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Classroom/Econometrics I/01. Lessons/Clase 3. Modelos dinámicos/"/>
    </mc:Choice>
  </mc:AlternateContent>
  <xr:revisionPtr revIDLastSave="4" documentId="13_ncr:1_{BA15449B-30FF-4E5C-99A9-9CDB31486B00}" xr6:coauthVersionLast="47" xr6:coauthVersionMax="47" xr10:uidLastSave="{93FA49EA-7D8C-4A6B-A76A-069D0CE09E61}"/>
  <bookViews>
    <workbookView xWindow="-120" yWindow="-120" windowWidth="29040" windowHeight="15720" xr2:uid="{00000000-000D-0000-FFFF-FFFF00000000}"/>
  </bookViews>
  <sheets>
    <sheet name="Almon" sheetId="1" r:id="rId1"/>
    <sheet name="Almon_Eviews" sheetId="2" r:id="rId2"/>
    <sheet name="Fisher" sheetId="3" r:id="rId3"/>
    <sheet name="Hoja1" sheetId="5" r:id="rId4"/>
    <sheet name="Hoja2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" i="1" l="1"/>
  <c r="I10" i="1"/>
  <c r="Z50" i="1"/>
  <c r="Z49" i="1"/>
  <c r="S17" i="1" l="1" a="1"/>
  <c r="S17" i="1" s="1"/>
  <c r="S18" i="1" l="1"/>
  <c r="S20" i="1"/>
  <c r="S19" i="1"/>
  <c r="O12" i="3" a="1"/>
  <c r="O12" i="3" s="1"/>
  <c r="G41" i="3"/>
  <c r="G31" i="3"/>
  <c r="E41" i="3"/>
  <c r="E40" i="3"/>
  <c r="E39" i="3"/>
  <c r="F40" i="3" s="1"/>
  <c r="E38" i="3"/>
  <c r="F37" i="3"/>
  <c r="E37" i="3"/>
  <c r="F38" i="3" s="1"/>
  <c r="G39" i="3" s="1"/>
  <c r="E36" i="3"/>
  <c r="E35" i="3"/>
  <c r="F36" i="3" s="1"/>
  <c r="G37" i="3" s="1"/>
  <c r="E34" i="3"/>
  <c r="F35" i="3" s="1"/>
  <c r="G36" i="3" s="1"/>
  <c r="E33" i="3"/>
  <c r="F34" i="3" s="1"/>
  <c r="E32" i="3"/>
  <c r="E31" i="3"/>
  <c r="F32" i="3" s="1"/>
  <c r="G33" i="3" s="1"/>
  <c r="E30" i="3"/>
  <c r="E29" i="3"/>
  <c r="F30" i="3" s="1"/>
  <c r="E28" i="3"/>
  <c r="E27" i="3"/>
  <c r="F28" i="3" s="1"/>
  <c r="G29" i="3" s="1"/>
  <c r="E26" i="3"/>
  <c r="F27" i="3" s="1"/>
  <c r="G28" i="3" s="1"/>
  <c r="E25" i="3"/>
  <c r="F26" i="3" s="1"/>
  <c r="E24" i="3"/>
  <c r="E23" i="3"/>
  <c r="F24" i="3" s="1"/>
  <c r="G25" i="3" s="1"/>
  <c r="E22" i="3"/>
  <c r="E21" i="3"/>
  <c r="F22" i="3" s="1"/>
  <c r="G23" i="3" s="1"/>
  <c r="E20" i="3"/>
  <c r="F21" i="3" s="1"/>
  <c r="E19" i="3"/>
  <c r="F20" i="3" s="1"/>
  <c r="G21" i="3" s="1"/>
  <c r="E18" i="3"/>
  <c r="F19" i="3" s="1"/>
  <c r="G20" i="3" s="1"/>
  <c r="E17" i="3"/>
  <c r="F18" i="3" s="1"/>
  <c r="E16" i="3"/>
  <c r="E15" i="3"/>
  <c r="F16" i="3" s="1"/>
  <c r="G17" i="3" s="1"/>
  <c r="E14" i="3"/>
  <c r="E13" i="3"/>
  <c r="F14" i="3" s="1"/>
  <c r="G15" i="3" s="1"/>
  <c r="E12" i="3"/>
  <c r="F11" i="3"/>
  <c r="G12" i="3" s="1"/>
  <c r="E11" i="3"/>
  <c r="F12" i="3" s="1"/>
  <c r="G13" i="3" s="1"/>
  <c r="E10" i="3"/>
  <c r="E9" i="3"/>
  <c r="F10" i="3" s="1"/>
  <c r="E8" i="3"/>
  <c r="E7" i="3"/>
  <c r="F8" i="3" s="1"/>
  <c r="G9" i="3" s="1"/>
  <c r="E6" i="3"/>
  <c r="F5" i="3"/>
  <c r="E5" i="3"/>
  <c r="F6" i="3" s="1"/>
  <c r="G7" i="3" s="1"/>
  <c r="E4" i="3"/>
  <c r="E3" i="3"/>
  <c r="F4" i="3" s="1"/>
  <c r="G5" i="3" s="1"/>
  <c r="J30" i="2"/>
  <c r="E42" i="2"/>
  <c r="E41" i="2"/>
  <c r="E40" i="2"/>
  <c r="F41" i="2" s="1"/>
  <c r="E39" i="2"/>
  <c r="F40" i="2" s="1"/>
  <c r="E38" i="2"/>
  <c r="F39" i="2" s="1"/>
  <c r="E37" i="2"/>
  <c r="E36" i="2"/>
  <c r="F37" i="2" s="1"/>
  <c r="E35" i="2"/>
  <c r="F36" i="2" s="1"/>
  <c r="E34" i="2"/>
  <c r="F35" i="2" s="1"/>
  <c r="E33" i="2"/>
  <c r="F34" i="2" s="1"/>
  <c r="G35" i="2" s="1"/>
  <c r="E32" i="2"/>
  <c r="F33" i="2" s="1"/>
  <c r="E31" i="2"/>
  <c r="F32" i="2" s="1"/>
  <c r="E30" i="2"/>
  <c r="E29" i="2"/>
  <c r="F30" i="2" s="1"/>
  <c r="G31" i="2" s="1"/>
  <c r="E28" i="2"/>
  <c r="F29" i="2" s="1"/>
  <c r="G30" i="2" s="1"/>
  <c r="E27" i="2"/>
  <c r="F28" i="2" s="1"/>
  <c r="E26" i="2"/>
  <c r="F27" i="2" s="1"/>
  <c r="G28" i="2" s="1"/>
  <c r="E25" i="2"/>
  <c r="F26" i="2" s="1"/>
  <c r="E24" i="2"/>
  <c r="F25" i="2" s="1"/>
  <c r="E23" i="2"/>
  <c r="F24" i="2" s="1"/>
  <c r="E22" i="2"/>
  <c r="E21" i="2"/>
  <c r="F22" i="2" s="1"/>
  <c r="E20" i="2"/>
  <c r="E19" i="2"/>
  <c r="F20" i="2" s="1"/>
  <c r="E18" i="2"/>
  <c r="E17" i="2"/>
  <c r="E16" i="2"/>
  <c r="F17" i="2" s="1"/>
  <c r="E15" i="2"/>
  <c r="F16" i="2" s="1"/>
  <c r="E14" i="2"/>
  <c r="R13" i="2" a="1"/>
  <c r="R13" i="2" s="1"/>
  <c r="E13" i="2"/>
  <c r="F14" i="2" s="1"/>
  <c r="E12" i="2"/>
  <c r="E11" i="2"/>
  <c r="E10" i="2"/>
  <c r="E9" i="2"/>
  <c r="F10" i="2" s="1"/>
  <c r="E8" i="2"/>
  <c r="E7" i="2"/>
  <c r="F8" i="2" s="1"/>
  <c r="E6" i="2"/>
  <c r="E5" i="2"/>
  <c r="E4" i="2"/>
  <c r="F5" i="2" s="1"/>
  <c r="I5" i="3" l="1"/>
  <c r="I12" i="3"/>
  <c r="I28" i="3"/>
  <c r="J10" i="2"/>
  <c r="G11" i="2"/>
  <c r="J25" i="2"/>
  <c r="G26" i="2"/>
  <c r="J37" i="2"/>
  <c r="G38" i="2"/>
  <c r="J5" i="2"/>
  <c r="G6" i="2"/>
  <c r="J16" i="2"/>
  <c r="G17" i="2"/>
  <c r="J20" i="2"/>
  <c r="G21" i="2"/>
  <c r="J24" i="2"/>
  <c r="G25" i="2"/>
  <c r="I28" i="2"/>
  <c r="G29" i="2"/>
  <c r="J32" i="2"/>
  <c r="G33" i="2"/>
  <c r="J36" i="2"/>
  <c r="G37" i="2"/>
  <c r="J40" i="2"/>
  <c r="G41" i="2"/>
  <c r="J27" i="2"/>
  <c r="J17" i="2"/>
  <c r="G18" i="2"/>
  <c r="J33" i="2"/>
  <c r="G34" i="2"/>
  <c r="J41" i="2"/>
  <c r="G42" i="2"/>
  <c r="J22" i="2"/>
  <c r="G23" i="2"/>
  <c r="I26" i="2"/>
  <c r="G27" i="2"/>
  <c r="J14" i="2"/>
  <c r="G15" i="2"/>
  <c r="J8" i="2"/>
  <c r="G9" i="2"/>
  <c r="J35" i="2"/>
  <c r="G36" i="2"/>
  <c r="J39" i="2"/>
  <c r="G40" i="2"/>
  <c r="F13" i="3"/>
  <c r="I13" i="3" s="1"/>
  <c r="I20" i="3"/>
  <c r="F29" i="3"/>
  <c r="G30" i="3" s="1"/>
  <c r="I30" i="3" s="1"/>
  <c r="I36" i="3"/>
  <c r="I34" i="2"/>
  <c r="J26" i="2"/>
  <c r="I21" i="3"/>
  <c r="I37" i="3"/>
  <c r="I41" i="3"/>
  <c r="I29" i="2"/>
  <c r="J29" i="2"/>
  <c r="I29" i="3"/>
  <c r="I5" i="2"/>
  <c r="I35" i="2"/>
  <c r="I39" i="2"/>
  <c r="J28" i="2"/>
  <c r="F9" i="3"/>
  <c r="G10" i="3" s="1"/>
  <c r="I10" i="3" s="1"/>
  <c r="F17" i="3"/>
  <c r="G18" i="3" s="1"/>
  <c r="I18" i="3" s="1"/>
  <c r="F25" i="3"/>
  <c r="G26" i="3" s="1"/>
  <c r="I26" i="3" s="1"/>
  <c r="F33" i="3"/>
  <c r="G34" i="3" s="1"/>
  <c r="I34" i="3" s="1"/>
  <c r="F41" i="3"/>
  <c r="I17" i="2"/>
  <c r="I27" i="2"/>
  <c r="F7" i="3"/>
  <c r="G8" i="3" s="1"/>
  <c r="I8" i="3" s="1"/>
  <c r="F15" i="3"/>
  <c r="G16" i="3" s="1"/>
  <c r="I16" i="3" s="1"/>
  <c r="F23" i="3"/>
  <c r="G24" i="3" s="1"/>
  <c r="I24" i="3" s="1"/>
  <c r="F31" i="3"/>
  <c r="G32" i="3" s="1"/>
  <c r="I32" i="3" s="1"/>
  <c r="F39" i="3"/>
  <c r="G40" i="3" s="1"/>
  <c r="I40" i="3" s="1"/>
  <c r="J34" i="2"/>
  <c r="G6" i="3"/>
  <c r="I6" i="3" s="1"/>
  <c r="G22" i="3"/>
  <c r="I22" i="3" s="1"/>
  <c r="G38" i="3"/>
  <c r="I38" i="3" s="1"/>
  <c r="I9" i="3"/>
  <c r="G11" i="3"/>
  <c r="I11" i="3" s="1"/>
  <c r="G19" i="3"/>
  <c r="I19" i="3" s="1"/>
  <c r="G27" i="3"/>
  <c r="I27" i="3" s="1"/>
  <c r="G35" i="3"/>
  <c r="I35" i="3" s="1"/>
  <c r="O13" i="3"/>
  <c r="R14" i="2"/>
  <c r="F7" i="2"/>
  <c r="I8" i="2"/>
  <c r="F9" i="2"/>
  <c r="I14" i="2"/>
  <c r="F15" i="2"/>
  <c r="G16" i="2" s="1"/>
  <c r="F19" i="2"/>
  <c r="G20" i="2" s="1"/>
  <c r="F23" i="2"/>
  <c r="G24" i="2" s="1"/>
  <c r="I22" i="2"/>
  <c r="I10" i="2"/>
  <c r="F11" i="2"/>
  <c r="F13" i="2"/>
  <c r="I36" i="2"/>
  <c r="I40" i="2"/>
  <c r="F21" i="2"/>
  <c r="G22" i="2" s="1"/>
  <c r="I20" i="2"/>
  <c r="I24" i="2"/>
  <c r="I16" i="2"/>
  <c r="I30" i="2"/>
  <c r="F31" i="2"/>
  <c r="I32" i="2"/>
  <c r="F38" i="2"/>
  <c r="F42" i="2"/>
  <c r="J42" i="2" s="1"/>
  <c r="F6" i="2"/>
  <c r="F12" i="2"/>
  <c r="R15" i="2"/>
  <c r="F18" i="2"/>
  <c r="G19" i="2" s="1"/>
  <c r="I25" i="2"/>
  <c r="I33" i="2"/>
  <c r="I37" i="2"/>
  <c r="I41" i="2"/>
  <c r="I9" i="2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F9" i="1" s="1"/>
  <c r="G10" i="1" s="1"/>
  <c r="G14" i="3" l="1"/>
  <c r="I14" i="3" s="1"/>
  <c r="I15" i="3"/>
  <c r="I17" i="3"/>
  <c r="F11" i="1"/>
  <c r="G12" i="1" s="1"/>
  <c r="F19" i="1"/>
  <c r="G20" i="1" s="1"/>
  <c r="F31" i="1"/>
  <c r="G32" i="1" s="1"/>
  <c r="I32" i="1" s="1"/>
  <c r="F43" i="1"/>
  <c r="G44" i="1" s="1"/>
  <c r="F16" i="1"/>
  <c r="G17" i="1" s="1"/>
  <c r="F24" i="1"/>
  <c r="G25" i="1" s="1"/>
  <c r="F32" i="1"/>
  <c r="F40" i="1"/>
  <c r="G41" i="1" s="1"/>
  <c r="J6" i="2"/>
  <c r="G7" i="2"/>
  <c r="J31" i="2"/>
  <c r="G32" i="2"/>
  <c r="J13" i="2"/>
  <c r="G14" i="2"/>
  <c r="J9" i="2"/>
  <c r="G10" i="2"/>
  <c r="F15" i="1"/>
  <c r="G16" i="1" s="1"/>
  <c r="F27" i="1"/>
  <c r="G28" i="1" s="1"/>
  <c r="F35" i="1"/>
  <c r="G36" i="1" s="1"/>
  <c r="J11" i="2"/>
  <c r="G12" i="2"/>
  <c r="I25" i="3"/>
  <c r="I39" i="3"/>
  <c r="J38" i="2"/>
  <c r="G39" i="2"/>
  <c r="J7" i="2"/>
  <c r="G8" i="2"/>
  <c r="F23" i="1"/>
  <c r="G24" i="1" s="1"/>
  <c r="I24" i="1" s="1"/>
  <c r="F39" i="1"/>
  <c r="J12" i="2"/>
  <c r="G13" i="2"/>
  <c r="I7" i="3"/>
  <c r="G33" i="1"/>
  <c r="F12" i="1"/>
  <c r="I12" i="1" s="1"/>
  <c r="F20" i="1"/>
  <c r="J20" i="1" s="1"/>
  <c r="F28" i="1"/>
  <c r="F36" i="1"/>
  <c r="F44" i="1"/>
  <c r="F10" i="1"/>
  <c r="F14" i="1"/>
  <c r="F18" i="1"/>
  <c r="F22" i="1"/>
  <c r="F26" i="1"/>
  <c r="G27" i="1" s="1"/>
  <c r="F30" i="1"/>
  <c r="F34" i="1"/>
  <c r="F38" i="1"/>
  <c r="F42" i="1"/>
  <c r="G43" i="1" s="1"/>
  <c r="F46" i="1"/>
  <c r="F13" i="1"/>
  <c r="F17" i="1"/>
  <c r="F21" i="1"/>
  <c r="F25" i="1"/>
  <c r="F29" i="1"/>
  <c r="F33" i="1"/>
  <c r="F37" i="1"/>
  <c r="F41" i="1"/>
  <c r="F45" i="1"/>
  <c r="I21" i="2"/>
  <c r="J21" i="2"/>
  <c r="I23" i="2"/>
  <c r="J23" i="2"/>
  <c r="I33" i="3"/>
  <c r="I42" i="2"/>
  <c r="I19" i="2"/>
  <c r="J19" i="2"/>
  <c r="I23" i="3"/>
  <c r="O8" i="3" s="1" a="1"/>
  <c r="I15" i="2"/>
  <c r="J15" i="2"/>
  <c r="I18" i="2"/>
  <c r="J18" i="2"/>
  <c r="I31" i="2"/>
  <c r="I31" i="3"/>
  <c r="I11" i="2"/>
  <c r="I7" i="2"/>
  <c r="I6" i="2"/>
  <c r="R9" i="2" s="1" a="1"/>
  <c r="I13" i="2"/>
  <c r="I38" i="2"/>
  <c r="I12" i="2"/>
  <c r="K16" i="1" l="1"/>
  <c r="K41" i="1"/>
  <c r="I16" i="1"/>
  <c r="J32" i="1"/>
  <c r="J16" i="1"/>
  <c r="I44" i="1"/>
  <c r="J36" i="1"/>
  <c r="K32" i="1"/>
  <c r="I17" i="1"/>
  <c r="I41" i="1"/>
  <c r="J43" i="1"/>
  <c r="J33" i="1"/>
  <c r="J25" i="1"/>
  <c r="I28" i="1"/>
  <c r="G40" i="1"/>
  <c r="J41" i="1"/>
  <c r="K33" i="1"/>
  <c r="J17" i="1"/>
  <c r="K36" i="1"/>
  <c r="K24" i="1"/>
  <c r="K20" i="1"/>
  <c r="K25" i="1"/>
  <c r="K43" i="1"/>
  <c r="J27" i="1"/>
  <c r="I33" i="1"/>
  <c r="J44" i="1"/>
  <c r="I36" i="1"/>
  <c r="J28" i="1"/>
  <c r="J24" i="1"/>
  <c r="I20" i="1"/>
  <c r="J12" i="1"/>
  <c r="I25" i="1"/>
  <c r="I27" i="1"/>
  <c r="K17" i="1"/>
  <c r="K44" i="1"/>
  <c r="K28" i="1"/>
  <c r="K12" i="1"/>
  <c r="I43" i="1"/>
  <c r="K27" i="1"/>
  <c r="J10" i="1"/>
  <c r="G22" i="1"/>
  <c r="K22" i="1" s="1"/>
  <c r="G15" i="1"/>
  <c r="J15" i="1" s="1"/>
  <c r="G29" i="1"/>
  <c r="J29" i="1" s="1"/>
  <c r="G18" i="1"/>
  <c r="I18" i="1" s="1"/>
  <c r="G21" i="1"/>
  <c r="K21" i="1" s="1"/>
  <c r="G30" i="1"/>
  <c r="K30" i="1" s="1"/>
  <c r="G14" i="1"/>
  <c r="I14" i="1" s="1"/>
  <c r="G39" i="1"/>
  <c r="K39" i="1" s="1"/>
  <c r="G23" i="1"/>
  <c r="J23" i="1" s="1"/>
  <c r="G45" i="1"/>
  <c r="J45" i="1" s="1"/>
  <c r="G13" i="1"/>
  <c r="K13" i="1" s="1"/>
  <c r="G38" i="1"/>
  <c r="J38" i="1" s="1"/>
  <c r="G31" i="1"/>
  <c r="G34" i="1"/>
  <c r="K34" i="1" s="1"/>
  <c r="G11" i="1"/>
  <c r="G46" i="1"/>
  <c r="K46" i="1" s="1"/>
  <c r="G42" i="1"/>
  <c r="I42" i="1" s="1"/>
  <c r="G26" i="1"/>
  <c r="J26" i="1" s="1"/>
  <c r="G35" i="1"/>
  <c r="J35" i="1" s="1"/>
  <c r="G19" i="1"/>
  <c r="G37" i="1"/>
  <c r="I37" i="1" s="1"/>
  <c r="O8" i="3"/>
  <c r="P9" i="3"/>
  <c r="O9" i="3"/>
  <c r="P8" i="3"/>
  <c r="R11" i="2"/>
  <c r="T9" i="2"/>
  <c r="T11" i="2"/>
  <c r="S10" i="2"/>
  <c r="R9" i="2"/>
  <c r="S11" i="2"/>
  <c r="T10" i="2"/>
  <c r="R10" i="2"/>
  <c r="S9" i="2"/>
  <c r="J39" i="1" l="1"/>
  <c r="I39" i="1"/>
  <c r="J18" i="1"/>
  <c r="K23" i="1"/>
  <c r="J13" i="1"/>
  <c r="J34" i="1"/>
  <c r="K38" i="1"/>
  <c r="I26" i="1"/>
  <c r="I46" i="1"/>
  <c r="K18" i="1"/>
  <c r="J46" i="1"/>
  <c r="K45" i="1"/>
  <c r="K31" i="1"/>
  <c r="J31" i="1"/>
  <c r="I31" i="1"/>
  <c r="I21" i="1"/>
  <c r="J42" i="1"/>
  <c r="J19" i="1"/>
  <c r="K19" i="1"/>
  <c r="I19" i="1"/>
  <c r="K42" i="1"/>
  <c r="I15" i="1"/>
  <c r="K37" i="1"/>
  <c r="K15" i="1"/>
  <c r="I13" i="1"/>
  <c r="I34" i="1"/>
  <c r="I45" i="1"/>
  <c r="I40" i="1"/>
  <c r="K40" i="1"/>
  <c r="J40" i="1"/>
  <c r="I23" i="1"/>
  <c r="I22" i="1"/>
  <c r="I11" i="1"/>
  <c r="J11" i="1"/>
  <c r="K11" i="1"/>
  <c r="K26" i="1"/>
  <c r="I30" i="1"/>
  <c r="I35" i="1"/>
  <c r="J14" i="1"/>
  <c r="I29" i="1"/>
  <c r="J22" i="1"/>
  <c r="J21" i="1"/>
  <c r="K14" i="1"/>
  <c r="K29" i="1"/>
  <c r="I38" i="1"/>
  <c r="K35" i="1"/>
  <c r="J30" i="1"/>
  <c r="J37" i="1"/>
  <c r="R12" i="3" a="1"/>
  <c r="U13" i="2" a="1"/>
  <c r="S12" i="1" l="1" a="1"/>
  <c r="S12" i="1" s="1"/>
  <c r="R12" i="3"/>
  <c r="S13" i="3"/>
  <c r="S12" i="3"/>
  <c r="R13" i="3"/>
  <c r="U13" i="2"/>
  <c r="V13" i="2"/>
  <c r="V14" i="2"/>
  <c r="V15" i="2"/>
  <c r="U14" i="2"/>
  <c r="W13" i="2"/>
  <c r="U15" i="2"/>
  <c r="W14" i="2"/>
  <c r="W15" i="2"/>
  <c r="S14" i="1" l="1"/>
  <c r="S15" i="1"/>
  <c r="V12" i="1"/>
  <c r="T12" i="1"/>
  <c r="T14" i="1"/>
  <c r="U12" i="1"/>
  <c r="U15" i="1"/>
  <c r="V15" i="1"/>
  <c r="U13" i="1"/>
  <c r="V14" i="1"/>
  <c r="T13" i="1"/>
  <c r="T15" i="1"/>
  <c r="U14" i="1"/>
  <c r="V13" i="1"/>
  <c r="S13" i="1"/>
  <c r="V17" i="1" a="1"/>
  <c r="O16" i="3" a="1"/>
  <c r="O16" i="3" s="1"/>
  <c r="R17" i="2" a="1"/>
  <c r="Y17" i="1" l="1"/>
  <c r="X20" i="1"/>
  <c r="W20" i="1"/>
  <c r="V20" i="1"/>
  <c r="Y20" i="1"/>
  <c r="X19" i="1"/>
  <c r="W19" i="1"/>
  <c r="V19" i="1"/>
  <c r="Y19" i="1"/>
  <c r="X18" i="1"/>
  <c r="W18" i="1"/>
  <c r="V18" i="1"/>
  <c r="Y18" i="1"/>
  <c r="X17" i="1"/>
  <c r="W17" i="1"/>
  <c r="V17" i="1"/>
  <c r="S24" i="1" s="1" a="1"/>
  <c r="O17" i="3"/>
  <c r="J40" i="3"/>
  <c r="K40" i="3" s="1"/>
  <c r="L40" i="3" s="1"/>
  <c r="J36" i="3"/>
  <c r="K36" i="3" s="1"/>
  <c r="L36" i="3" s="1"/>
  <c r="J32" i="3"/>
  <c r="K32" i="3" s="1"/>
  <c r="L32" i="3" s="1"/>
  <c r="J28" i="3"/>
  <c r="K28" i="3" s="1"/>
  <c r="L28" i="3" s="1"/>
  <c r="J24" i="3"/>
  <c r="K24" i="3" s="1"/>
  <c r="L24" i="3" s="1"/>
  <c r="J20" i="3"/>
  <c r="K20" i="3" s="1"/>
  <c r="L20" i="3" s="1"/>
  <c r="J16" i="3"/>
  <c r="K16" i="3" s="1"/>
  <c r="L16" i="3" s="1"/>
  <c r="J12" i="3"/>
  <c r="K12" i="3" s="1"/>
  <c r="L12" i="3" s="1"/>
  <c r="J8" i="3"/>
  <c r="K8" i="3" s="1"/>
  <c r="L8" i="3" s="1"/>
  <c r="J39" i="3"/>
  <c r="K39" i="3" s="1"/>
  <c r="L39" i="3" s="1"/>
  <c r="J35" i="3"/>
  <c r="K35" i="3" s="1"/>
  <c r="L35" i="3" s="1"/>
  <c r="J31" i="3"/>
  <c r="K31" i="3" s="1"/>
  <c r="L31" i="3" s="1"/>
  <c r="J27" i="3"/>
  <c r="K27" i="3" s="1"/>
  <c r="L27" i="3" s="1"/>
  <c r="J23" i="3"/>
  <c r="K23" i="3" s="1"/>
  <c r="L23" i="3" s="1"/>
  <c r="J19" i="3"/>
  <c r="K19" i="3" s="1"/>
  <c r="L19" i="3" s="1"/>
  <c r="J15" i="3"/>
  <c r="K15" i="3" s="1"/>
  <c r="L15" i="3" s="1"/>
  <c r="J11" i="3"/>
  <c r="K11" i="3" s="1"/>
  <c r="L11" i="3" s="1"/>
  <c r="J7" i="3"/>
  <c r="K7" i="3" s="1"/>
  <c r="L7" i="3" s="1"/>
  <c r="J38" i="3"/>
  <c r="K38" i="3" s="1"/>
  <c r="L38" i="3" s="1"/>
  <c r="J34" i="3"/>
  <c r="K34" i="3" s="1"/>
  <c r="L34" i="3" s="1"/>
  <c r="J30" i="3"/>
  <c r="K30" i="3" s="1"/>
  <c r="L30" i="3" s="1"/>
  <c r="J26" i="3"/>
  <c r="K26" i="3" s="1"/>
  <c r="L26" i="3" s="1"/>
  <c r="J22" i="3"/>
  <c r="K22" i="3" s="1"/>
  <c r="L22" i="3" s="1"/>
  <c r="J18" i="3"/>
  <c r="K18" i="3" s="1"/>
  <c r="L18" i="3" s="1"/>
  <c r="J14" i="3"/>
  <c r="K14" i="3" s="1"/>
  <c r="L14" i="3" s="1"/>
  <c r="J10" i="3"/>
  <c r="K10" i="3" s="1"/>
  <c r="L10" i="3" s="1"/>
  <c r="J6" i="3"/>
  <c r="K6" i="3" s="1"/>
  <c r="L6" i="3" s="1"/>
  <c r="J41" i="3"/>
  <c r="K41" i="3" s="1"/>
  <c r="L41" i="3" s="1"/>
  <c r="J37" i="3"/>
  <c r="K37" i="3" s="1"/>
  <c r="L37" i="3" s="1"/>
  <c r="J33" i="3"/>
  <c r="K33" i="3" s="1"/>
  <c r="L33" i="3" s="1"/>
  <c r="J29" i="3"/>
  <c r="K29" i="3" s="1"/>
  <c r="L29" i="3" s="1"/>
  <c r="J25" i="3"/>
  <c r="K25" i="3" s="1"/>
  <c r="L25" i="3" s="1"/>
  <c r="J21" i="3"/>
  <c r="K21" i="3" s="1"/>
  <c r="L21" i="3" s="1"/>
  <c r="J17" i="3"/>
  <c r="K17" i="3" s="1"/>
  <c r="L17" i="3" s="1"/>
  <c r="J13" i="3"/>
  <c r="K13" i="3" s="1"/>
  <c r="L13" i="3" s="1"/>
  <c r="J9" i="3"/>
  <c r="K9" i="3" s="1"/>
  <c r="L9" i="3" s="1"/>
  <c r="J5" i="3"/>
  <c r="K5" i="3" s="1"/>
  <c r="L5" i="3" s="1"/>
  <c r="P26" i="3"/>
  <c r="P24" i="3"/>
  <c r="P22" i="3"/>
  <c r="P20" i="3"/>
  <c r="R19" i="2"/>
  <c r="R18" i="2"/>
  <c r="R17" i="2"/>
  <c r="L42" i="3" l="1"/>
  <c r="N42" i="3" s="1"/>
  <c r="S24" i="1"/>
  <c r="S27" i="1"/>
  <c r="S26" i="1"/>
  <c r="S25" i="1"/>
  <c r="P27" i="3"/>
  <c r="O31" i="3"/>
  <c r="P30" i="3"/>
  <c r="O30" i="3"/>
  <c r="P31" i="3"/>
  <c r="L42" i="2"/>
  <c r="N42" i="2" s="1"/>
  <c r="O42" i="2" s="1"/>
  <c r="L25" i="2"/>
  <c r="N25" i="2" s="1"/>
  <c r="O25" i="2" s="1"/>
  <c r="L39" i="2"/>
  <c r="N39" i="2" s="1"/>
  <c r="O39" i="2" s="1"/>
  <c r="L26" i="2"/>
  <c r="N26" i="2" s="1"/>
  <c r="O26" i="2" s="1"/>
  <c r="L16" i="2"/>
  <c r="N16" i="2" s="1"/>
  <c r="O16" i="2" s="1"/>
  <c r="L28" i="2"/>
  <c r="N28" i="2" s="1"/>
  <c r="O28" i="2" s="1"/>
  <c r="L5" i="2"/>
  <c r="N5" i="2" s="1"/>
  <c r="O5" i="2" s="1"/>
  <c r="L20" i="2"/>
  <c r="N20" i="2" s="1"/>
  <c r="O20" i="2" s="1"/>
  <c r="L10" i="2"/>
  <c r="N10" i="2" s="1"/>
  <c r="O10" i="2" s="1"/>
  <c r="L6" i="2"/>
  <c r="N6" i="2" s="1"/>
  <c r="O6" i="2" s="1"/>
  <c r="L38" i="2"/>
  <c r="N38" i="2" s="1"/>
  <c r="O38" i="2" s="1"/>
  <c r="L15" i="2"/>
  <c r="N15" i="2" s="1"/>
  <c r="O15" i="2" s="1"/>
  <c r="L35" i="2"/>
  <c r="N35" i="2" s="1"/>
  <c r="O35" i="2" s="1"/>
  <c r="L23" i="2"/>
  <c r="N23" i="2" s="1"/>
  <c r="O23" i="2" s="1"/>
  <c r="L40" i="2"/>
  <c r="N40" i="2" s="1"/>
  <c r="O40" i="2" s="1"/>
  <c r="L17" i="2"/>
  <c r="N17" i="2" s="1"/>
  <c r="O17" i="2" s="1"/>
  <c r="L41" i="2"/>
  <c r="N41" i="2" s="1"/>
  <c r="O41" i="2" s="1"/>
  <c r="L31" i="2"/>
  <c r="N31" i="2" s="1"/>
  <c r="O31" i="2" s="1"/>
  <c r="L22" i="2"/>
  <c r="N22" i="2" s="1"/>
  <c r="O22" i="2" s="1"/>
  <c r="L30" i="2"/>
  <c r="N30" i="2" s="1"/>
  <c r="O30" i="2" s="1"/>
  <c r="L33" i="2"/>
  <c r="N33" i="2" s="1"/>
  <c r="O33" i="2" s="1"/>
  <c r="L13" i="2"/>
  <c r="N13" i="2" s="1"/>
  <c r="O13" i="2" s="1"/>
  <c r="L34" i="2"/>
  <c r="N34" i="2" s="1"/>
  <c r="O34" i="2" s="1"/>
  <c r="L21" i="2"/>
  <c r="N21" i="2" s="1"/>
  <c r="O21" i="2" s="1"/>
  <c r="L36" i="2"/>
  <c r="N36" i="2" s="1"/>
  <c r="O36" i="2" s="1"/>
  <c r="L11" i="2"/>
  <c r="N11" i="2" s="1"/>
  <c r="O11" i="2" s="1"/>
  <c r="L37" i="2"/>
  <c r="N37" i="2" s="1"/>
  <c r="O37" i="2" s="1"/>
  <c r="L14" i="2"/>
  <c r="N14" i="2" s="1"/>
  <c r="O14" i="2" s="1"/>
  <c r="L18" i="2"/>
  <c r="N18" i="2" s="1"/>
  <c r="O18" i="2" s="1"/>
  <c r="L32" i="2"/>
  <c r="N32" i="2" s="1"/>
  <c r="O32" i="2" s="1"/>
  <c r="L7" i="2"/>
  <c r="N7" i="2" s="1"/>
  <c r="O7" i="2" s="1"/>
  <c r="L27" i="2"/>
  <c r="N27" i="2" s="1"/>
  <c r="O27" i="2" s="1"/>
  <c r="L19" i="2"/>
  <c r="N19" i="2" s="1"/>
  <c r="O19" i="2" s="1"/>
  <c r="L29" i="2"/>
  <c r="N29" i="2" s="1"/>
  <c r="O29" i="2" s="1"/>
  <c r="L9" i="2"/>
  <c r="N9" i="2" s="1"/>
  <c r="O9" i="2" s="1"/>
  <c r="L24" i="2"/>
  <c r="N24" i="2" s="1"/>
  <c r="O24" i="2" s="1"/>
  <c r="L12" i="2"/>
  <c r="N12" i="2" s="1"/>
  <c r="O12" i="2" s="1"/>
  <c r="L8" i="2"/>
  <c r="N8" i="2" s="1"/>
  <c r="O8" i="2" s="1"/>
  <c r="V20" i="2"/>
  <c r="V19" i="2"/>
  <c r="V18" i="2"/>
  <c r="W27" i="1" l="1"/>
  <c r="W26" i="1"/>
  <c r="W25" i="1"/>
  <c r="W28" i="1"/>
  <c r="M44" i="1"/>
  <c r="O44" i="1" s="1"/>
  <c r="P44" i="1" s="1"/>
  <c r="M40" i="1"/>
  <c r="O40" i="1" s="1"/>
  <c r="P40" i="1" s="1"/>
  <c r="M36" i="1"/>
  <c r="O36" i="1" s="1"/>
  <c r="P36" i="1" s="1"/>
  <c r="M32" i="1"/>
  <c r="O32" i="1" s="1"/>
  <c r="P32" i="1" s="1"/>
  <c r="M28" i="1"/>
  <c r="O28" i="1" s="1"/>
  <c r="P28" i="1" s="1"/>
  <c r="M24" i="1"/>
  <c r="O24" i="1" s="1"/>
  <c r="P24" i="1" s="1"/>
  <c r="M20" i="1"/>
  <c r="O20" i="1" s="1"/>
  <c r="P20" i="1" s="1"/>
  <c r="M16" i="1"/>
  <c r="O16" i="1" s="1"/>
  <c r="P16" i="1" s="1"/>
  <c r="M12" i="1"/>
  <c r="O12" i="1" s="1"/>
  <c r="P12" i="1" s="1"/>
  <c r="M43" i="1"/>
  <c r="O43" i="1" s="1"/>
  <c r="P43" i="1" s="1"/>
  <c r="M39" i="1"/>
  <c r="O39" i="1" s="1"/>
  <c r="P39" i="1" s="1"/>
  <c r="M35" i="1"/>
  <c r="O35" i="1" s="1"/>
  <c r="P35" i="1" s="1"/>
  <c r="M31" i="1"/>
  <c r="O31" i="1" s="1"/>
  <c r="P31" i="1" s="1"/>
  <c r="M27" i="1"/>
  <c r="O27" i="1" s="1"/>
  <c r="P27" i="1" s="1"/>
  <c r="M23" i="1"/>
  <c r="O23" i="1" s="1"/>
  <c r="P23" i="1" s="1"/>
  <c r="M19" i="1"/>
  <c r="O19" i="1" s="1"/>
  <c r="P19" i="1" s="1"/>
  <c r="M15" i="1"/>
  <c r="O15" i="1" s="1"/>
  <c r="P15" i="1" s="1"/>
  <c r="M11" i="1"/>
  <c r="O11" i="1" s="1"/>
  <c r="P11" i="1" s="1"/>
  <c r="M46" i="1"/>
  <c r="O46" i="1" s="1"/>
  <c r="P46" i="1" s="1"/>
  <c r="M42" i="1"/>
  <c r="O42" i="1" s="1"/>
  <c r="P42" i="1" s="1"/>
  <c r="M38" i="1"/>
  <c r="O38" i="1" s="1"/>
  <c r="P38" i="1" s="1"/>
  <c r="M34" i="1"/>
  <c r="O34" i="1" s="1"/>
  <c r="P34" i="1" s="1"/>
  <c r="M30" i="1"/>
  <c r="O30" i="1" s="1"/>
  <c r="P30" i="1" s="1"/>
  <c r="M26" i="1"/>
  <c r="O26" i="1" s="1"/>
  <c r="P26" i="1" s="1"/>
  <c r="M22" i="1"/>
  <c r="O22" i="1" s="1"/>
  <c r="P22" i="1" s="1"/>
  <c r="M18" i="1"/>
  <c r="O18" i="1" s="1"/>
  <c r="P18" i="1" s="1"/>
  <c r="M14" i="1"/>
  <c r="O14" i="1" s="1"/>
  <c r="P14" i="1" s="1"/>
  <c r="M10" i="1"/>
  <c r="O10" i="1" s="1"/>
  <c r="P10" i="1" s="1"/>
  <c r="M45" i="1"/>
  <c r="O45" i="1" s="1"/>
  <c r="P45" i="1" s="1"/>
  <c r="M41" i="1"/>
  <c r="O41" i="1" s="1"/>
  <c r="P41" i="1" s="1"/>
  <c r="M37" i="1"/>
  <c r="O37" i="1" s="1"/>
  <c r="P37" i="1" s="1"/>
  <c r="M33" i="1"/>
  <c r="O33" i="1" s="1"/>
  <c r="P33" i="1" s="1"/>
  <c r="M29" i="1"/>
  <c r="O29" i="1" s="1"/>
  <c r="P29" i="1" s="1"/>
  <c r="M25" i="1"/>
  <c r="O25" i="1" s="1"/>
  <c r="P25" i="1" s="1"/>
  <c r="M21" i="1"/>
  <c r="O21" i="1" s="1"/>
  <c r="P21" i="1" s="1"/>
  <c r="M17" i="1"/>
  <c r="O17" i="1" s="1"/>
  <c r="P17" i="1" s="1"/>
  <c r="M13" i="1"/>
  <c r="O13" i="1" s="1"/>
  <c r="P13" i="1" s="1"/>
  <c r="V21" i="2"/>
  <c r="O35" i="3"/>
  <c r="Q24" i="3" s="1"/>
  <c r="R24" i="3" s="1"/>
  <c r="O38" i="3"/>
  <c r="Q27" i="3" s="1"/>
  <c r="O34" i="3"/>
  <c r="Q22" i="3" s="1"/>
  <c r="R22" i="3" s="1"/>
  <c r="O33" i="3"/>
  <c r="Q20" i="3" s="1"/>
  <c r="R20" i="3" s="1"/>
  <c r="O36" i="3"/>
  <c r="Q26" i="3" s="1"/>
  <c r="R26" i="3" s="1"/>
  <c r="R27" i="3"/>
  <c r="O43" i="2"/>
  <c r="Q43" i="2" s="1"/>
  <c r="P47" i="1" l="1"/>
  <c r="R47" i="1" s="1"/>
  <c r="U48" i="1"/>
  <c r="R22" i="2"/>
  <c r="S21" i="2"/>
  <c r="T23" i="2"/>
  <c r="Y15" i="2" s="1"/>
  <c r="R23" i="2"/>
  <c r="R21" i="2"/>
  <c r="Y13" i="2" s="1"/>
  <c r="S22" i="2"/>
  <c r="U32" i="2" s="1"/>
  <c r="T21" i="2"/>
  <c r="T22" i="2"/>
  <c r="S23" i="2"/>
  <c r="R48" i="1" l="1"/>
  <c r="W33" i="1"/>
  <c r="V32" i="1"/>
  <c r="T32" i="1"/>
  <c r="T31" i="1"/>
  <c r="W34" i="1"/>
  <c r="V33" i="1"/>
  <c r="U32" i="1"/>
  <c r="W31" i="1"/>
  <c r="V34" i="1"/>
  <c r="U33" i="1"/>
  <c r="T34" i="1"/>
  <c r="V31" i="1"/>
  <c r="U34" i="1"/>
  <c r="W32" i="1"/>
  <c r="T33" i="1"/>
  <c r="U31" i="1"/>
  <c r="U26" i="2"/>
  <c r="W18" i="2" s="1"/>
  <c r="X18" i="2" s="1"/>
  <c r="U30" i="2"/>
  <c r="W20" i="2" s="1"/>
  <c r="X20" i="2" s="1"/>
  <c r="Y14" i="2"/>
  <c r="U28" i="2"/>
  <c r="W19" i="2" s="1"/>
  <c r="X19" i="2" s="1"/>
  <c r="U34" i="2"/>
  <c r="W21" i="2" s="1"/>
  <c r="X21" i="2" s="1"/>
  <c r="V45" i="1" l="1"/>
  <c r="V48" i="1" s="1"/>
  <c r="W48" i="1" s="1"/>
  <c r="AA40" i="1"/>
  <c r="X27" i="1" s="1"/>
  <c r="Y27" i="1" s="1"/>
  <c r="AA38" i="1"/>
  <c r="X26" i="1" s="1"/>
  <c r="Y26" i="1" s="1"/>
  <c r="T36" i="1"/>
  <c r="X25" i="1" s="1"/>
  <c r="Y25" i="1" s="1"/>
  <c r="AA42" i="1"/>
  <c r="X28" i="1" s="1"/>
  <c r="Y28" i="1" s="1"/>
</calcChain>
</file>

<file path=xl/sharedStrings.xml><?xml version="1.0" encoding="utf-8"?>
<sst xmlns="http://schemas.openxmlformats.org/spreadsheetml/2006/main" count="107" uniqueCount="51">
  <si>
    <t>obs</t>
  </si>
  <si>
    <t>Y</t>
  </si>
  <si>
    <t>X</t>
  </si>
  <si>
    <t>X(-1)</t>
  </si>
  <si>
    <t>X(-2)</t>
  </si>
  <si>
    <t>Z0</t>
  </si>
  <si>
    <t>Z1</t>
  </si>
  <si>
    <t>X' =</t>
  </si>
  <si>
    <t>X'X =</t>
  </si>
  <si>
    <t>X'Y =</t>
  </si>
  <si>
    <t>B =</t>
  </si>
  <si>
    <t>INV(X'X) =</t>
  </si>
  <si>
    <t>YEST</t>
  </si>
  <si>
    <t>E</t>
  </si>
  <si>
    <t>E2</t>
  </si>
  <si>
    <t>VAR</t>
  </si>
  <si>
    <t>VAR-COV(B) =</t>
  </si>
  <si>
    <t>a</t>
  </si>
  <si>
    <t>a0</t>
  </si>
  <si>
    <t>a1</t>
  </si>
  <si>
    <t>b0</t>
  </si>
  <si>
    <t>b1</t>
  </si>
  <si>
    <t>b2</t>
  </si>
  <si>
    <t>=</t>
  </si>
  <si>
    <t>S(B)</t>
  </si>
  <si>
    <t>t</t>
  </si>
  <si>
    <t>PDL1</t>
  </si>
  <si>
    <t>PDL2</t>
  </si>
  <si>
    <t>S(A)</t>
  </si>
  <si>
    <t>X(-3)</t>
  </si>
  <si>
    <t>Z</t>
  </si>
  <si>
    <t>Coeficiente</t>
  </si>
  <si>
    <t>t-Student</t>
  </si>
  <si>
    <t>Sigma2</t>
  </si>
  <si>
    <t>Var-Cov(B)=</t>
  </si>
  <si>
    <t>Var(b0)=</t>
  </si>
  <si>
    <t>Var(b1)=</t>
  </si>
  <si>
    <t>Var(b2)=</t>
  </si>
  <si>
    <t>Var(b3)=</t>
  </si>
  <si>
    <t>X+X(-1)+X(-2)</t>
  </si>
  <si>
    <t>Alfa</t>
  </si>
  <si>
    <t xml:space="preserve"> - X+X(-2)</t>
  </si>
  <si>
    <t>Z2</t>
  </si>
  <si>
    <t>X+X(-1)+X(-2)+X(-3)</t>
  </si>
  <si>
    <t>X(-1)+2*X(-2)+3*X(-3)</t>
  </si>
  <si>
    <t>X(-1)+4*X(-2)+9*X(-3)</t>
  </si>
  <si>
    <t>a2</t>
  </si>
  <si>
    <t>b3</t>
  </si>
  <si>
    <t>Modelo de Almon</t>
  </si>
  <si>
    <t>Tres rezagos</t>
  </si>
  <si>
    <t>Polinomio de grado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</si>
</sst>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"/>
    <numFmt numFmtId="166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color rgb="FF00206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2" fillId="4" borderId="0" xfId="0" applyFont="1" applyFill="1"/>
    <xf numFmtId="0" fontId="1" fillId="4" borderId="0" xfId="0" applyFont="1" applyFill="1"/>
    <xf numFmtId="0" fontId="0" fillId="5" borderId="0" xfId="0" applyFill="1"/>
    <xf numFmtId="0" fontId="0" fillId="0" borderId="0" xfId="0" quotePrefix="1" applyAlignment="1">
      <alignment horizontal="center"/>
    </xf>
    <xf numFmtId="0" fontId="0" fillId="6" borderId="0" xfId="0" applyFill="1"/>
    <xf numFmtId="164" fontId="0" fillId="0" borderId="0" xfId="0" applyNumberFormat="1"/>
    <xf numFmtId="164" fontId="0" fillId="2" borderId="0" xfId="0" applyNumberFormat="1" applyFill="1"/>
    <xf numFmtId="164" fontId="0" fillId="5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  <xf numFmtId="0" fontId="3" fillId="7" borderId="0" xfId="0" applyFont="1" applyFill="1"/>
    <xf numFmtId="0" fontId="0" fillId="7" borderId="0" xfId="0" applyFill="1"/>
    <xf numFmtId="0" fontId="2" fillId="4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3" borderId="0" xfId="0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wmf"/><Relationship Id="rId2" Type="http://schemas.openxmlformats.org/officeDocument/2006/relationships/image" Target="../media/image4.emf"/><Relationship Id="rId1" Type="http://schemas.openxmlformats.org/officeDocument/2006/relationships/image" Target="../media/image3.wmf"/><Relationship Id="rId5" Type="http://schemas.openxmlformats.org/officeDocument/2006/relationships/image" Target="../media/image7.wmf"/><Relationship Id="rId4" Type="http://schemas.openxmlformats.org/officeDocument/2006/relationships/image" Target="../media/image6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wmf"/><Relationship Id="rId2" Type="http://schemas.openxmlformats.org/officeDocument/2006/relationships/image" Target="../media/image14.wmf"/><Relationship Id="rId1" Type="http://schemas.openxmlformats.org/officeDocument/2006/relationships/image" Target="../media/image13.wmf"/><Relationship Id="rId4" Type="http://schemas.openxmlformats.org/officeDocument/2006/relationships/image" Target="../media/image16.w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0.emf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4" Type="http://schemas.openxmlformats.org/officeDocument/2006/relationships/image" Target="../media/image1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</xdr:colOff>
      <xdr:row>34</xdr:row>
      <xdr:rowOff>171450</xdr:rowOff>
    </xdr:from>
    <xdr:to>
      <xdr:col>18</xdr:col>
      <xdr:colOff>66097</xdr:colOff>
      <xdr:row>36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1" y="4743450"/>
          <a:ext cx="1123371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31</xdr:col>
      <xdr:colOff>723900</xdr:colOff>
      <xdr:row>34</xdr:row>
      <xdr:rowOff>85725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26575" y="1524000"/>
          <a:ext cx="4533900" cy="4276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9525</xdr:colOff>
      <xdr:row>36</xdr:row>
      <xdr:rowOff>133351</xdr:rowOff>
    </xdr:from>
    <xdr:to>
      <xdr:col>23</xdr:col>
      <xdr:colOff>495300</xdr:colOff>
      <xdr:row>38</xdr:row>
      <xdr:rowOff>28575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44725" y="6229351"/>
          <a:ext cx="5391150" cy="276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25401</xdr:colOff>
      <xdr:row>38</xdr:row>
      <xdr:rowOff>180976</xdr:rowOff>
    </xdr:from>
    <xdr:to>
      <xdr:col>24</xdr:col>
      <xdr:colOff>419100</xdr:colOff>
      <xdr:row>40</xdr:row>
      <xdr:rowOff>66676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0601" y="6657976"/>
          <a:ext cx="6061074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17</xdr:col>
      <xdr:colOff>22226</xdr:colOff>
      <xdr:row>40</xdr:row>
      <xdr:rowOff>153989</xdr:rowOff>
    </xdr:from>
    <xdr:to>
      <xdr:col>24</xdr:col>
      <xdr:colOff>619125</xdr:colOff>
      <xdr:row>42</xdr:row>
      <xdr:rowOff>47625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7426" y="7011989"/>
          <a:ext cx="6264274" cy="27463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FF00FF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742950</xdr:colOff>
          <xdr:row>43</xdr:row>
          <xdr:rowOff>28575</xdr:rowOff>
        </xdr:from>
        <xdr:to>
          <xdr:col>20</xdr:col>
          <xdr:colOff>723900</xdr:colOff>
          <xdr:row>45</xdr:row>
          <xdr:rowOff>171450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752475</xdr:colOff>
          <xdr:row>43</xdr:row>
          <xdr:rowOff>152400</xdr:rowOff>
        </xdr:from>
        <xdr:to>
          <xdr:col>32</xdr:col>
          <xdr:colOff>152400</xdr:colOff>
          <xdr:row>46</xdr:row>
          <xdr:rowOff>76200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371475</xdr:colOff>
      <xdr:row>12</xdr:row>
      <xdr:rowOff>19050</xdr:rowOff>
    </xdr:from>
    <xdr:to>
      <xdr:col>31</xdr:col>
      <xdr:colOff>190500</xdr:colOff>
      <xdr:row>37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29986" t="14432" r="36501" b="19055"/>
        <a:stretch/>
      </xdr:blipFill>
      <xdr:spPr bwMode="auto">
        <a:xfrm>
          <a:off x="18869025" y="2305050"/>
          <a:ext cx="4391025" cy="47529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619125</xdr:colOff>
          <xdr:row>30</xdr:row>
          <xdr:rowOff>152400</xdr:rowOff>
        </xdr:from>
        <xdr:to>
          <xdr:col>19</xdr:col>
          <xdr:colOff>561975</xdr:colOff>
          <xdr:row>33</xdr:row>
          <xdr:rowOff>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24</xdr:row>
          <xdr:rowOff>142875</xdr:rowOff>
        </xdr:from>
        <xdr:to>
          <xdr:col>19</xdr:col>
          <xdr:colOff>266700</xdr:colOff>
          <xdr:row>26</xdr:row>
          <xdr:rowOff>28575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0</xdr:colOff>
          <xdr:row>26</xdr:row>
          <xdr:rowOff>152400</xdr:rowOff>
        </xdr:from>
        <xdr:to>
          <xdr:col>17</xdr:col>
          <xdr:colOff>600075</xdr:colOff>
          <xdr:row>28</xdr:row>
          <xdr:rowOff>38100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752475</xdr:colOff>
          <xdr:row>28</xdr:row>
          <xdr:rowOff>161925</xdr:rowOff>
        </xdr:from>
        <xdr:to>
          <xdr:col>19</xdr:col>
          <xdr:colOff>266700</xdr:colOff>
          <xdr:row>30</xdr:row>
          <xdr:rowOff>57150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44450</xdr:colOff>
      <xdr:row>18</xdr:row>
      <xdr:rowOff>142876</xdr:rowOff>
    </xdr:from>
    <xdr:to>
      <xdr:col>14</xdr:col>
      <xdr:colOff>9525</xdr:colOff>
      <xdr:row>20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4450" y="3571876"/>
          <a:ext cx="727075" cy="2952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20</xdr:row>
      <xdr:rowOff>146050</xdr:rowOff>
    </xdr:from>
    <xdr:to>
      <xdr:col>14</xdr:col>
      <xdr:colOff>9525</xdr:colOff>
      <xdr:row>22</xdr:row>
      <xdr:rowOff>47625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3956050"/>
          <a:ext cx="771525" cy="28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9526</xdr:colOff>
      <xdr:row>22</xdr:row>
      <xdr:rowOff>114301</xdr:rowOff>
    </xdr:from>
    <xdr:to>
      <xdr:col>13</xdr:col>
      <xdr:colOff>752476</xdr:colOff>
      <xdr:row>24</xdr:row>
      <xdr:rowOff>38101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9526" y="4305301"/>
          <a:ext cx="74295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752475</xdr:colOff>
      <xdr:row>26</xdr:row>
      <xdr:rowOff>133349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4762500"/>
          <a:ext cx="752475" cy="3238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5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9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11" Type="http://schemas.openxmlformats.org/officeDocument/2006/relationships/image" Target="../media/image11.emf"/><Relationship Id="rId5" Type="http://schemas.openxmlformats.org/officeDocument/2006/relationships/image" Target="../media/image8.e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3.bin"/><Relationship Id="rId9" Type="http://schemas.openxmlformats.org/officeDocument/2006/relationships/image" Target="../media/image10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0"/>
  <sheetViews>
    <sheetView tabSelected="1" zoomScale="82" zoomScaleNormal="82" workbookViewId="0">
      <selection activeCell="R25" sqref="R25"/>
    </sheetView>
  </sheetViews>
  <sheetFormatPr baseColWidth="10" defaultColWidth="11.42578125" defaultRowHeight="15" x14ac:dyDescent="0.25"/>
  <cols>
    <col min="9" max="9" width="22" customWidth="1"/>
    <col min="10" max="10" width="19.42578125" customWidth="1"/>
    <col min="11" max="11" width="22.5703125" customWidth="1"/>
    <col min="18" max="18" width="15.85546875" customWidth="1"/>
    <col min="22" max="22" width="12" bestFit="1" customWidth="1"/>
  </cols>
  <sheetData>
    <row r="1" spans="1:55" ht="18.75" x14ac:dyDescent="0.3">
      <c r="B1" s="22" t="s">
        <v>48</v>
      </c>
    </row>
    <row r="2" spans="1:55" ht="18.75" x14ac:dyDescent="0.3">
      <c r="B2" s="22" t="s">
        <v>49</v>
      </c>
    </row>
    <row r="3" spans="1:55" ht="18.75" x14ac:dyDescent="0.3">
      <c r="B3" s="22" t="s">
        <v>50</v>
      </c>
    </row>
    <row r="6" spans="1:55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29</v>
      </c>
      <c r="H6" s="2"/>
      <c r="I6" s="2" t="s">
        <v>5</v>
      </c>
      <c r="J6" s="2" t="s">
        <v>6</v>
      </c>
      <c r="K6" s="2" t="s">
        <v>42</v>
      </c>
      <c r="M6" s="2" t="s">
        <v>12</v>
      </c>
      <c r="O6" s="2" t="s">
        <v>13</v>
      </c>
      <c r="P6" s="2" t="s">
        <v>14</v>
      </c>
    </row>
    <row r="7" spans="1:55" x14ac:dyDescent="0.25">
      <c r="B7">
        <v>1960</v>
      </c>
      <c r="C7">
        <v>60</v>
      </c>
      <c r="D7" s="19">
        <v>48.8</v>
      </c>
      <c r="I7" s="1" t="s">
        <v>43</v>
      </c>
      <c r="J7" s="1" t="s">
        <v>44</v>
      </c>
      <c r="K7" s="1" t="s">
        <v>45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</row>
    <row r="8" spans="1:55" x14ac:dyDescent="0.25">
      <c r="B8">
        <v>1961</v>
      </c>
      <c r="C8">
        <v>61.8</v>
      </c>
      <c r="D8">
        <v>50.6</v>
      </c>
      <c r="E8" s="19">
        <f>+D7</f>
        <v>48.8</v>
      </c>
      <c r="R8" s="2" t="s">
        <v>7</v>
      </c>
      <c r="S8">
        <v>207.3</v>
      </c>
      <c r="T8">
        <v>216</v>
      </c>
      <c r="U8">
        <v>225</v>
      </c>
      <c r="V8">
        <v>234.1</v>
      </c>
      <c r="W8">
        <v>242.5</v>
      </c>
      <c r="X8">
        <v>250.4</v>
      </c>
      <c r="Y8">
        <v>256.5</v>
      </c>
      <c r="Z8">
        <v>261.5</v>
      </c>
      <c r="AA8">
        <v>268</v>
      </c>
      <c r="AB8">
        <v>274.8</v>
      </c>
      <c r="AC8">
        <v>283.60000000000002</v>
      </c>
      <c r="AD8">
        <v>289.79999999999995</v>
      </c>
      <c r="AE8">
        <v>295.7</v>
      </c>
      <c r="AF8">
        <v>302</v>
      </c>
      <c r="AG8">
        <v>307.3</v>
      </c>
      <c r="AH8">
        <v>314.8</v>
      </c>
      <c r="AI8">
        <v>319.7</v>
      </c>
      <c r="AJ8">
        <v>321.60000000000002</v>
      </c>
      <c r="AK8">
        <v>323.8</v>
      </c>
      <c r="AL8">
        <v>324.8</v>
      </c>
      <c r="AM8">
        <v>328.70000000000005</v>
      </c>
      <c r="AN8">
        <v>335.3</v>
      </c>
      <c r="AO8">
        <v>341.99999999999994</v>
      </c>
      <c r="AP8">
        <v>351.70000000000005</v>
      </c>
      <c r="AQ8">
        <v>359</v>
      </c>
      <c r="AR8">
        <v>365</v>
      </c>
      <c r="AS8">
        <v>370.20000000000005</v>
      </c>
      <c r="AT8">
        <v>374</v>
      </c>
      <c r="AU8">
        <v>378.4</v>
      </c>
      <c r="AV8">
        <v>385.4</v>
      </c>
      <c r="AW8">
        <v>392</v>
      </c>
      <c r="AX8">
        <v>398.7</v>
      </c>
      <c r="AY8">
        <v>405</v>
      </c>
      <c r="AZ8">
        <v>410.4</v>
      </c>
      <c r="BA8">
        <v>417.5</v>
      </c>
      <c r="BB8">
        <v>426.1</v>
      </c>
      <c r="BC8">
        <v>437.5</v>
      </c>
    </row>
    <row r="9" spans="1:55" x14ac:dyDescent="0.25">
      <c r="B9">
        <v>1962</v>
      </c>
      <c r="C9" s="17">
        <v>63.9</v>
      </c>
      <c r="D9" s="17">
        <v>52.9</v>
      </c>
      <c r="E9" s="17">
        <f t="shared" ref="E9:F46" si="0">+D8</f>
        <v>50.6</v>
      </c>
      <c r="F9" s="19">
        <f>+E8</f>
        <v>48.8</v>
      </c>
      <c r="S9">
        <v>300.5</v>
      </c>
      <c r="T9">
        <v>312.60000000000002</v>
      </c>
      <c r="U9">
        <v>326.2</v>
      </c>
      <c r="V9">
        <v>339.6</v>
      </c>
      <c r="W9">
        <v>353.7</v>
      </c>
      <c r="X9">
        <v>366.20000000000005</v>
      </c>
      <c r="Y9">
        <v>378.2</v>
      </c>
      <c r="Z9">
        <v>386.7</v>
      </c>
      <c r="AA9">
        <v>394.6</v>
      </c>
      <c r="AB9">
        <v>401</v>
      </c>
      <c r="AC9">
        <v>413</v>
      </c>
      <c r="AD9">
        <v>428.6</v>
      </c>
      <c r="AE9">
        <v>438.8</v>
      </c>
      <c r="AF9">
        <v>445.7</v>
      </c>
      <c r="AG9">
        <v>449.70000000000005</v>
      </c>
      <c r="AH9">
        <v>464.2</v>
      </c>
      <c r="AI9">
        <v>475.8</v>
      </c>
      <c r="AJ9">
        <v>481.5</v>
      </c>
      <c r="AK9">
        <v>483.90000000000003</v>
      </c>
      <c r="AL9">
        <v>484.90000000000003</v>
      </c>
      <c r="AM9">
        <v>486.9</v>
      </c>
      <c r="AN9">
        <v>494</v>
      </c>
      <c r="AO9">
        <v>501.3</v>
      </c>
      <c r="AP9">
        <v>516.5</v>
      </c>
      <c r="AQ9">
        <v>529.79999999999995</v>
      </c>
      <c r="AR9">
        <v>540.80000000000007</v>
      </c>
      <c r="AS9">
        <v>551</v>
      </c>
      <c r="AT9">
        <v>555.6</v>
      </c>
      <c r="AU9">
        <v>562</v>
      </c>
      <c r="AV9">
        <v>568.40000000000009</v>
      </c>
      <c r="AW9">
        <v>578.20000000000005</v>
      </c>
      <c r="AX9">
        <v>589.4</v>
      </c>
      <c r="AY9">
        <v>602.9</v>
      </c>
      <c r="AZ9">
        <v>607.9</v>
      </c>
      <c r="BA9">
        <v>616.30000000000007</v>
      </c>
      <c r="BB9">
        <v>626.19999999999993</v>
      </c>
      <c r="BC9">
        <v>641.90000000000009</v>
      </c>
    </row>
    <row r="10" spans="1:55" x14ac:dyDescent="0.25">
      <c r="A10">
        <v>1</v>
      </c>
      <c r="B10">
        <v>1963</v>
      </c>
      <c r="C10" s="4">
        <v>65.400000000000006</v>
      </c>
      <c r="D10" s="4">
        <v>55</v>
      </c>
      <c r="E10" s="4">
        <f t="shared" si="0"/>
        <v>52.9</v>
      </c>
      <c r="F10" s="4">
        <f t="shared" si="0"/>
        <v>50.6</v>
      </c>
      <c r="G10" s="19">
        <f>+F9</f>
        <v>48.8</v>
      </c>
      <c r="H10" s="4">
        <v>1</v>
      </c>
      <c r="I10" s="4">
        <f>+D10+E10+F10+G10</f>
        <v>207.3</v>
      </c>
      <c r="J10" s="9">
        <f>+E10+2*F10+3*G10</f>
        <v>300.5</v>
      </c>
      <c r="K10" s="9">
        <f>+E10+4*F10+9*G10</f>
        <v>694.5</v>
      </c>
      <c r="M10">
        <f t="shared" ref="M10:M46" si="1">+$S$24+$S$25*I10+$S$26*J10+$S$27*K10</f>
        <v>69.088727322893817</v>
      </c>
      <c r="O10">
        <f>+C10-M10</f>
        <v>-3.6887273228938113</v>
      </c>
      <c r="P10">
        <f>+O10*O10</f>
        <v>13.606709262663344</v>
      </c>
      <c r="S10">
        <v>694.5</v>
      </c>
      <c r="T10">
        <v>722</v>
      </c>
      <c r="U10">
        <v>753.59999999999991</v>
      </c>
      <c r="V10">
        <v>784.6</v>
      </c>
      <c r="W10">
        <v>817.9</v>
      </c>
      <c r="X10">
        <v>847.8</v>
      </c>
      <c r="Y10">
        <v>877</v>
      </c>
      <c r="Z10">
        <v>897.90000000000009</v>
      </c>
      <c r="AA10">
        <v>918.40000000000009</v>
      </c>
      <c r="AB10">
        <v>929.2</v>
      </c>
      <c r="AC10">
        <v>954.8</v>
      </c>
      <c r="AD10">
        <v>992.40000000000009</v>
      </c>
      <c r="AE10">
        <v>1021</v>
      </c>
      <c r="AF10">
        <v>1039.0999999999999</v>
      </c>
      <c r="AG10">
        <v>1040.5</v>
      </c>
      <c r="AH10">
        <v>1076</v>
      </c>
      <c r="AI10">
        <v>1106.4000000000001</v>
      </c>
      <c r="AJ10">
        <v>1121.6999999999998</v>
      </c>
      <c r="AK10">
        <v>1129.5</v>
      </c>
      <c r="AL10">
        <v>1129.9000000000001</v>
      </c>
      <c r="AM10">
        <v>1133.3</v>
      </c>
      <c r="AN10">
        <v>1149.4000000000001</v>
      </c>
      <c r="AO10">
        <v>1160.7</v>
      </c>
      <c r="AP10">
        <v>1198.0999999999999</v>
      </c>
      <c r="AQ10">
        <v>1229.2</v>
      </c>
      <c r="AR10">
        <v>1255.8000000000002</v>
      </c>
      <c r="AS10">
        <v>1283.2</v>
      </c>
      <c r="AT10">
        <v>1293</v>
      </c>
      <c r="AU10">
        <v>1307.8</v>
      </c>
      <c r="AV10">
        <v>1322.2</v>
      </c>
      <c r="AW10">
        <v>1342</v>
      </c>
      <c r="AX10">
        <v>1367.1999999999998</v>
      </c>
      <c r="AY10">
        <v>1403.9</v>
      </c>
      <c r="AZ10">
        <v>1414.7</v>
      </c>
      <c r="BA10">
        <v>1432.9</v>
      </c>
      <c r="BB10">
        <v>1452.6</v>
      </c>
      <c r="BC10">
        <v>1489.5</v>
      </c>
    </row>
    <row r="11" spans="1:55" x14ac:dyDescent="0.25">
      <c r="A11">
        <v>2</v>
      </c>
      <c r="B11">
        <v>1964</v>
      </c>
      <c r="C11" s="4">
        <v>67.900000000000006</v>
      </c>
      <c r="D11" s="17">
        <v>57.5</v>
      </c>
      <c r="E11" s="17">
        <f t="shared" si="0"/>
        <v>55</v>
      </c>
      <c r="F11" s="17">
        <f t="shared" si="0"/>
        <v>52.9</v>
      </c>
      <c r="G11" s="17">
        <f t="shared" ref="G11:G46" si="2">+F10</f>
        <v>50.6</v>
      </c>
      <c r="H11" s="4">
        <v>1</v>
      </c>
      <c r="I11" s="4">
        <f t="shared" ref="I11:I46" si="3">+D11+E11+F11+G11</f>
        <v>216</v>
      </c>
      <c r="J11" s="9">
        <f t="shared" ref="J11:J46" si="4">+E11+2*F11+3*G11</f>
        <v>312.60000000000002</v>
      </c>
      <c r="K11" s="9">
        <f t="shared" ref="K11:K46" si="5">+E11+4*F11+9*G11</f>
        <v>722</v>
      </c>
      <c r="M11">
        <f t="shared" si="1"/>
        <v>70.43661910598604</v>
      </c>
      <c r="O11">
        <f t="shared" ref="O11:O46" si="6">+C11-M11</f>
        <v>-2.5366191059860341</v>
      </c>
      <c r="P11">
        <f t="shared" ref="P11:P46" si="7">+O11*O11</f>
        <v>6.4344364888533869</v>
      </c>
    </row>
    <row r="12" spans="1:55" x14ac:dyDescent="0.25">
      <c r="A12">
        <v>3</v>
      </c>
      <c r="B12">
        <v>1965</v>
      </c>
      <c r="C12" s="4">
        <v>69.400000000000006</v>
      </c>
      <c r="D12" s="17">
        <v>59.6</v>
      </c>
      <c r="E12" s="17">
        <f t="shared" si="0"/>
        <v>57.5</v>
      </c>
      <c r="F12" s="17">
        <f t="shared" si="0"/>
        <v>55</v>
      </c>
      <c r="G12" s="17">
        <f t="shared" si="2"/>
        <v>52.9</v>
      </c>
      <c r="H12" s="4">
        <v>1</v>
      </c>
      <c r="I12" s="4">
        <f t="shared" si="3"/>
        <v>225</v>
      </c>
      <c r="J12" s="9">
        <f t="shared" si="4"/>
        <v>326.2</v>
      </c>
      <c r="K12" s="9">
        <f t="shared" si="5"/>
        <v>753.59999999999991</v>
      </c>
      <c r="M12">
        <f t="shared" si="1"/>
        <v>71.960598134584146</v>
      </c>
      <c r="O12">
        <f t="shared" si="6"/>
        <v>-2.56059813458414</v>
      </c>
      <c r="P12">
        <f t="shared" si="7"/>
        <v>6.5566628068357771</v>
      </c>
      <c r="S12">
        <f t="array" ref="S12:V15">MMULT(S7:BC10,H10:K46)</f>
        <v>37</v>
      </c>
      <c r="T12">
        <v>11996.1</v>
      </c>
      <c r="U12">
        <v>17694.5</v>
      </c>
      <c r="V12">
        <v>41089.699999999997</v>
      </c>
    </row>
    <row r="13" spans="1:55" x14ac:dyDescent="0.25">
      <c r="A13">
        <v>4</v>
      </c>
      <c r="B13">
        <v>1966</v>
      </c>
      <c r="C13" s="4">
        <v>71.900000000000006</v>
      </c>
      <c r="D13">
        <v>62</v>
      </c>
      <c r="E13">
        <f t="shared" si="0"/>
        <v>59.6</v>
      </c>
      <c r="F13">
        <f t="shared" si="0"/>
        <v>57.5</v>
      </c>
      <c r="G13" s="17">
        <f t="shared" si="2"/>
        <v>55</v>
      </c>
      <c r="H13" s="4">
        <v>1</v>
      </c>
      <c r="I13" s="4">
        <f t="shared" si="3"/>
        <v>234.1</v>
      </c>
      <c r="J13" s="9">
        <f t="shared" si="4"/>
        <v>339.6</v>
      </c>
      <c r="K13" s="9">
        <f t="shared" si="5"/>
        <v>784.6</v>
      </c>
      <c r="M13">
        <f t="shared" si="1"/>
        <v>73.453023878508986</v>
      </c>
      <c r="O13">
        <f t="shared" si="6"/>
        <v>-1.5530238785089807</v>
      </c>
      <c r="P13">
        <f t="shared" si="7"/>
        <v>2.4118831672190773</v>
      </c>
      <c r="S13">
        <v>11996.1</v>
      </c>
      <c r="T13">
        <v>4034869.9900000007</v>
      </c>
      <c r="U13">
        <v>5955547.9000000013</v>
      </c>
      <c r="V13">
        <v>13832903.280000001</v>
      </c>
    </row>
    <row r="14" spans="1:55" x14ac:dyDescent="0.25">
      <c r="A14">
        <v>5</v>
      </c>
      <c r="B14">
        <v>1967</v>
      </c>
      <c r="C14" s="4">
        <v>73.8</v>
      </c>
      <c r="D14">
        <v>63.4</v>
      </c>
      <c r="E14">
        <f t="shared" si="0"/>
        <v>62</v>
      </c>
      <c r="F14">
        <f t="shared" si="0"/>
        <v>59.6</v>
      </c>
      <c r="G14" s="17">
        <f t="shared" si="2"/>
        <v>57.5</v>
      </c>
      <c r="H14" s="4">
        <v>1</v>
      </c>
      <c r="I14" s="4">
        <f t="shared" si="3"/>
        <v>242.5</v>
      </c>
      <c r="J14" s="9">
        <f t="shared" si="4"/>
        <v>353.7</v>
      </c>
      <c r="K14" s="9">
        <f t="shared" si="5"/>
        <v>817.9</v>
      </c>
      <c r="M14">
        <f t="shared" si="1"/>
        <v>75.070002539872803</v>
      </c>
      <c r="O14">
        <f t="shared" si="6"/>
        <v>-1.2700025398728059</v>
      </c>
      <c r="P14">
        <f t="shared" si="7"/>
        <v>1.612906451283378</v>
      </c>
      <c r="R14" s="2" t="s">
        <v>8</v>
      </c>
      <c r="S14">
        <v>17694.5</v>
      </c>
      <c r="T14">
        <v>5955547.9000000013</v>
      </c>
      <c r="U14">
        <v>8791005.0700000022</v>
      </c>
      <c r="V14">
        <v>20419131.449999999</v>
      </c>
    </row>
    <row r="15" spans="1:55" x14ac:dyDescent="0.25">
      <c r="A15">
        <v>6</v>
      </c>
      <c r="B15">
        <v>1968</v>
      </c>
      <c r="C15" s="4">
        <v>76.3</v>
      </c>
      <c r="D15">
        <v>65.400000000000006</v>
      </c>
      <c r="E15">
        <f t="shared" si="0"/>
        <v>63.4</v>
      </c>
      <c r="F15">
        <f t="shared" si="0"/>
        <v>62</v>
      </c>
      <c r="G15" s="17">
        <f t="shared" si="2"/>
        <v>59.6</v>
      </c>
      <c r="H15" s="4">
        <v>1</v>
      </c>
      <c r="I15" s="4">
        <f t="shared" si="3"/>
        <v>250.4</v>
      </c>
      <c r="J15" s="9">
        <f t="shared" si="4"/>
        <v>366.20000000000005</v>
      </c>
      <c r="K15" s="9">
        <f t="shared" si="5"/>
        <v>847.8</v>
      </c>
      <c r="M15">
        <f t="shared" si="1"/>
        <v>76.427144215755121</v>
      </c>
      <c r="O15">
        <f t="shared" si="6"/>
        <v>-0.12714421575512347</v>
      </c>
      <c r="P15">
        <f t="shared" si="7"/>
        <v>1.6165651599985387E-2</v>
      </c>
      <c r="S15">
        <v>41089.699999999997</v>
      </c>
      <c r="T15">
        <v>13832903.280000001</v>
      </c>
      <c r="U15">
        <v>20419131.449999999</v>
      </c>
      <c r="V15">
        <v>47428436.309999995</v>
      </c>
    </row>
    <row r="16" spans="1:55" x14ac:dyDescent="0.25">
      <c r="A16">
        <v>7</v>
      </c>
      <c r="B16">
        <v>1969</v>
      </c>
      <c r="C16" s="4">
        <v>77.400000000000006</v>
      </c>
      <c r="D16">
        <v>65.7</v>
      </c>
      <c r="E16">
        <f t="shared" si="0"/>
        <v>65.400000000000006</v>
      </c>
      <c r="F16">
        <f t="shared" si="0"/>
        <v>63.4</v>
      </c>
      <c r="G16" s="17">
        <f t="shared" si="2"/>
        <v>62</v>
      </c>
      <c r="H16" s="4">
        <v>1</v>
      </c>
      <c r="I16" s="4">
        <f t="shared" si="3"/>
        <v>256.5</v>
      </c>
      <c r="J16" s="9">
        <f t="shared" si="4"/>
        <v>378.2</v>
      </c>
      <c r="K16" s="9">
        <f t="shared" si="5"/>
        <v>877</v>
      </c>
      <c r="M16">
        <f t="shared" si="1"/>
        <v>77.821908952273219</v>
      </c>
      <c r="O16">
        <f t="shared" si="6"/>
        <v>-0.42190895227321334</v>
      </c>
      <c r="P16">
        <f t="shared" si="7"/>
        <v>0.17800716400828062</v>
      </c>
      <c r="W16" s="1"/>
      <c r="X16" s="1"/>
      <c r="Y16" s="1"/>
    </row>
    <row r="17" spans="1:25" x14ac:dyDescent="0.25">
      <c r="A17">
        <v>8</v>
      </c>
      <c r="B17">
        <v>1970</v>
      </c>
      <c r="C17" s="4">
        <v>78.900000000000006</v>
      </c>
      <c r="D17">
        <v>67</v>
      </c>
      <c r="E17">
        <f t="shared" si="0"/>
        <v>65.7</v>
      </c>
      <c r="F17">
        <f t="shared" si="0"/>
        <v>65.400000000000006</v>
      </c>
      <c r="G17" s="17">
        <f t="shared" si="2"/>
        <v>63.4</v>
      </c>
      <c r="H17" s="4">
        <v>1</v>
      </c>
      <c r="I17" s="4">
        <f t="shared" si="3"/>
        <v>261.5</v>
      </c>
      <c r="J17" s="9">
        <f t="shared" si="4"/>
        <v>386.7</v>
      </c>
      <c r="K17" s="9">
        <f t="shared" si="5"/>
        <v>897.90000000000009</v>
      </c>
      <c r="M17">
        <f t="shared" si="1"/>
        <v>78.727401703548807</v>
      </c>
      <c r="O17">
        <f t="shared" si="6"/>
        <v>0.17259829645119851</v>
      </c>
      <c r="P17">
        <f t="shared" si="7"/>
        <v>2.9790171937855804E-2</v>
      </c>
      <c r="S17">
        <f t="array" ref="S17:S20">MMULT(S7:BC10,C10:C46)</f>
        <v>3285.2000000000007</v>
      </c>
      <c r="V17">
        <f t="array" ref="V17:Y20">MINVERSE(S12:V15)</f>
        <v>0.97015646507837783</v>
      </c>
      <c r="W17">
        <v>-2.4019943822494456E-2</v>
      </c>
      <c r="X17">
        <v>-1.6808602606949233E-2</v>
      </c>
      <c r="Y17">
        <v>1.3401647559116065E-2</v>
      </c>
    </row>
    <row r="18" spans="1:25" x14ac:dyDescent="0.25">
      <c r="A18">
        <v>9</v>
      </c>
      <c r="B18">
        <v>1971</v>
      </c>
      <c r="C18" s="4">
        <v>80.400000000000006</v>
      </c>
      <c r="D18">
        <v>69.900000000000006</v>
      </c>
      <c r="E18">
        <f t="shared" si="0"/>
        <v>67</v>
      </c>
      <c r="F18">
        <f t="shared" si="0"/>
        <v>65.7</v>
      </c>
      <c r="G18" s="17">
        <f t="shared" si="2"/>
        <v>65.400000000000006</v>
      </c>
      <c r="H18" s="4">
        <v>1</v>
      </c>
      <c r="I18" s="4">
        <f t="shared" si="3"/>
        <v>268</v>
      </c>
      <c r="J18" s="9">
        <f t="shared" si="4"/>
        <v>394.6</v>
      </c>
      <c r="K18" s="9">
        <f t="shared" si="5"/>
        <v>918.40000000000009</v>
      </c>
      <c r="M18">
        <f t="shared" si="1"/>
        <v>79.299898554290124</v>
      </c>
      <c r="O18">
        <f t="shared" si="6"/>
        <v>1.1001014457098819</v>
      </c>
      <c r="P18">
        <f t="shared" si="7"/>
        <v>1.2102231908529721</v>
      </c>
      <c r="S18">
        <v>1089297.1800000002</v>
      </c>
      <c r="V18">
        <v>-2.4019943822367881E-2</v>
      </c>
      <c r="W18">
        <v>1.6920213133708461E-2</v>
      </c>
      <c r="X18">
        <v>-3.8680962369340127E-2</v>
      </c>
      <c r="Y18">
        <v>1.1739011426037093E-2</v>
      </c>
    </row>
    <row r="19" spans="1:25" x14ac:dyDescent="0.25">
      <c r="A19">
        <v>10</v>
      </c>
      <c r="B19">
        <v>1972</v>
      </c>
      <c r="C19" s="4">
        <v>82.7</v>
      </c>
      <c r="D19">
        <v>72.2</v>
      </c>
      <c r="E19">
        <f t="shared" si="0"/>
        <v>69.900000000000006</v>
      </c>
      <c r="F19">
        <f t="shared" si="0"/>
        <v>67</v>
      </c>
      <c r="G19" s="17">
        <f t="shared" si="2"/>
        <v>65.7</v>
      </c>
      <c r="H19" s="4">
        <v>1</v>
      </c>
      <c r="I19" s="4">
        <f t="shared" si="3"/>
        <v>274.8</v>
      </c>
      <c r="J19" s="9">
        <f t="shared" si="4"/>
        <v>401</v>
      </c>
      <c r="K19" s="9">
        <f t="shared" si="5"/>
        <v>929.2</v>
      </c>
      <c r="M19">
        <f t="shared" si="1"/>
        <v>80.150853614597864</v>
      </c>
      <c r="O19">
        <f t="shared" si="6"/>
        <v>2.549146385402139</v>
      </c>
      <c r="P19">
        <f t="shared" si="7"/>
        <v>6.498147294208791</v>
      </c>
      <c r="R19" s="2" t="s">
        <v>9</v>
      </c>
      <c r="S19">
        <v>1607450.5099999998</v>
      </c>
      <c r="U19" s="6" t="s">
        <v>11</v>
      </c>
      <c r="V19">
        <v>-1.6808602607311592E-2</v>
      </c>
      <c r="W19">
        <v>-3.8680962369301491E-2</v>
      </c>
      <c r="X19">
        <v>0.11152231487460637</v>
      </c>
      <c r="Y19">
        <v>-3.6716962878139157E-2</v>
      </c>
    </row>
    <row r="20" spans="1:25" x14ac:dyDescent="0.25">
      <c r="A20">
        <v>11</v>
      </c>
      <c r="B20">
        <v>1973</v>
      </c>
      <c r="C20" s="4">
        <v>84.5</v>
      </c>
      <c r="D20">
        <v>74.5</v>
      </c>
      <c r="E20">
        <f t="shared" si="0"/>
        <v>72.2</v>
      </c>
      <c r="F20">
        <f t="shared" si="0"/>
        <v>69.900000000000006</v>
      </c>
      <c r="G20" s="17">
        <f t="shared" si="2"/>
        <v>67</v>
      </c>
      <c r="H20" s="4">
        <v>1</v>
      </c>
      <c r="I20" s="4">
        <f t="shared" si="3"/>
        <v>283.60000000000002</v>
      </c>
      <c r="J20" s="9">
        <f t="shared" si="4"/>
        <v>413</v>
      </c>
      <c r="K20" s="9">
        <f t="shared" si="5"/>
        <v>954.8</v>
      </c>
      <c r="M20">
        <f t="shared" si="1"/>
        <v>81.624055258954471</v>
      </c>
      <c r="O20">
        <f t="shared" si="6"/>
        <v>2.8759447410455294</v>
      </c>
      <c r="P20">
        <f t="shared" si="7"/>
        <v>8.2710581535474379</v>
      </c>
      <c r="S20">
        <v>3733313.53</v>
      </c>
      <c r="V20">
        <v>1.3401647559234611E-2</v>
      </c>
      <c r="W20">
        <v>1.1739011426020572E-2</v>
      </c>
      <c r="X20">
        <v>-3.6716962878128194E-2</v>
      </c>
      <c r="Y20">
        <v>1.2372202369928776E-2</v>
      </c>
    </row>
    <row r="21" spans="1:25" x14ac:dyDescent="0.25">
      <c r="A21">
        <v>12</v>
      </c>
      <c r="B21">
        <v>1974</v>
      </c>
      <c r="C21" s="4">
        <v>83.5</v>
      </c>
      <c r="D21">
        <v>73.2</v>
      </c>
      <c r="E21">
        <f t="shared" si="0"/>
        <v>74.5</v>
      </c>
      <c r="F21">
        <f t="shared" si="0"/>
        <v>72.2</v>
      </c>
      <c r="G21" s="17">
        <f t="shared" si="2"/>
        <v>69.900000000000006</v>
      </c>
      <c r="H21" s="4">
        <v>1</v>
      </c>
      <c r="I21" s="4">
        <f t="shared" si="3"/>
        <v>289.79999999999995</v>
      </c>
      <c r="J21" s="9">
        <f t="shared" si="4"/>
        <v>428.6</v>
      </c>
      <c r="K21" s="9">
        <f t="shared" si="5"/>
        <v>992.40000000000009</v>
      </c>
      <c r="M21">
        <f t="shared" si="1"/>
        <v>83.629833377947207</v>
      </c>
      <c r="O21">
        <f t="shared" si="6"/>
        <v>-0.1298333779472074</v>
      </c>
      <c r="P21">
        <f t="shared" si="7"/>
        <v>1.6856706029182399E-2</v>
      </c>
    </row>
    <row r="22" spans="1:25" x14ac:dyDescent="0.25">
      <c r="A22">
        <v>13</v>
      </c>
      <c r="B22">
        <v>1975</v>
      </c>
      <c r="C22" s="4">
        <v>84.4</v>
      </c>
      <c r="D22">
        <v>75.8</v>
      </c>
      <c r="E22">
        <f t="shared" si="0"/>
        <v>73.2</v>
      </c>
      <c r="F22">
        <f t="shared" si="0"/>
        <v>74.5</v>
      </c>
      <c r="G22" s="17">
        <f t="shared" si="2"/>
        <v>72.2</v>
      </c>
      <c r="H22" s="4">
        <v>1</v>
      </c>
      <c r="I22" s="4">
        <f t="shared" si="3"/>
        <v>295.7</v>
      </c>
      <c r="J22" s="9">
        <f t="shared" si="4"/>
        <v>438.8</v>
      </c>
      <c r="K22" s="9">
        <f t="shared" si="5"/>
        <v>1021</v>
      </c>
      <c r="M22">
        <f t="shared" si="1"/>
        <v>84.405110670201992</v>
      </c>
      <c r="O22">
        <f t="shared" si="6"/>
        <v>-5.1106702019865224E-3</v>
      </c>
      <c r="P22">
        <f t="shared" si="7"/>
        <v>2.6118949913472964E-5</v>
      </c>
    </row>
    <row r="23" spans="1:25" x14ac:dyDescent="0.25">
      <c r="A23">
        <v>14</v>
      </c>
      <c r="B23">
        <v>1976</v>
      </c>
      <c r="C23" s="4">
        <v>86.8</v>
      </c>
      <c r="D23">
        <v>78.5</v>
      </c>
      <c r="E23">
        <f t="shared" si="0"/>
        <v>75.8</v>
      </c>
      <c r="F23">
        <f t="shared" si="0"/>
        <v>73.2</v>
      </c>
      <c r="G23" s="17">
        <f t="shared" si="2"/>
        <v>74.5</v>
      </c>
      <c r="H23" s="4">
        <v>1</v>
      </c>
      <c r="I23" s="4">
        <f t="shared" si="3"/>
        <v>302</v>
      </c>
      <c r="J23" s="9">
        <f t="shared" si="4"/>
        <v>445.7</v>
      </c>
      <c r="K23" s="9">
        <f t="shared" si="5"/>
        <v>1039.0999999999999</v>
      </c>
      <c r="M23">
        <f t="shared" si="1"/>
        <v>84.829860813445706</v>
      </c>
      <c r="O23">
        <f t="shared" si="6"/>
        <v>1.9701391865542917</v>
      </c>
      <c r="P23">
        <f t="shared" si="7"/>
        <v>3.881448414396806</v>
      </c>
    </row>
    <row r="24" spans="1:25" x14ac:dyDescent="0.25">
      <c r="A24">
        <v>15</v>
      </c>
      <c r="B24">
        <v>1977</v>
      </c>
      <c r="C24" s="4">
        <v>87.9</v>
      </c>
      <c r="D24">
        <v>79.8</v>
      </c>
      <c r="E24">
        <f t="shared" si="0"/>
        <v>78.5</v>
      </c>
      <c r="F24">
        <f t="shared" si="0"/>
        <v>75.8</v>
      </c>
      <c r="G24" s="17">
        <f t="shared" si="2"/>
        <v>73.2</v>
      </c>
      <c r="H24" s="4">
        <v>1</v>
      </c>
      <c r="I24" s="4">
        <f t="shared" si="3"/>
        <v>307.3</v>
      </c>
      <c r="J24" s="9">
        <f t="shared" si="4"/>
        <v>449.70000000000005</v>
      </c>
      <c r="K24" s="9">
        <f t="shared" si="5"/>
        <v>1040.5</v>
      </c>
      <c r="M24">
        <f t="shared" si="1"/>
        <v>85.75192021242475</v>
      </c>
      <c r="O24">
        <f t="shared" si="6"/>
        <v>2.1480797875752558</v>
      </c>
      <c r="P24">
        <f t="shared" si="7"/>
        <v>4.6142467737893558</v>
      </c>
      <c r="S24" s="9">
        <f t="array" ref="S24:S27">MMULT(V17:Y20,S17:S20)</f>
        <v>35.856273285455245</v>
      </c>
      <c r="T24" s="1" t="s">
        <v>40</v>
      </c>
      <c r="W24" s="6"/>
      <c r="X24" s="2" t="s">
        <v>24</v>
      </c>
      <c r="Y24" s="2" t="s">
        <v>25</v>
      </c>
    </row>
    <row r="25" spans="1:25" x14ac:dyDescent="0.25">
      <c r="A25">
        <v>16</v>
      </c>
      <c r="B25">
        <v>1978</v>
      </c>
      <c r="C25" s="4">
        <v>89.5</v>
      </c>
      <c r="D25">
        <v>80.7</v>
      </c>
      <c r="E25">
        <f t="shared" si="0"/>
        <v>79.8</v>
      </c>
      <c r="F25">
        <f t="shared" si="0"/>
        <v>78.5</v>
      </c>
      <c r="G25" s="17">
        <f t="shared" si="2"/>
        <v>75.8</v>
      </c>
      <c r="H25" s="4">
        <v>1</v>
      </c>
      <c r="I25" s="4">
        <f t="shared" si="3"/>
        <v>314.8</v>
      </c>
      <c r="J25" s="9">
        <f t="shared" si="4"/>
        <v>464.2</v>
      </c>
      <c r="K25" s="9">
        <f t="shared" si="5"/>
        <v>1076</v>
      </c>
      <c r="M25">
        <f t="shared" si="1"/>
        <v>87.405598906411598</v>
      </c>
      <c r="O25">
        <f t="shared" si="6"/>
        <v>2.0944010935884023</v>
      </c>
      <c r="P25">
        <f t="shared" si="7"/>
        <v>4.386515940824296</v>
      </c>
      <c r="R25" s="6" t="s">
        <v>10</v>
      </c>
      <c r="S25" s="9">
        <v>-9.2370135367673356E-2</v>
      </c>
      <c r="T25" s="1" t="s">
        <v>18</v>
      </c>
      <c r="V25" s="2" t="s">
        <v>20</v>
      </c>
      <c r="W25" s="4">
        <f>+S25</f>
        <v>-9.2370135367673356E-2</v>
      </c>
      <c r="X25">
        <f>+T36^0.5</f>
        <v>0.24994158346339124</v>
      </c>
      <c r="Y25" s="20">
        <f>+W25/X25</f>
        <v>-0.3695668967433054</v>
      </c>
    </row>
    <row r="26" spans="1:25" x14ac:dyDescent="0.25">
      <c r="A26">
        <v>17</v>
      </c>
      <c r="B26">
        <v>1979</v>
      </c>
      <c r="C26" s="4">
        <v>89.7</v>
      </c>
      <c r="D26">
        <v>80.7</v>
      </c>
      <c r="E26">
        <f t="shared" si="0"/>
        <v>80.7</v>
      </c>
      <c r="F26">
        <f t="shared" si="0"/>
        <v>79.8</v>
      </c>
      <c r="G26" s="17">
        <f t="shared" si="2"/>
        <v>78.5</v>
      </c>
      <c r="H26" s="4">
        <v>1</v>
      </c>
      <c r="I26" s="4">
        <f t="shared" si="3"/>
        <v>319.7</v>
      </c>
      <c r="J26" s="9">
        <f t="shared" si="4"/>
        <v>475.8</v>
      </c>
      <c r="K26" s="9">
        <f t="shared" si="5"/>
        <v>1106.4000000000001</v>
      </c>
      <c r="M26">
        <f t="shared" si="1"/>
        <v>88.64801774754379</v>
      </c>
      <c r="O26">
        <f t="shared" si="6"/>
        <v>1.051982252456213</v>
      </c>
      <c r="P26">
        <f t="shared" si="7"/>
        <v>1.1066666594828476</v>
      </c>
      <c r="S26" s="9">
        <v>0.38477825012523681</v>
      </c>
      <c r="T26" s="1" t="s">
        <v>19</v>
      </c>
      <c r="V26" s="2" t="s">
        <v>21</v>
      </c>
      <c r="W26" s="4">
        <f>+S25+S26+S27</f>
        <v>0.20134248327667592</v>
      </c>
      <c r="X26">
        <f>+AA38^0.5</f>
        <v>0.22323005247373662</v>
      </c>
      <c r="Y26" s="20">
        <f t="shared" ref="Y26:Y28" si="8">+W26/X26</f>
        <v>0.90195061572349988</v>
      </c>
    </row>
    <row r="27" spans="1:25" x14ac:dyDescent="0.25">
      <c r="A27">
        <v>18</v>
      </c>
      <c r="B27">
        <v>1980</v>
      </c>
      <c r="C27" s="4">
        <v>89.5</v>
      </c>
      <c r="D27">
        <v>80.400000000000006</v>
      </c>
      <c r="E27">
        <f t="shared" si="0"/>
        <v>80.7</v>
      </c>
      <c r="F27">
        <f t="shared" si="0"/>
        <v>80.7</v>
      </c>
      <c r="G27" s="17">
        <f t="shared" si="2"/>
        <v>79.8</v>
      </c>
      <c r="H27" s="4">
        <v>1</v>
      </c>
      <c r="I27" s="4">
        <f t="shared" si="3"/>
        <v>321.60000000000002</v>
      </c>
      <c r="J27" s="9">
        <f t="shared" si="4"/>
        <v>481.5</v>
      </c>
      <c r="K27" s="9">
        <f t="shared" si="5"/>
        <v>1121.6999999999998</v>
      </c>
      <c r="M27">
        <f t="shared" si="1"/>
        <v>89.272446354401495</v>
      </c>
      <c r="O27">
        <f t="shared" si="6"/>
        <v>0.22755364559850477</v>
      </c>
      <c r="P27">
        <f t="shared" si="7"/>
        <v>5.1780661625169908E-2</v>
      </c>
      <c r="S27" s="9">
        <v>-9.1065631480887532E-2</v>
      </c>
      <c r="T27" s="1" t="s">
        <v>46</v>
      </c>
      <c r="V27" s="2" t="s">
        <v>22</v>
      </c>
      <c r="W27" s="4">
        <f>+S25+2*S26+4*S27</f>
        <v>0.31292383895925013</v>
      </c>
      <c r="X27">
        <f>+AA40^0.5</f>
        <v>0.21638228883381092</v>
      </c>
      <c r="Y27" s="20">
        <f t="shared" si="8"/>
        <v>1.4461619786247222</v>
      </c>
    </row>
    <row r="28" spans="1:25" x14ac:dyDescent="0.25">
      <c r="A28">
        <v>19</v>
      </c>
      <c r="B28">
        <v>1981</v>
      </c>
      <c r="C28" s="4">
        <v>89.5</v>
      </c>
      <c r="D28">
        <v>82</v>
      </c>
      <c r="E28">
        <f t="shared" si="0"/>
        <v>80.400000000000006</v>
      </c>
      <c r="F28">
        <f t="shared" si="0"/>
        <v>80.7</v>
      </c>
      <c r="G28" s="17">
        <f t="shared" si="2"/>
        <v>80.7</v>
      </c>
      <c r="H28" s="4">
        <v>1</v>
      </c>
      <c r="I28" s="4">
        <f t="shared" si="3"/>
        <v>323.8</v>
      </c>
      <c r="J28" s="9">
        <f t="shared" si="4"/>
        <v>483.90000000000003</v>
      </c>
      <c r="K28" s="9">
        <f t="shared" si="5"/>
        <v>1129.5</v>
      </c>
      <c r="M28">
        <f t="shared" si="1"/>
        <v>89.282387931342242</v>
      </c>
      <c r="O28">
        <f t="shared" si="6"/>
        <v>0.21761206865775762</v>
      </c>
      <c r="P28">
        <f t="shared" si="7"/>
        <v>4.7355012425508616E-2</v>
      </c>
      <c r="V28" s="2" t="s">
        <v>47</v>
      </c>
      <c r="W28" s="4">
        <f>+S25+3*S26+9*S27</f>
        <v>0.24237393168004928</v>
      </c>
      <c r="X28">
        <f>+AA42^0.5</f>
        <v>0.26673195678687966</v>
      </c>
      <c r="Y28" s="20">
        <f t="shared" si="8"/>
        <v>0.90867976450871024</v>
      </c>
    </row>
    <row r="29" spans="1:25" x14ac:dyDescent="0.25">
      <c r="A29">
        <v>20</v>
      </c>
      <c r="B29">
        <v>1982</v>
      </c>
      <c r="C29" s="4">
        <v>90.9</v>
      </c>
      <c r="D29">
        <v>81.7</v>
      </c>
      <c r="E29">
        <f t="shared" si="0"/>
        <v>82</v>
      </c>
      <c r="F29">
        <f t="shared" si="0"/>
        <v>80.400000000000006</v>
      </c>
      <c r="G29" s="17">
        <f t="shared" si="2"/>
        <v>80.7</v>
      </c>
      <c r="H29" s="4">
        <v>1</v>
      </c>
      <c r="I29" s="4">
        <f t="shared" si="3"/>
        <v>324.8</v>
      </c>
      <c r="J29" s="9">
        <f t="shared" si="4"/>
        <v>484.90000000000003</v>
      </c>
      <c r="K29" s="9">
        <f t="shared" si="5"/>
        <v>1129.9000000000001</v>
      </c>
      <c r="M29">
        <f t="shared" si="1"/>
        <v>89.538369793507442</v>
      </c>
      <c r="O29">
        <f t="shared" si="6"/>
        <v>1.3616302064925634</v>
      </c>
      <c r="P29">
        <f t="shared" si="7"/>
        <v>1.8540368192329808</v>
      </c>
    </row>
    <row r="30" spans="1:25" x14ac:dyDescent="0.25">
      <c r="A30">
        <v>21</v>
      </c>
      <c r="B30">
        <v>1983</v>
      </c>
      <c r="C30" s="4">
        <v>91</v>
      </c>
      <c r="D30">
        <v>84.6</v>
      </c>
      <c r="E30">
        <f t="shared" si="0"/>
        <v>81.7</v>
      </c>
      <c r="F30">
        <f t="shared" si="0"/>
        <v>82</v>
      </c>
      <c r="G30" s="17">
        <f t="shared" si="2"/>
        <v>80.400000000000006</v>
      </c>
      <c r="H30" s="4">
        <v>1</v>
      </c>
      <c r="I30" s="4">
        <f t="shared" si="3"/>
        <v>328.70000000000005</v>
      </c>
      <c r="J30" s="9">
        <f t="shared" si="4"/>
        <v>486.9</v>
      </c>
      <c r="K30" s="9">
        <f t="shared" si="5"/>
        <v>1133.3</v>
      </c>
      <c r="M30">
        <f t="shared" si="1"/>
        <v>89.638059618788972</v>
      </c>
      <c r="O30">
        <f t="shared" si="6"/>
        <v>1.3619403812110278</v>
      </c>
      <c r="P30">
        <f t="shared" si="7"/>
        <v>1.8548816019732397</v>
      </c>
      <c r="T30" s="21" t="s">
        <v>40</v>
      </c>
      <c r="U30" s="21" t="s">
        <v>18</v>
      </c>
      <c r="V30" s="21" t="s">
        <v>19</v>
      </c>
      <c r="W30" s="21" t="s">
        <v>46</v>
      </c>
    </row>
    <row r="31" spans="1:25" x14ac:dyDescent="0.25">
      <c r="A31">
        <v>22</v>
      </c>
      <c r="B31">
        <v>1984</v>
      </c>
      <c r="C31" s="4">
        <v>91.3</v>
      </c>
      <c r="D31">
        <v>87</v>
      </c>
      <c r="E31">
        <f t="shared" si="0"/>
        <v>84.6</v>
      </c>
      <c r="F31">
        <f t="shared" si="0"/>
        <v>81.7</v>
      </c>
      <c r="G31" s="17">
        <f t="shared" si="2"/>
        <v>82</v>
      </c>
      <c r="H31" s="4">
        <v>1</v>
      </c>
      <c r="I31" s="4">
        <f t="shared" si="3"/>
        <v>335.3</v>
      </c>
      <c r="J31" s="9">
        <f t="shared" si="4"/>
        <v>494</v>
      </c>
      <c r="K31" s="9">
        <f t="shared" si="5"/>
        <v>1149.4000000000001</v>
      </c>
      <c r="M31">
        <f t="shared" si="1"/>
        <v>90.294185634409203</v>
      </c>
      <c r="O31">
        <f t="shared" si="6"/>
        <v>1.0058143655907941</v>
      </c>
      <c r="P31">
        <f t="shared" si="7"/>
        <v>1.0116625380288116</v>
      </c>
      <c r="S31" s="21" t="s">
        <v>40</v>
      </c>
      <c r="T31">
        <f>+$R$47*V17</f>
        <v>3.5818961208579636</v>
      </c>
      <c r="U31">
        <f t="shared" ref="U31:W34" si="9">+$R$47*W17</f>
        <v>-8.8683574967537093E-2</v>
      </c>
      <c r="V31">
        <f t="shared" si="9"/>
        <v>-6.2058720053997152E-2</v>
      </c>
      <c r="W31">
        <f t="shared" si="9"/>
        <v>4.9479966513674985E-2</v>
      </c>
    </row>
    <row r="32" spans="1:25" x14ac:dyDescent="0.25">
      <c r="A32">
        <v>23</v>
      </c>
      <c r="B32">
        <v>1985</v>
      </c>
      <c r="C32" s="4">
        <v>92.7</v>
      </c>
      <c r="D32">
        <v>88.7</v>
      </c>
      <c r="E32">
        <f t="shared" si="0"/>
        <v>87</v>
      </c>
      <c r="F32">
        <f t="shared" si="0"/>
        <v>84.6</v>
      </c>
      <c r="G32" s="17">
        <f t="shared" si="2"/>
        <v>81.7</v>
      </c>
      <c r="H32" s="4">
        <v>1</v>
      </c>
      <c r="I32" s="4">
        <f t="shared" si="3"/>
        <v>341.99999999999994</v>
      </c>
      <c r="J32" s="9">
        <f t="shared" si="4"/>
        <v>501.3</v>
      </c>
      <c r="K32" s="9">
        <f t="shared" si="5"/>
        <v>1160.7</v>
      </c>
      <c r="M32">
        <f t="shared" si="1"/>
        <v>91.45514531762602</v>
      </c>
      <c r="O32">
        <f t="shared" si="6"/>
        <v>1.2448546823739832</v>
      </c>
      <c r="P32">
        <f t="shared" si="7"/>
        <v>1.5496631802284306</v>
      </c>
      <c r="R32" s="5" t="s">
        <v>16</v>
      </c>
      <c r="S32" s="21" t="s">
        <v>18</v>
      </c>
      <c r="T32">
        <f t="shared" ref="T32:T34" si="10">+$R$47*V18</f>
        <v>-8.8683574967069773E-2</v>
      </c>
      <c r="U32">
        <f t="shared" si="9"/>
        <v>6.2470795144187366E-2</v>
      </c>
      <c r="V32">
        <f t="shared" si="9"/>
        <v>-0.14281324100705642</v>
      </c>
      <c r="W32">
        <f t="shared" si="9"/>
        <v>4.3341379461129065E-2</v>
      </c>
    </row>
    <row r="33" spans="1:27" x14ac:dyDescent="0.25">
      <c r="A33">
        <v>24</v>
      </c>
      <c r="B33">
        <v>1986</v>
      </c>
      <c r="C33" s="4">
        <v>95.8</v>
      </c>
      <c r="D33">
        <v>91.4</v>
      </c>
      <c r="E33">
        <f t="shared" si="0"/>
        <v>88.7</v>
      </c>
      <c r="F33">
        <f t="shared" si="0"/>
        <v>87</v>
      </c>
      <c r="G33" s="17">
        <f t="shared" si="2"/>
        <v>84.6</v>
      </c>
      <c r="H33" s="4">
        <v>1</v>
      </c>
      <c r="I33" s="4">
        <f t="shared" si="3"/>
        <v>351.70000000000005</v>
      </c>
      <c r="J33" s="9">
        <f t="shared" si="4"/>
        <v>516.5</v>
      </c>
      <c r="K33" s="9">
        <f t="shared" si="5"/>
        <v>1198.0999999999999</v>
      </c>
      <c r="M33">
        <f t="shared" si="1"/>
        <v>93.001929789078005</v>
      </c>
      <c r="O33">
        <f t="shared" si="6"/>
        <v>2.7980702109219919</v>
      </c>
      <c r="P33">
        <f t="shared" si="7"/>
        <v>7.8291969052490407</v>
      </c>
      <c r="S33" s="21" t="s">
        <v>19</v>
      </c>
      <c r="T33">
        <f t="shared" si="10"/>
        <v>-6.2058720055335012E-2</v>
      </c>
      <c r="U33" s="4">
        <f t="shared" si="9"/>
        <v>-0.14281324100691375</v>
      </c>
      <c r="V33">
        <f t="shared" si="9"/>
        <v>0.41174940477893007</v>
      </c>
      <c r="W33">
        <f t="shared" si="9"/>
        <v>-0.13556199606654937</v>
      </c>
    </row>
    <row r="34" spans="1:27" x14ac:dyDescent="0.25">
      <c r="A34">
        <v>25</v>
      </c>
      <c r="B34">
        <v>1987</v>
      </c>
      <c r="C34" s="4">
        <v>96.3</v>
      </c>
      <c r="D34">
        <v>91.9</v>
      </c>
      <c r="E34">
        <f t="shared" si="0"/>
        <v>91.4</v>
      </c>
      <c r="F34">
        <f t="shared" si="0"/>
        <v>88.7</v>
      </c>
      <c r="G34" s="17">
        <f t="shared" si="2"/>
        <v>87</v>
      </c>
      <c r="H34" s="4">
        <v>1</v>
      </c>
      <c r="I34" s="4">
        <f t="shared" si="3"/>
        <v>359</v>
      </c>
      <c r="J34" s="9">
        <f t="shared" si="4"/>
        <v>529.79999999999995</v>
      </c>
      <c r="K34" s="9">
        <f t="shared" si="5"/>
        <v>1229.2</v>
      </c>
      <c r="M34">
        <f t="shared" si="1"/>
        <v>94.613037388503997</v>
      </c>
      <c r="O34">
        <f t="shared" si="6"/>
        <v>1.6869626114959999</v>
      </c>
      <c r="P34">
        <f t="shared" si="7"/>
        <v>2.8458428525854038</v>
      </c>
      <c r="S34" s="21" t="s">
        <v>46</v>
      </c>
      <c r="T34">
        <f t="shared" si="10"/>
        <v>4.9479966514112669E-2</v>
      </c>
      <c r="U34" s="4">
        <f t="shared" si="9"/>
        <v>4.3341379461068065E-2</v>
      </c>
      <c r="V34" s="4">
        <f t="shared" si="9"/>
        <v>-0.1355619960665089</v>
      </c>
      <c r="W34">
        <f t="shared" si="9"/>
        <v>4.5679171629018987E-2</v>
      </c>
    </row>
    <row r="35" spans="1:27" x14ac:dyDescent="0.25">
      <c r="A35">
        <v>26</v>
      </c>
      <c r="B35">
        <v>1988</v>
      </c>
      <c r="C35" s="4">
        <v>97.3</v>
      </c>
      <c r="D35">
        <v>93</v>
      </c>
      <c r="E35">
        <f t="shared" si="0"/>
        <v>91.9</v>
      </c>
      <c r="F35">
        <f t="shared" si="0"/>
        <v>91.4</v>
      </c>
      <c r="G35" s="17">
        <f t="shared" si="2"/>
        <v>88.7</v>
      </c>
      <c r="H35" s="4">
        <v>1</v>
      </c>
      <c r="I35" s="4">
        <f t="shared" si="3"/>
        <v>365</v>
      </c>
      <c r="J35" s="9">
        <f t="shared" si="4"/>
        <v>540.80000000000007</v>
      </c>
      <c r="K35" s="9">
        <f t="shared" si="5"/>
        <v>1255.8000000000002</v>
      </c>
      <c r="M35">
        <f t="shared" si="1"/>
        <v>95.869031530283991</v>
      </c>
      <c r="O35">
        <f t="shared" si="6"/>
        <v>1.4309684697160066</v>
      </c>
      <c r="P35">
        <f t="shared" si="7"/>
        <v>2.0476707613213696</v>
      </c>
    </row>
    <row r="36" spans="1:27" x14ac:dyDescent="0.25">
      <c r="A36">
        <v>27</v>
      </c>
      <c r="B36">
        <v>1989</v>
      </c>
      <c r="C36" s="4">
        <v>95.9</v>
      </c>
      <c r="D36">
        <v>93.9</v>
      </c>
      <c r="E36">
        <f t="shared" si="0"/>
        <v>93</v>
      </c>
      <c r="F36">
        <f t="shared" si="0"/>
        <v>91.9</v>
      </c>
      <c r="G36" s="17">
        <f t="shared" si="2"/>
        <v>91.4</v>
      </c>
      <c r="H36" s="4">
        <v>1</v>
      </c>
      <c r="I36" s="4">
        <f t="shared" si="3"/>
        <v>370.20000000000005</v>
      </c>
      <c r="J36" s="9">
        <f t="shared" si="4"/>
        <v>551</v>
      </c>
      <c r="K36" s="9">
        <f t="shared" si="5"/>
        <v>1283.2</v>
      </c>
      <c r="M36">
        <f t="shared" si="1"/>
        <v>96.818246675073183</v>
      </c>
      <c r="O36">
        <f t="shared" si="6"/>
        <v>-0.9182466750731777</v>
      </c>
      <c r="P36">
        <f t="shared" si="7"/>
        <v>0.84317695628294598</v>
      </c>
      <c r="S36" s="8" t="s">
        <v>23</v>
      </c>
      <c r="T36" s="7">
        <f>+U32</f>
        <v>6.2470795144187366E-2</v>
      </c>
    </row>
    <row r="37" spans="1:27" x14ac:dyDescent="0.25">
      <c r="A37">
        <v>28</v>
      </c>
      <c r="B37">
        <v>1990</v>
      </c>
      <c r="C37" s="4">
        <v>96.5</v>
      </c>
      <c r="D37">
        <v>95.2</v>
      </c>
      <c r="E37">
        <f t="shared" si="0"/>
        <v>93.9</v>
      </c>
      <c r="F37">
        <f t="shared" si="0"/>
        <v>93</v>
      </c>
      <c r="G37" s="17">
        <f t="shared" si="2"/>
        <v>91.9</v>
      </c>
      <c r="H37" s="4">
        <v>1</v>
      </c>
      <c r="I37" s="4">
        <f t="shared" si="3"/>
        <v>374</v>
      </c>
      <c r="J37" s="9">
        <f t="shared" si="4"/>
        <v>555.6</v>
      </c>
      <c r="K37" s="9">
        <f t="shared" si="5"/>
        <v>1293</v>
      </c>
      <c r="M37">
        <f t="shared" si="1"/>
        <v>97.344776922739413</v>
      </c>
      <c r="O37">
        <f t="shared" si="6"/>
        <v>-0.84477692273941329</v>
      </c>
      <c r="P37">
        <f t="shared" si="7"/>
        <v>0.71364804919307268</v>
      </c>
    </row>
    <row r="38" spans="1:27" x14ac:dyDescent="0.25">
      <c r="A38">
        <v>29</v>
      </c>
      <c r="B38">
        <v>1991</v>
      </c>
      <c r="C38" s="4">
        <v>97.5</v>
      </c>
      <c r="D38">
        <v>96.3</v>
      </c>
      <c r="E38">
        <f t="shared" si="0"/>
        <v>95.2</v>
      </c>
      <c r="F38">
        <f t="shared" si="0"/>
        <v>93.9</v>
      </c>
      <c r="G38" s="17">
        <f t="shared" si="2"/>
        <v>93</v>
      </c>
      <c r="H38" s="4">
        <v>1</v>
      </c>
      <c r="I38" s="4">
        <f t="shared" si="3"/>
        <v>378.4</v>
      </c>
      <c r="J38" s="9">
        <f t="shared" si="4"/>
        <v>562</v>
      </c>
      <c r="K38" s="9">
        <f t="shared" si="5"/>
        <v>1307.8</v>
      </c>
      <c r="M38">
        <f t="shared" si="1"/>
        <v>98.053157782006011</v>
      </c>
      <c r="O38">
        <f t="shared" si="6"/>
        <v>-0.55315778200601073</v>
      </c>
      <c r="P38">
        <f t="shared" si="7"/>
        <v>0.30598353179380927</v>
      </c>
      <c r="Z38" s="8" t="s">
        <v>23</v>
      </c>
      <c r="AA38" s="7">
        <f>+U32+V33+W34+2*U33+2*U34+2*V34</f>
        <v>4.9831656327427198E-2</v>
      </c>
    </row>
    <row r="39" spans="1:27" x14ac:dyDescent="0.25">
      <c r="A39">
        <v>30</v>
      </c>
      <c r="B39">
        <v>1992</v>
      </c>
      <c r="C39" s="4">
        <v>100</v>
      </c>
      <c r="D39">
        <v>100</v>
      </c>
      <c r="E39">
        <f t="shared" si="0"/>
        <v>96.3</v>
      </c>
      <c r="F39">
        <f t="shared" si="0"/>
        <v>95.2</v>
      </c>
      <c r="G39" s="17">
        <f t="shared" si="2"/>
        <v>93.9</v>
      </c>
      <c r="H39" s="4">
        <v>1</v>
      </c>
      <c r="I39" s="4">
        <f t="shared" si="3"/>
        <v>385.4</v>
      </c>
      <c r="J39" s="9">
        <f t="shared" si="4"/>
        <v>568.40000000000009</v>
      </c>
      <c r="K39" s="9">
        <f t="shared" si="5"/>
        <v>1322.2</v>
      </c>
      <c r="M39">
        <f t="shared" si="1"/>
        <v>98.557802541909084</v>
      </c>
      <c r="O39">
        <f t="shared" si="6"/>
        <v>1.4421974580909165</v>
      </c>
      <c r="P39">
        <f t="shared" si="7"/>
        <v>2.0799335081239008</v>
      </c>
    </row>
    <row r="40" spans="1:27" x14ac:dyDescent="0.25">
      <c r="A40">
        <v>31</v>
      </c>
      <c r="B40">
        <v>1993</v>
      </c>
      <c r="C40" s="4">
        <v>99.9</v>
      </c>
      <c r="D40">
        <v>100.5</v>
      </c>
      <c r="E40">
        <f t="shared" si="0"/>
        <v>100</v>
      </c>
      <c r="F40">
        <f t="shared" si="0"/>
        <v>96.3</v>
      </c>
      <c r="G40" s="17">
        <f t="shared" si="2"/>
        <v>95.2</v>
      </c>
      <c r="H40" s="4">
        <v>1</v>
      </c>
      <c r="I40" s="4">
        <f t="shared" si="3"/>
        <v>392</v>
      </c>
      <c r="J40" s="9">
        <f t="shared" si="4"/>
        <v>578.20000000000005</v>
      </c>
      <c r="K40" s="9">
        <f t="shared" si="5"/>
        <v>1342</v>
      </c>
      <c r="M40">
        <f t="shared" si="1"/>
        <v>99.915886996388167</v>
      </c>
      <c r="O40">
        <f t="shared" si="6"/>
        <v>-1.5886996388161378E-2</v>
      </c>
      <c r="P40">
        <f t="shared" si="7"/>
        <v>2.5239665423745268E-4</v>
      </c>
      <c r="Z40" s="8" t="s">
        <v>23</v>
      </c>
      <c r="AA40" s="7">
        <f>+U32+4*V33+16*W34+4*U33+8*U34+16*V34</f>
        <v>4.6821294920958767E-2</v>
      </c>
    </row>
    <row r="41" spans="1:27" x14ac:dyDescent="0.25">
      <c r="A41">
        <v>32</v>
      </c>
      <c r="B41">
        <v>1994</v>
      </c>
      <c r="C41" s="4">
        <v>99.7</v>
      </c>
      <c r="D41">
        <v>101.9</v>
      </c>
      <c r="E41">
        <f t="shared" si="0"/>
        <v>100.5</v>
      </c>
      <c r="F41">
        <f t="shared" si="0"/>
        <v>100</v>
      </c>
      <c r="G41" s="17">
        <f t="shared" si="2"/>
        <v>96.3</v>
      </c>
      <c r="H41" s="4">
        <v>1</v>
      </c>
      <c r="I41" s="4">
        <f t="shared" si="3"/>
        <v>398.7</v>
      </c>
      <c r="J41" s="9">
        <f t="shared" si="4"/>
        <v>589.4</v>
      </c>
      <c r="K41" s="9">
        <f t="shared" si="5"/>
        <v>1367.1999999999998</v>
      </c>
      <c r="M41">
        <f t="shared" si="1"/>
        <v>101.31166957750904</v>
      </c>
      <c r="O41">
        <f t="shared" si="6"/>
        <v>-1.6116695775090335</v>
      </c>
      <c r="P41">
        <f t="shared" si="7"/>
        <v>2.5974788270681466</v>
      </c>
    </row>
    <row r="42" spans="1:27" x14ac:dyDescent="0.25">
      <c r="A42">
        <v>33</v>
      </c>
      <c r="B42">
        <v>1995</v>
      </c>
      <c r="C42" s="4">
        <v>99.3</v>
      </c>
      <c r="D42">
        <v>102.6</v>
      </c>
      <c r="E42">
        <f t="shared" si="0"/>
        <v>101.9</v>
      </c>
      <c r="F42">
        <f t="shared" si="0"/>
        <v>100.5</v>
      </c>
      <c r="G42" s="17">
        <f t="shared" si="2"/>
        <v>100</v>
      </c>
      <c r="H42" s="4">
        <v>1</v>
      </c>
      <c r="I42" s="4">
        <f t="shared" si="3"/>
        <v>405</v>
      </c>
      <c r="J42" s="9">
        <f t="shared" si="4"/>
        <v>602.9</v>
      </c>
      <c r="K42" s="9">
        <f t="shared" si="5"/>
        <v>1403.9</v>
      </c>
      <c r="M42">
        <f t="shared" si="1"/>
        <v>102.58213542603478</v>
      </c>
      <c r="O42">
        <f t="shared" si="6"/>
        <v>-3.2821354260347846</v>
      </c>
      <c r="P42">
        <f t="shared" si="7"/>
        <v>10.772412954832538</v>
      </c>
      <c r="Z42" s="8" t="s">
        <v>23</v>
      </c>
      <c r="AA42" s="7">
        <f>+U32+9*V33+81*W34+6*U33+18*U34+54*V34</f>
        <v>7.1145936771357832E-2</v>
      </c>
    </row>
    <row r="43" spans="1:27" x14ac:dyDescent="0.25">
      <c r="A43">
        <v>34</v>
      </c>
      <c r="B43">
        <v>1996</v>
      </c>
      <c r="C43" s="4">
        <v>99.7</v>
      </c>
      <c r="D43">
        <v>105.4</v>
      </c>
      <c r="E43">
        <f t="shared" si="0"/>
        <v>102.6</v>
      </c>
      <c r="F43">
        <f t="shared" si="0"/>
        <v>101.9</v>
      </c>
      <c r="G43" s="17">
        <f t="shared" si="2"/>
        <v>100.5</v>
      </c>
      <c r="H43" s="4">
        <v>1</v>
      </c>
      <c r="I43" s="4">
        <f t="shared" si="3"/>
        <v>410.4</v>
      </c>
      <c r="J43" s="9">
        <f t="shared" si="4"/>
        <v>607.9</v>
      </c>
      <c r="K43" s="9">
        <f t="shared" si="5"/>
        <v>1414.7</v>
      </c>
      <c r="M43">
        <f t="shared" si="1"/>
        <v>103.02371912568194</v>
      </c>
      <c r="O43">
        <f t="shared" si="6"/>
        <v>-3.323719125681933</v>
      </c>
      <c r="P43">
        <f t="shared" si="7"/>
        <v>11.047108826423873</v>
      </c>
    </row>
    <row r="44" spans="1:27" x14ac:dyDescent="0.25">
      <c r="A44">
        <v>35</v>
      </c>
      <c r="B44">
        <v>1997</v>
      </c>
      <c r="C44" s="4">
        <v>100.4</v>
      </c>
      <c r="D44">
        <v>107.6</v>
      </c>
      <c r="E44">
        <f t="shared" si="0"/>
        <v>105.4</v>
      </c>
      <c r="F44">
        <f t="shared" si="0"/>
        <v>102.6</v>
      </c>
      <c r="G44" s="17">
        <f t="shared" si="2"/>
        <v>101.9</v>
      </c>
      <c r="H44" s="4">
        <v>1</v>
      </c>
      <c r="I44" s="4">
        <f t="shared" si="3"/>
        <v>417.5</v>
      </c>
      <c r="J44" s="9">
        <f t="shared" si="4"/>
        <v>616.30000000000007</v>
      </c>
      <c r="K44" s="9">
        <f t="shared" si="5"/>
        <v>1432.9</v>
      </c>
      <c r="M44">
        <f t="shared" si="1"/>
        <v>103.94263397267136</v>
      </c>
      <c r="O44">
        <f t="shared" si="6"/>
        <v>-3.5426339726713536</v>
      </c>
      <c r="P44">
        <f t="shared" si="7"/>
        <v>12.550255464325216</v>
      </c>
    </row>
    <row r="45" spans="1:27" x14ac:dyDescent="0.25">
      <c r="A45">
        <v>36</v>
      </c>
      <c r="B45">
        <v>1998</v>
      </c>
      <c r="C45" s="4">
        <v>104.3</v>
      </c>
      <c r="D45">
        <v>110.5</v>
      </c>
      <c r="E45">
        <f t="shared" si="0"/>
        <v>107.6</v>
      </c>
      <c r="F45">
        <f t="shared" si="0"/>
        <v>105.4</v>
      </c>
      <c r="G45" s="17">
        <f t="shared" si="2"/>
        <v>102.6</v>
      </c>
      <c r="H45" s="4">
        <v>1</v>
      </c>
      <c r="I45" s="4">
        <f t="shared" si="3"/>
        <v>426.1</v>
      </c>
      <c r="J45" s="9">
        <f t="shared" si="4"/>
        <v>626.19999999999993</v>
      </c>
      <c r="K45" s="9">
        <f t="shared" si="5"/>
        <v>1452.6</v>
      </c>
      <c r="M45">
        <f t="shared" si="1"/>
        <v>105.16356254457565</v>
      </c>
      <c r="O45">
        <f t="shared" si="6"/>
        <v>-0.8635625445756574</v>
      </c>
      <c r="P45">
        <f t="shared" si="7"/>
        <v>0.74574026839398422</v>
      </c>
      <c r="V45">
        <f>16*U32+36*V33+196*W34+48*U33+112*U34+168*V34</f>
        <v>4.1252577047146133E-4</v>
      </c>
    </row>
    <row r="46" spans="1:27" x14ac:dyDescent="0.25">
      <c r="A46">
        <v>37</v>
      </c>
      <c r="B46">
        <v>1999</v>
      </c>
      <c r="C46" s="4">
        <v>107.3</v>
      </c>
      <c r="D46">
        <v>114</v>
      </c>
      <c r="E46">
        <f t="shared" si="0"/>
        <v>110.5</v>
      </c>
      <c r="F46">
        <f t="shared" si="0"/>
        <v>107.6</v>
      </c>
      <c r="G46" s="17">
        <f t="shared" si="2"/>
        <v>105.4</v>
      </c>
      <c r="H46" s="4">
        <v>1</v>
      </c>
      <c r="I46" s="4">
        <f t="shared" si="3"/>
        <v>437.5</v>
      </c>
      <c r="J46" s="9">
        <f t="shared" si="4"/>
        <v>641.90000000000009</v>
      </c>
      <c r="K46" s="9">
        <f t="shared" si="5"/>
        <v>1489.5</v>
      </c>
      <c r="M46">
        <f t="shared" si="1"/>
        <v>106.79123972670573</v>
      </c>
      <c r="O46">
        <f t="shared" si="6"/>
        <v>0.50876027329427131</v>
      </c>
      <c r="P46">
        <f t="shared" si="7"/>
        <v>0.25883701568246165</v>
      </c>
      <c r="R46" s="1" t="s">
        <v>15</v>
      </c>
    </row>
    <row r="47" spans="1:27" x14ac:dyDescent="0.25">
      <c r="P47" s="5">
        <f>SUM(P10:P46)</f>
        <v>121.83866854792682</v>
      </c>
      <c r="R47" s="5">
        <f>+P47/33</f>
        <v>3.6920808650886912</v>
      </c>
    </row>
    <row r="48" spans="1:27" x14ac:dyDescent="0.25">
      <c r="R48">
        <f>+R47^0.5</f>
        <v>1.9214788224408541</v>
      </c>
      <c r="U48" s="20">
        <f>+W25+W26+W27+W28</f>
        <v>0.66427011854830198</v>
      </c>
      <c r="V48" s="20">
        <f>+V45^0.5</f>
        <v>2.0310730426832544E-2</v>
      </c>
      <c r="W48" s="20">
        <f>+U48/V48</f>
        <v>32.705378122233036</v>
      </c>
    </row>
    <row r="49" spans="26:26" x14ac:dyDescent="0.25">
      <c r="Z49">
        <f>4*14*2</f>
        <v>112</v>
      </c>
    </row>
    <row r="50" spans="26:26" x14ac:dyDescent="0.25">
      <c r="Z50">
        <f>14*6*2</f>
        <v>168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8" r:id="rId4">
          <objectPr defaultSize="0" autoPict="0" r:id="rId5">
            <anchor moveWithCells="1">
              <from>
                <xdr:col>19</xdr:col>
                <xdr:colOff>742950</xdr:colOff>
                <xdr:row>43</xdr:row>
                <xdr:rowOff>28575</xdr:rowOff>
              </from>
              <to>
                <xdr:col>20</xdr:col>
                <xdr:colOff>723900</xdr:colOff>
                <xdr:row>45</xdr:row>
                <xdr:rowOff>171450</xdr:rowOff>
              </to>
            </anchor>
          </objectPr>
        </oleObject>
      </mc:Choice>
      <mc:Fallback>
        <oleObject progId="Equation.3" shapeId="1028" r:id="rId4"/>
      </mc:Fallback>
    </mc:AlternateContent>
    <mc:AlternateContent xmlns:mc="http://schemas.openxmlformats.org/markup-compatibility/2006">
      <mc:Choice Requires="x14">
        <oleObject progId="Equation.3" shapeId="1029" r:id="rId6">
          <objectPr defaultSize="0" autoPict="0" r:id="rId7">
            <anchor moveWithCells="1">
              <from>
                <xdr:col>23</xdr:col>
                <xdr:colOff>752475</xdr:colOff>
                <xdr:row>43</xdr:row>
                <xdr:rowOff>152400</xdr:rowOff>
              </from>
              <to>
                <xdr:col>32</xdr:col>
                <xdr:colOff>152400</xdr:colOff>
                <xdr:row>46</xdr:row>
                <xdr:rowOff>76200</xdr:rowOff>
              </to>
            </anchor>
          </objectPr>
        </oleObject>
      </mc:Choice>
      <mc:Fallback>
        <oleObject progId="Equation.3" shapeId="1029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C43"/>
  <sheetViews>
    <sheetView workbookViewId="0">
      <selection activeCell="G4" sqref="G4"/>
    </sheetView>
  </sheetViews>
  <sheetFormatPr baseColWidth="10" defaultColWidth="11.42578125" defaultRowHeight="15" x14ac:dyDescent="0.25"/>
  <cols>
    <col min="10" max="10" width="11.85546875" bestFit="1" customWidth="1"/>
    <col min="21" max="22" width="12.28515625" bestFit="1" customWidth="1"/>
    <col min="23" max="23" width="12.85546875" bestFit="1" customWidth="1"/>
  </cols>
  <sheetData>
    <row r="2" spans="1:5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29</v>
      </c>
      <c r="H2" s="2"/>
      <c r="I2" s="2" t="s">
        <v>26</v>
      </c>
      <c r="J2" s="2" t="s">
        <v>27</v>
      </c>
      <c r="L2" s="2" t="s">
        <v>12</v>
      </c>
      <c r="N2" s="2" t="s">
        <v>13</v>
      </c>
      <c r="O2" s="2" t="s">
        <v>14</v>
      </c>
    </row>
    <row r="3" spans="1:55" x14ac:dyDescent="0.25">
      <c r="B3">
        <v>1960</v>
      </c>
      <c r="C3">
        <v>60</v>
      </c>
      <c r="D3">
        <v>48.8</v>
      </c>
      <c r="I3" s="1" t="s">
        <v>39</v>
      </c>
      <c r="J3" s="1" t="s">
        <v>41</v>
      </c>
    </row>
    <row r="4" spans="1:55" x14ac:dyDescent="0.25">
      <c r="B4">
        <v>1961</v>
      </c>
      <c r="C4">
        <v>61.8</v>
      </c>
      <c r="D4">
        <v>50.6</v>
      </c>
      <c r="E4">
        <f>+D3</f>
        <v>48.8</v>
      </c>
    </row>
    <row r="5" spans="1:55" x14ac:dyDescent="0.25">
      <c r="A5">
        <v>1</v>
      </c>
      <c r="B5">
        <v>1962</v>
      </c>
      <c r="C5" s="4">
        <v>63.9</v>
      </c>
      <c r="D5">
        <v>52.9</v>
      </c>
      <c r="E5">
        <f t="shared" ref="E5:F42" si="0">+D4</f>
        <v>50.6</v>
      </c>
      <c r="F5">
        <f>+E4</f>
        <v>48.8</v>
      </c>
      <c r="H5" s="4">
        <v>1</v>
      </c>
      <c r="I5" s="4">
        <f>+D5+E5+F5</f>
        <v>152.30000000000001</v>
      </c>
      <c r="J5" s="4">
        <f>-D5+F5</f>
        <v>-4.1000000000000014</v>
      </c>
      <c r="L5">
        <f>+$R$17+$R$18*I5+$R$19*J5</f>
        <v>67.331440632104076</v>
      </c>
      <c r="N5">
        <f>+C5-L5</f>
        <v>-3.4314406321040778</v>
      </c>
      <c r="O5">
        <f>+N5*N5</f>
        <v>11.774784811654833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</row>
    <row r="6" spans="1:55" x14ac:dyDescent="0.25">
      <c r="A6">
        <v>2</v>
      </c>
      <c r="B6">
        <v>1963</v>
      </c>
      <c r="C6" s="4">
        <v>65.400000000000006</v>
      </c>
      <c r="D6">
        <v>55</v>
      </c>
      <c r="E6">
        <f t="shared" si="0"/>
        <v>52.9</v>
      </c>
      <c r="F6">
        <f t="shared" si="0"/>
        <v>50.6</v>
      </c>
      <c r="G6">
        <f>+F5</f>
        <v>48.8</v>
      </c>
      <c r="H6" s="4">
        <v>1</v>
      </c>
      <c r="I6" s="4">
        <f t="shared" ref="I6:I42" si="1">+D6+E6+F6</f>
        <v>158.5</v>
      </c>
      <c r="J6" s="4">
        <f t="shared" ref="J6:J42" si="2">-D6+F6</f>
        <v>-4.3999999999999986</v>
      </c>
      <c r="L6">
        <f t="shared" ref="L6:L42" si="3">+$R$17+$R$18*I6+$R$19*J6</f>
        <v>68.623794477471563</v>
      </c>
      <c r="N6">
        <f t="shared" ref="N6:N42" si="4">+C6-L6</f>
        <v>-3.2237944774715572</v>
      </c>
      <c r="O6">
        <f t="shared" ref="O6:O42" si="5">+N6*N6</f>
        <v>10.39285083297611</v>
      </c>
      <c r="Q6" s="2" t="s">
        <v>7</v>
      </c>
      <c r="R6">
        <v>152.30000000000001</v>
      </c>
      <c r="S6">
        <v>158.5</v>
      </c>
      <c r="T6">
        <v>165.4</v>
      </c>
      <c r="U6">
        <v>172.1</v>
      </c>
      <c r="V6">
        <v>179.1</v>
      </c>
      <c r="W6">
        <v>185</v>
      </c>
      <c r="X6">
        <v>190.8</v>
      </c>
      <c r="Y6">
        <v>194.50000000000003</v>
      </c>
      <c r="Z6">
        <v>198.1</v>
      </c>
      <c r="AA6">
        <v>202.60000000000002</v>
      </c>
      <c r="AB6">
        <v>209.10000000000002</v>
      </c>
      <c r="AC6">
        <v>216.6</v>
      </c>
      <c r="AD6">
        <v>219.89999999999998</v>
      </c>
      <c r="AE6">
        <v>223.5</v>
      </c>
      <c r="AF6">
        <v>227.5</v>
      </c>
      <c r="AG6">
        <v>234.10000000000002</v>
      </c>
      <c r="AH6">
        <v>239</v>
      </c>
      <c r="AI6">
        <v>241.2</v>
      </c>
      <c r="AJ6">
        <v>241.8</v>
      </c>
      <c r="AK6">
        <v>243.10000000000002</v>
      </c>
      <c r="AL6">
        <v>244.1</v>
      </c>
      <c r="AM6">
        <v>248.3</v>
      </c>
      <c r="AN6">
        <v>253.3</v>
      </c>
      <c r="AO6">
        <v>260.29999999999995</v>
      </c>
      <c r="AP6">
        <v>267.10000000000002</v>
      </c>
      <c r="AQ6">
        <v>272</v>
      </c>
      <c r="AR6">
        <v>276.3</v>
      </c>
      <c r="AS6">
        <v>278.8</v>
      </c>
      <c r="AT6">
        <v>282.10000000000002</v>
      </c>
      <c r="AU6">
        <v>285.39999999999998</v>
      </c>
      <c r="AV6">
        <v>291.5</v>
      </c>
      <c r="AW6">
        <v>296.8</v>
      </c>
      <c r="AX6">
        <v>302.39999999999998</v>
      </c>
      <c r="AY6">
        <v>305</v>
      </c>
      <c r="AZ6">
        <v>309.89999999999998</v>
      </c>
      <c r="BA6">
        <v>315.60000000000002</v>
      </c>
      <c r="BB6">
        <v>323.5</v>
      </c>
      <c r="BC6">
        <v>332.1</v>
      </c>
    </row>
    <row r="7" spans="1:55" x14ac:dyDescent="0.25">
      <c r="A7">
        <v>3</v>
      </c>
      <c r="B7">
        <v>1964</v>
      </c>
      <c r="C7" s="4">
        <v>67.900000000000006</v>
      </c>
      <c r="D7">
        <v>57.5</v>
      </c>
      <c r="E7">
        <f t="shared" si="0"/>
        <v>55</v>
      </c>
      <c r="F7">
        <f t="shared" si="0"/>
        <v>52.9</v>
      </c>
      <c r="G7">
        <f t="shared" ref="G7:G42" si="6">+F6</f>
        <v>50.6</v>
      </c>
      <c r="H7" s="4">
        <v>1</v>
      </c>
      <c r="I7" s="4">
        <f t="shared" si="1"/>
        <v>165.4</v>
      </c>
      <c r="J7" s="4">
        <f t="shared" si="2"/>
        <v>-4.6000000000000014</v>
      </c>
      <c r="L7">
        <f t="shared" si="3"/>
        <v>70.110205712271252</v>
      </c>
      <c r="N7">
        <f t="shared" si="4"/>
        <v>-2.2102057122712466</v>
      </c>
      <c r="O7">
        <f t="shared" si="5"/>
        <v>4.8850092905564484</v>
      </c>
      <c r="R7">
        <v>-4.1000000000000014</v>
      </c>
      <c r="S7">
        <v>-4.3999999999999986</v>
      </c>
      <c r="T7">
        <v>-4.6000000000000014</v>
      </c>
      <c r="U7">
        <v>-4.6000000000000014</v>
      </c>
      <c r="V7">
        <v>-4.5</v>
      </c>
      <c r="W7">
        <v>-3.7999999999999972</v>
      </c>
      <c r="X7">
        <v>-3.4000000000000057</v>
      </c>
      <c r="Y7">
        <v>-2.3000000000000043</v>
      </c>
      <c r="Z7">
        <v>-1.5999999999999943</v>
      </c>
      <c r="AA7">
        <v>-4.2000000000000028</v>
      </c>
      <c r="AB7">
        <v>-5.2000000000000028</v>
      </c>
      <c r="AC7">
        <v>-4.5999999999999943</v>
      </c>
      <c r="AD7">
        <v>-1</v>
      </c>
      <c r="AE7">
        <v>-1.2999999999999972</v>
      </c>
      <c r="AF7">
        <v>-5.2999999999999972</v>
      </c>
      <c r="AG7">
        <v>-4</v>
      </c>
      <c r="AH7">
        <v>-2.2000000000000028</v>
      </c>
      <c r="AI7">
        <v>-0.90000000000000568</v>
      </c>
      <c r="AJ7">
        <v>0.29999999999999716</v>
      </c>
      <c r="AK7">
        <v>-1.2999999999999972</v>
      </c>
      <c r="AL7">
        <v>-1.2999999999999972</v>
      </c>
      <c r="AM7">
        <v>-2.5999999999999943</v>
      </c>
      <c r="AN7">
        <v>-5.2999999999999972</v>
      </c>
      <c r="AO7">
        <v>-4.1000000000000085</v>
      </c>
      <c r="AP7">
        <v>-4.4000000000000057</v>
      </c>
      <c r="AQ7">
        <v>-3.2000000000000028</v>
      </c>
      <c r="AR7">
        <v>-1.5999999999999943</v>
      </c>
      <c r="AS7">
        <v>-2</v>
      </c>
      <c r="AT7">
        <v>-2.2000000000000028</v>
      </c>
      <c r="AU7">
        <v>-2.3999999999999915</v>
      </c>
      <c r="AV7">
        <v>-4.7999999999999972</v>
      </c>
      <c r="AW7">
        <v>-4.2000000000000028</v>
      </c>
      <c r="AX7">
        <v>-1.9000000000000057</v>
      </c>
      <c r="AY7">
        <v>-2.0999999999999943</v>
      </c>
      <c r="AZ7">
        <v>-3.5</v>
      </c>
      <c r="BA7">
        <v>-5</v>
      </c>
      <c r="BB7">
        <v>-5.0999999999999943</v>
      </c>
      <c r="BC7">
        <v>-6.4000000000000057</v>
      </c>
    </row>
    <row r="8" spans="1:55" x14ac:dyDescent="0.25">
      <c r="A8">
        <v>4</v>
      </c>
      <c r="B8">
        <v>1965</v>
      </c>
      <c r="C8" s="4">
        <v>69.400000000000006</v>
      </c>
      <c r="D8">
        <v>59.6</v>
      </c>
      <c r="E8">
        <f t="shared" si="0"/>
        <v>57.5</v>
      </c>
      <c r="F8">
        <f t="shared" si="0"/>
        <v>55</v>
      </c>
      <c r="G8">
        <f t="shared" si="6"/>
        <v>52.9</v>
      </c>
      <c r="H8" s="4">
        <v>1</v>
      </c>
      <c r="I8" s="4">
        <f t="shared" si="1"/>
        <v>172.1</v>
      </c>
      <c r="J8" s="4">
        <f t="shared" si="2"/>
        <v>-4.6000000000000014</v>
      </c>
      <c r="L8">
        <f t="shared" si="3"/>
        <v>71.623377313662715</v>
      </c>
      <c r="N8">
        <f t="shared" si="4"/>
        <v>-2.2233773136627093</v>
      </c>
      <c r="O8">
        <f t="shared" si="5"/>
        <v>4.943406678910006</v>
      </c>
    </row>
    <row r="9" spans="1:55" x14ac:dyDescent="0.25">
      <c r="A9">
        <v>5</v>
      </c>
      <c r="B9">
        <v>1966</v>
      </c>
      <c r="C9" s="4">
        <v>71.900000000000006</v>
      </c>
      <c r="D9">
        <v>62</v>
      </c>
      <c r="E9">
        <f t="shared" si="0"/>
        <v>59.6</v>
      </c>
      <c r="F9">
        <f t="shared" si="0"/>
        <v>57.5</v>
      </c>
      <c r="G9">
        <f t="shared" si="6"/>
        <v>55</v>
      </c>
      <c r="H9" s="4">
        <v>1</v>
      </c>
      <c r="I9" s="4">
        <f t="shared" si="1"/>
        <v>179.1</v>
      </c>
      <c r="J9" s="4">
        <f t="shared" si="2"/>
        <v>-4.5</v>
      </c>
      <c r="L9">
        <f t="shared" si="3"/>
        <v>73.240267701418219</v>
      </c>
      <c r="N9">
        <f t="shared" si="4"/>
        <v>-1.3402677014182132</v>
      </c>
      <c r="O9">
        <f t="shared" si="5"/>
        <v>1.7963175114648606</v>
      </c>
      <c r="R9">
        <f t="array" ref="R9:T11">MMULT(R5:BC7,H5:J42)</f>
        <v>38</v>
      </c>
      <c r="S9">
        <v>9238.7000000000025</v>
      </c>
      <c r="T9">
        <v>-125.10000000000001</v>
      </c>
    </row>
    <row r="10" spans="1:55" x14ac:dyDescent="0.25">
      <c r="A10">
        <v>6</v>
      </c>
      <c r="B10">
        <v>1967</v>
      </c>
      <c r="C10" s="4">
        <v>73.8</v>
      </c>
      <c r="D10">
        <v>63.4</v>
      </c>
      <c r="E10">
        <f t="shared" si="0"/>
        <v>62</v>
      </c>
      <c r="F10">
        <f t="shared" si="0"/>
        <v>59.6</v>
      </c>
      <c r="G10">
        <f t="shared" si="6"/>
        <v>57.5</v>
      </c>
      <c r="H10" s="4">
        <v>1</v>
      </c>
      <c r="I10" s="4">
        <f t="shared" si="1"/>
        <v>185</v>
      </c>
      <c r="J10" s="4">
        <f t="shared" si="2"/>
        <v>-3.7999999999999972</v>
      </c>
      <c r="L10">
        <f t="shared" si="3"/>
        <v>74.824515935113965</v>
      </c>
      <c r="N10">
        <f t="shared" si="4"/>
        <v>-1.0245159351139677</v>
      </c>
      <c r="O10">
        <f t="shared" si="5"/>
        <v>1.0496329013024477</v>
      </c>
      <c r="Q10" s="2" t="s">
        <v>8</v>
      </c>
      <c r="R10">
        <v>9238.7000000000025</v>
      </c>
      <c r="S10">
        <v>2336192.23</v>
      </c>
      <c r="T10">
        <v>-30392.170000000009</v>
      </c>
    </row>
    <row r="11" spans="1:55" x14ac:dyDescent="0.25">
      <c r="A11">
        <v>7</v>
      </c>
      <c r="B11">
        <v>1968</v>
      </c>
      <c r="C11" s="4">
        <v>76.3</v>
      </c>
      <c r="D11">
        <v>65.400000000000006</v>
      </c>
      <c r="E11">
        <f t="shared" si="0"/>
        <v>63.4</v>
      </c>
      <c r="F11">
        <f t="shared" si="0"/>
        <v>62</v>
      </c>
      <c r="G11">
        <f t="shared" si="6"/>
        <v>59.6</v>
      </c>
      <c r="H11" s="4">
        <v>1</v>
      </c>
      <c r="I11" s="4">
        <f t="shared" si="1"/>
        <v>190.8</v>
      </c>
      <c r="J11" s="4">
        <f t="shared" si="2"/>
        <v>-3.4000000000000057</v>
      </c>
      <c r="L11">
        <f t="shared" si="3"/>
        <v>76.278285015853839</v>
      </c>
      <c r="N11">
        <f t="shared" si="4"/>
        <v>2.171498414615769E-2</v>
      </c>
      <c r="O11">
        <f t="shared" si="5"/>
        <v>4.7154053646787983E-4</v>
      </c>
      <c r="R11">
        <v>-125.10000000000001</v>
      </c>
      <c r="S11">
        <v>-30392.170000000009</v>
      </c>
      <c r="T11">
        <v>505.67000000000007</v>
      </c>
    </row>
    <row r="12" spans="1:55" x14ac:dyDescent="0.25">
      <c r="A12">
        <v>8</v>
      </c>
      <c r="B12">
        <v>1969</v>
      </c>
      <c r="C12" s="4">
        <v>77.400000000000006</v>
      </c>
      <c r="D12">
        <v>65.7</v>
      </c>
      <c r="E12">
        <f t="shared" si="0"/>
        <v>65.400000000000006</v>
      </c>
      <c r="F12">
        <f t="shared" si="0"/>
        <v>63.4</v>
      </c>
      <c r="G12">
        <f t="shared" si="6"/>
        <v>62</v>
      </c>
      <c r="H12" s="4">
        <v>1</v>
      </c>
      <c r="I12" s="4">
        <f t="shared" si="1"/>
        <v>194.50000000000003</v>
      </c>
      <c r="J12" s="4">
        <f t="shared" si="2"/>
        <v>-2.3000000000000043</v>
      </c>
      <c r="L12">
        <f t="shared" si="3"/>
        <v>77.509530268926511</v>
      </c>
      <c r="N12">
        <f t="shared" si="4"/>
        <v>-0.10953026892650541</v>
      </c>
      <c r="O12">
        <f t="shared" si="5"/>
        <v>1.1996879811112597E-2</v>
      </c>
      <c r="Y12" s="1" t="s">
        <v>28</v>
      </c>
    </row>
    <row r="13" spans="1:55" x14ac:dyDescent="0.25">
      <c r="A13">
        <v>9</v>
      </c>
      <c r="B13">
        <v>1970</v>
      </c>
      <c r="C13" s="4">
        <v>78.900000000000006</v>
      </c>
      <c r="D13">
        <v>67</v>
      </c>
      <c r="E13">
        <f t="shared" si="0"/>
        <v>65.7</v>
      </c>
      <c r="F13">
        <f t="shared" si="0"/>
        <v>65.400000000000006</v>
      </c>
      <c r="G13">
        <f t="shared" si="6"/>
        <v>63.4</v>
      </c>
      <c r="H13" s="4">
        <v>1</v>
      </c>
      <c r="I13" s="4">
        <f t="shared" si="1"/>
        <v>198.1</v>
      </c>
      <c r="J13" s="4">
        <f t="shared" si="2"/>
        <v>-1.5999999999999943</v>
      </c>
      <c r="L13">
        <f t="shared" si="3"/>
        <v>78.574331534980388</v>
      </c>
      <c r="N13">
        <f t="shared" si="4"/>
        <v>0.32566846501961777</v>
      </c>
      <c r="O13">
        <f t="shared" si="5"/>
        <v>0.10605994910823401</v>
      </c>
      <c r="R13">
        <f t="array" ref="R13:R15">MMULT(R5:BC7,C5:C42)</f>
        <v>3349.1000000000013</v>
      </c>
      <c r="U13" s="10">
        <f t="array" ref="U13:W15">MINVERSE(R9:T11)</f>
        <v>0.8025910805690385</v>
      </c>
      <c r="V13" s="10">
        <v>-2.7089819635152403E-3</v>
      </c>
      <c r="W13" s="10">
        <v>3.5739323703398863E-2</v>
      </c>
      <c r="Y13" s="13">
        <f>+R21^0.5</f>
        <v>1.7787830090025423</v>
      </c>
    </row>
    <row r="14" spans="1:55" x14ac:dyDescent="0.25">
      <c r="A14">
        <v>10</v>
      </c>
      <c r="B14">
        <v>1971</v>
      </c>
      <c r="C14" s="4">
        <v>80.400000000000006</v>
      </c>
      <c r="D14">
        <v>69.900000000000006</v>
      </c>
      <c r="E14">
        <f t="shared" si="0"/>
        <v>67</v>
      </c>
      <c r="F14">
        <f t="shared" si="0"/>
        <v>65.7</v>
      </c>
      <c r="G14">
        <f t="shared" si="6"/>
        <v>65.400000000000006</v>
      </c>
      <c r="H14" s="4">
        <v>1</v>
      </c>
      <c r="I14" s="4">
        <f t="shared" si="1"/>
        <v>202.60000000000002</v>
      </c>
      <c r="J14" s="4">
        <f t="shared" si="2"/>
        <v>-4.2000000000000028</v>
      </c>
      <c r="L14">
        <f t="shared" si="3"/>
        <v>78.655555133860702</v>
      </c>
      <c r="N14">
        <f t="shared" si="4"/>
        <v>1.7444448661393039</v>
      </c>
      <c r="O14">
        <f t="shared" si="5"/>
        <v>3.0430878909997738</v>
      </c>
      <c r="Q14" s="2" t="s">
        <v>9</v>
      </c>
      <c r="R14">
        <v>834590.11</v>
      </c>
      <c r="T14" s="6" t="s">
        <v>11</v>
      </c>
      <c r="U14" s="10">
        <v>-2.7089819635152438E-3</v>
      </c>
      <c r="V14" s="10">
        <v>1.1106174578088602E-5</v>
      </c>
      <c r="W14" s="10">
        <v>-2.6754559471787269E-6</v>
      </c>
      <c r="Y14" s="13">
        <f>+S22^0.5</f>
        <v>6.6169530909530013E-3</v>
      </c>
    </row>
    <row r="15" spans="1:55" x14ac:dyDescent="0.25">
      <c r="A15">
        <v>11</v>
      </c>
      <c r="B15">
        <v>1972</v>
      </c>
      <c r="C15" s="4">
        <v>82.7</v>
      </c>
      <c r="D15">
        <v>72.2</v>
      </c>
      <c r="E15">
        <f t="shared" si="0"/>
        <v>69.900000000000006</v>
      </c>
      <c r="F15">
        <f t="shared" si="0"/>
        <v>67</v>
      </c>
      <c r="G15">
        <f t="shared" si="6"/>
        <v>65.7</v>
      </c>
      <c r="H15" s="4">
        <v>1</v>
      </c>
      <c r="I15" s="4">
        <f t="shared" si="1"/>
        <v>209.10000000000002</v>
      </c>
      <c r="J15" s="4">
        <f t="shared" si="2"/>
        <v>-5.2000000000000028</v>
      </c>
      <c r="L15">
        <f t="shared" si="3"/>
        <v>79.763909093088742</v>
      </c>
      <c r="N15">
        <f t="shared" si="4"/>
        <v>2.9360909069112608</v>
      </c>
      <c r="O15">
        <f t="shared" si="5"/>
        <v>8.6206298136469908</v>
      </c>
      <c r="R15">
        <v>-10986.740000000002</v>
      </c>
      <c r="U15" s="10">
        <v>3.5739323703398634E-2</v>
      </c>
      <c r="V15" s="10">
        <v>-2.6754559471777969E-6</v>
      </c>
      <c r="W15" s="10">
        <v>1.0658485738368957E-2</v>
      </c>
      <c r="Y15" s="13">
        <f>+T23^0.5</f>
        <v>0.20498569849505394</v>
      </c>
    </row>
    <row r="16" spans="1:55" x14ac:dyDescent="0.25">
      <c r="A16">
        <v>12</v>
      </c>
      <c r="B16">
        <v>1973</v>
      </c>
      <c r="C16" s="4">
        <v>84.5</v>
      </c>
      <c r="D16">
        <v>74.5</v>
      </c>
      <c r="E16">
        <f t="shared" si="0"/>
        <v>72.2</v>
      </c>
      <c r="F16">
        <f t="shared" si="0"/>
        <v>69.900000000000006</v>
      </c>
      <c r="G16">
        <f t="shared" si="6"/>
        <v>67</v>
      </c>
      <c r="H16" s="4">
        <v>1</v>
      </c>
      <c r="I16" s="4">
        <f t="shared" si="1"/>
        <v>216.6</v>
      </c>
      <c r="J16" s="4">
        <f t="shared" si="2"/>
        <v>-4.5999999999999943</v>
      </c>
      <c r="L16">
        <f t="shared" si="3"/>
        <v>81.673546904994126</v>
      </c>
      <c r="N16">
        <f t="shared" si="4"/>
        <v>2.8264530950058742</v>
      </c>
      <c r="O16">
        <f t="shared" si="5"/>
        <v>7.9888370982682853</v>
      </c>
    </row>
    <row r="17" spans="1:24" x14ac:dyDescent="0.25">
      <c r="A17">
        <v>13</v>
      </c>
      <c r="B17">
        <v>1974</v>
      </c>
      <c r="C17" s="4">
        <v>83.5</v>
      </c>
      <c r="D17">
        <v>73.2</v>
      </c>
      <c r="E17">
        <f t="shared" si="0"/>
        <v>74.5</v>
      </c>
      <c r="F17">
        <f t="shared" si="0"/>
        <v>72.2</v>
      </c>
      <c r="G17">
        <f t="shared" si="6"/>
        <v>69.900000000000006</v>
      </c>
      <c r="H17" s="4">
        <v>1</v>
      </c>
      <c r="I17" s="4">
        <f t="shared" si="1"/>
        <v>219.89999999999998</v>
      </c>
      <c r="J17" s="4">
        <f t="shared" si="2"/>
        <v>-1</v>
      </c>
      <c r="L17">
        <f t="shared" si="3"/>
        <v>83.71357440657205</v>
      </c>
      <c r="N17">
        <f t="shared" si="4"/>
        <v>-0.21357440657205018</v>
      </c>
      <c r="O17">
        <f t="shared" si="5"/>
        <v>4.5614027142603389E-2</v>
      </c>
      <c r="R17" s="20">
        <f t="array" ref="R17:R19">MMULT(U13:W15,R13:R15)</f>
        <v>34.409575710487275</v>
      </c>
      <c r="S17" s="1" t="s">
        <v>17</v>
      </c>
      <c r="W17" s="1" t="s">
        <v>24</v>
      </c>
      <c r="X17" s="1" t="s">
        <v>25</v>
      </c>
    </row>
    <row r="18" spans="1:24" x14ac:dyDescent="0.25">
      <c r="A18">
        <v>14</v>
      </c>
      <c r="B18">
        <v>1975</v>
      </c>
      <c r="C18" s="4">
        <v>84.4</v>
      </c>
      <c r="D18">
        <v>75.8</v>
      </c>
      <c r="E18">
        <f t="shared" si="0"/>
        <v>73.2</v>
      </c>
      <c r="F18">
        <f t="shared" si="0"/>
        <v>74.5</v>
      </c>
      <c r="G18">
        <f t="shared" si="6"/>
        <v>72.2</v>
      </c>
      <c r="H18" s="4">
        <v>1</v>
      </c>
      <c r="I18" s="4">
        <f t="shared" si="1"/>
        <v>223.5</v>
      </c>
      <c r="J18" s="4">
        <f t="shared" si="2"/>
        <v>-1.2999999999999972</v>
      </c>
      <c r="L18">
        <f t="shared" si="3"/>
        <v>84.418727331996564</v>
      </c>
      <c r="N18">
        <f t="shared" si="4"/>
        <v>-1.8727331996558405E-2</v>
      </c>
      <c r="O18">
        <f t="shared" si="5"/>
        <v>3.5071296370932023E-4</v>
      </c>
      <c r="Q18" s="6" t="s">
        <v>10</v>
      </c>
      <c r="R18" s="20">
        <v>0.22584650767036898</v>
      </c>
      <c r="S18" s="1" t="s">
        <v>18</v>
      </c>
      <c r="U18" s="1" t="s">
        <v>20</v>
      </c>
      <c r="V18">
        <f>+R18-R19</f>
        <v>-0.13380183295899392</v>
      </c>
      <c r="W18" s="14">
        <f>+U26^0.5</f>
        <v>0.2051438901117639</v>
      </c>
      <c r="X18" s="14">
        <f>+V18/W18</f>
        <v>-0.65223406305738718</v>
      </c>
    </row>
    <row r="19" spans="1:24" x14ac:dyDescent="0.25">
      <c r="A19">
        <v>15</v>
      </c>
      <c r="B19">
        <v>1976</v>
      </c>
      <c r="C19" s="4">
        <v>86.8</v>
      </c>
      <c r="D19">
        <v>78.5</v>
      </c>
      <c r="E19">
        <f t="shared" si="0"/>
        <v>75.8</v>
      </c>
      <c r="F19">
        <f t="shared" si="0"/>
        <v>73.2</v>
      </c>
      <c r="G19">
        <f t="shared" si="6"/>
        <v>74.5</v>
      </c>
      <c r="H19" s="4">
        <v>1</v>
      </c>
      <c r="I19" s="4">
        <f t="shared" si="1"/>
        <v>227.5</v>
      </c>
      <c r="J19" s="4">
        <f t="shared" si="2"/>
        <v>-5.2999999999999972</v>
      </c>
      <c r="L19">
        <f t="shared" si="3"/>
        <v>83.883520000160587</v>
      </c>
      <c r="N19">
        <f t="shared" si="4"/>
        <v>2.9164799998394102</v>
      </c>
      <c r="O19">
        <f t="shared" si="5"/>
        <v>8.5058555894632857</v>
      </c>
      <c r="R19" s="20">
        <v>0.35964834062936291</v>
      </c>
      <c r="S19" s="1" t="s">
        <v>19</v>
      </c>
      <c r="U19" s="1" t="s">
        <v>21</v>
      </c>
      <c r="V19">
        <f>+R18</f>
        <v>0.22584650767036898</v>
      </c>
      <c r="W19" s="14">
        <f>+U28^0.5</f>
        <v>6.6169530909530013E-3</v>
      </c>
      <c r="X19" s="15">
        <f t="shared" ref="X19:X20" si="7">+V19/W19</f>
        <v>34.131495956825894</v>
      </c>
    </row>
    <row r="20" spans="1:24" x14ac:dyDescent="0.25">
      <c r="A20">
        <v>16</v>
      </c>
      <c r="B20">
        <v>1977</v>
      </c>
      <c r="C20" s="4">
        <v>87.9</v>
      </c>
      <c r="D20">
        <v>79.8</v>
      </c>
      <c r="E20">
        <f t="shared" si="0"/>
        <v>78.5</v>
      </c>
      <c r="F20">
        <f t="shared" si="0"/>
        <v>75.8</v>
      </c>
      <c r="G20">
        <f t="shared" si="6"/>
        <v>73.2</v>
      </c>
      <c r="H20" s="4">
        <v>1</v>
      </c>
      <c r="I20" s="4">
        <f t="shared" si="1"/>
        <v>234.10000000000002</v>
      </c>
      <c r="J20" s="4">
        <f t="shared" si="2"/>
        <v>-4</v>
      </c>
      <c r="L20">
        <f t="shared" si="3"/>
        <v>85.84164979360321</v>
      </c>
      <c r="N20">
        <f t="shared" si="4"/>
        <v>2.0583502063967956</v>
      </c>
      <c r="O20">
        <f t="shared" si="5"/>
        <v>4.236805572173731</v>
      </c>
      <c r="U20" s="1" t="s">
        <v>22</v>
      </c>
      <c r="V20">
        <f>+R18+R19</f>
        <v>0.58549484829973186</v>
      </c>
      <c r="W20" s="14">
        <f>+U30^0.5</f>
        <v>0.20504103409132185</v>
      </c>
      <c r="X20" s="14">
        <f t="shared" si="7"/>
        <v>2.8555008556919503</v>
      </c>
    </row>
    <row r="21" spans="1:24" x14ac:dyDescent="0.25">
      <c r="A21">
        <v>17</v>
      </c>
      <c r="B21">
        <v>1978</v>
      </c>
      <c r="C21" s="4">
        <v>89.5</v>
      </c>
      <c r="D21">
        <v>80.7</v>
      </c>
      <c r="E21">
        <f t="shared" si="0"/>
        <v>79.8</v>
      </c>
      <c r="F21">
        <f t="shared" si="0"/>
        <v>78.5</v>
      </c>
      <c r="G21">
        <f t="shared" si="6"/>
        <v>75.8</v>
      </c>
      <c r="H21" s="4">
        <v>1</v>
      </c>
      <c r="I21" s="4">
        <f t="shared" si="1"/>
        <v>239</v>
      </c>
      <c r="J21" s="4">
        <f t="shared" si="2"/>
        <v>-2.2000000000000028</v>
      </c>
      <c r="L21">
        <f t="shared" si="3"/>
        <v>87.59566469432086</v>
      </c>
      <c r="N21">
        <f t="shared" si="4"/>
        <v>1.9043353056791403</v>
      </c>
      <c r="O21">
        <f t="shared" si="5"/>
        <v>3.6264929564560648</v>
      </c>
      <c r="R21" s="10">
        <f>+$Q$43*U13</f>
        <v>3.1640689931161385</v>
      </c>
      <c r="S21" s="10">
        <f t="shared" ref="S21:T21" si="8">+$Q$43*V13</f>
        <v>-1.0679667443590708E-2</v>
      </c>
      <c r="T21" s="10">
        <f t="shared" si="8"/>
        <v>0.1408957671005886</v>
      </c>
      <c r="V21" s="7">
        <f>SUM(V18:V20)</f>
        <v>0.67753952301110698</v>
      </c>
      <c r="W21" s="7">
        <f>+U34</f>
        <v>1.9850859272859005E-2</v>
      </c>
      <c r="X21" s="7">
        <f>+V21/W21</f>
        <v>34.131495956825894</v>
      </c>
    </row>
    <row r="22" spans="1:24" x14ac:dyDescent="0.25">
      <c r="A22">
        <v>18</v>
      </c>
      <c r="B22">
        <v>1979</v>
      </c>
      <c r="C22" s="4">
        <v>89.7</v>
      </c>
      <c r="D22">
        <v>80.7</v>
      </c>
      <c r="E22">
        <f t="shared" si="0"/>
        <v>80.7</v>
      </c>
      <c r="F22">
        <f t="shared" si="0"/>
        <v>79.8</v>
      </c>
      <c r="G22">
        <f t="shared" si="6"/>
        <v>78.5</v>
      </c>
      <c r="H22" s="4">
        <v>1</v>
      </c>
      <c r="I22" s="4">
        <f t="shared" si="1"/>
        <v>241.2</v>
      </c>
      <c r="J22" s="4">
        <f t="shared" si="2"/>
        <v>-0.90000000000000568</v>
      </c>
      <c r="L22">
        <f t="shared" si="3"/>
        <v>88.560069854013847</v>
      </c>
      <c r="N22">
        <f t="shared" si="4"/>
        <v>1.1399301459861562</v>
      </c>
      <c r="O22">
        <f t="shared" si="5"/>
        <v>1.2994407377280193</v>
      </c>
      <c r="Q22" t="s">
        <v>16</v>
      </c>
      <c r="R22" s="10">
        <f t="shared" ref="R22:R23" si="9">+$Q$43*U14</f>
        <v>-1.0679667443590722E-2</v>
      </c>
      <c r="S22" s="11">
        <f t="shared" ref="S22:S23" si="10">+$Q$43*V14</f>
        <v>4.3784068207872482E-5</v>
      </c>
      <c r="T22" s="10">
        <f t="shared" ref="T22:T23" si="11">+$Q$43*W14</f>
        <v>-1.0547497237216302E-5</v>
      </c>
    </row>
    <row r="23" spans="1:24" x14ac:dyDescent="0.25">
      <c r="A23">
        <v>19</v>
      </c>
      <c r="B23">
        <v>1980</v>
      </c>
      <c r="C23" s="4">
        <v>89.5</v>
      </c>
      <c r="D23">
        <v>80.400000000000006</v>
      </c>
      <c r="E23">
        <f t="shared" si="0"/>
        <v>80.7</v>
      </c>
      <c r="F23">
        <f t="shared" si="0"/>
        <v>80.7</v>
      </c>
      <c r="G23">
        <f t="shared" si="6"/>
        <v>79.8</v>
      </c>
      <c r="H23" s="4">
        <v>1</v>
      </c>
      <c r="I23" s="4">
        <f t="shared" si="1"/>
        <v>241.8</v>
      </c>
      <c r="J23" s="4">
        <f t="shared" si="2"/>
        <v>0.29999999999999716</v>
      </c>
      <c r="L23">
        <f t="shared" si="3"/>
        <v>89.12715576737132</v>
      </c>
      <c r="N23">
        <f t="shared" si="4"/>
        <v>0.37284423262867961</v>
      </c>
      <c r="O23">
        <f t="shared" si="5"/>
        <v>0.13901282180446894</v>
      </c>
      <c r="R23" s="10">
        <f t="shared" si="9"/>
        <v>0.14089576710058771</v>
      </c>
      <c r="S23" s="10">
        <f t="shared" si="10"/>
        <v>-1.0547497237212634E-5</v>
      </c>
      <c r="T23" s="11">
        <f t="shared" si="11"/>
        <v>4.2019136587505161E-2</v>
      </c>
    </row>
    <row r="24" spans="1:24" x14ac:dyDescent="0.25">
      <c r="A24">
        <v>20</v>
      </c>
      <c r="B24">
        <v>1981</v>
      </c>
      <c r="C24" s="4">
        <v>89.5</v>
      </c>
      <c r="D24">
        <v>82</v>
      </c>
      <c r="E24">
        <f t="shared" si="0"/>
        <v>80.400000000000006</v>
      </c>
      <c r="F24">
        <f t="shared" si="0"/>
        <v>80.7</v>
      </c>
      <c r="G24">
        <f t="shared" si="6"/>
        <v>80.7</v>
      </c>
      <c r="H24" s="4">
        <v>1</v>
      </c>
      <c r="I24" s="4">
        <f t="shared" si="1"/>
        <v>243.10000000000002</v>
      </c>
      <c r="J24" s="4">
        <f t="shared" si="2"/>
        <v>-1.2999999999999972</v>
      </c>
      <c r="L24">
        <f t="shared" si="3"/>
        <v>88.845318882335803</v>
      </c>
      <c r="N24">
        <f t="shared" si="4"/>
        <v>0.65468111766419668</v>
      </c>
      <c r="O24">
        <f t="shared" si="5"/>
        <v>0.42860736582604175</v>
      </c>
    </row>
    <row r="25" spans="1:24" x14ac:dyDescent="0.25">
      <c r="A25">
        <v>21</v>
      </c>
      <c r="B25">
        <v>1982</v>
      </c>
      <c r="C25" s="4">
        <v>90.9</v>
      </c>
      <c r="D25">
        <v>81.7</v>
      </c>
      <c r="E25">
        <f t="shared" si="0"/>
        <v>82</v>
      </c>
      <c r="F25">
        <f t="shared" si="0"/>
        <v>80.400000000000006</v>
      </c>
      <c r="G25">
        <f t="shared" si="6"/>
        <v>80.7</v>
      </c>
      <c r="H25" s="4">
        <v>1</v>
      </c>
      <c r="I25" s="4">
        <f t="shared" si="1"/>
        <v>244.1</v>
      </c>
      <c r="J25" s="4">
        <f t="shared" si="2"/>
        <v>-1.2999999999999972</v>
      </c>
      <c r="L25">
        <f t="shared" si="3"/>
        <v>89.071165390006172</v>
      </c>
      <c r="N25">
        <f t="shared" si="4"/>
        <v>1.8288346099938337</v>
      </c>
      <c r="O25">
        <f t="shared" si="5"/>
        <v>3.3446360307112979</v>
      </c>
    </row>
    <row r="26" spans="1:24" x14ac:dyDescent="0.25">
      <c r="A26">
        <v>22</v>
      </c>
      <c r="B26">
        <v>1983</v>
      </c>
      <c r="C26" s="4">
        <v>91</v>
      </c>
      <c r="D26">
        <v>84.6</v>
      </c>
      <c r="E26">
        <f t="shared" si="0"/>
        <v>81.7</v>
      </c>
      <c r="F26">
        <f t="shared" si="0"/>
        <v>82</v>
      </c>
      <c r="G26">
        <f t="shared" si="6"/>
        <v>80.400000000000006</v>
      </c>
      <c r="H26" s="4">
        <v>1</v>
      </c>
      <c r="I26" s="4">
        <f t="shared" si="1"/>
        <v>248.3</v>
      </c>
      <c r="J26" s="4">
        <f t="shared" si="2"/>
        <v>-2.5999999999999943</v>
      </c>
      <c r="L26">
        <f t="shared" si="3"/>
        <v>89.552177879403558</v>
      </c>
      <c r="N26">
        <f t="shared" si="4"/>
        <v>1.4478221205964417</v>
      </c>
      <c r="O26">
        <f t="shared" si="5"/>
        <v>2.0961888928883772</v>
      </c>
      <c r="R26" s="8"/>
      <c r="S26" s="7"/>
      <c r="T26" s="8" t="s">
        <v>23</v>
      </c>
      <c r="U26" s="7">
        <f>+S22+T23-2*S23</f>
        <v>4.2084015650187462E-2</v>
      </c>
    </row>
    <row r="27" spans="1:24" x14ac:dyDescent="0.25">
      <c r="A27">
        <v>23</v>
      </c>
      <c r="B27">
        <v>1984</v>
      </c>
      <c r="C27" s="4">
        <v>91.3</v>
      </c>
      <c r="D27">
        <v>87</v>
      </c>
      <c r="E27">
        <f t="shared" si="0"/>
        <v>84.6</v>
      </c>
      <c r="F27">
        <f t="shared" si="0"/>
        <v>81.7</v>
      </c>
      <c r="G27">
        <f t="shared" si="6"/>
        <v>82</v>
      </c>
      <c r="H27" s="4">
        <v>1</v>
      </c>
      <c r="I27" s="4">
        <f t="shared" si="1"/>
        <v>253.3</v>
      </c>
      <c r="J27" s="4">
        <f t="shared" si="2"/>
        <v>-5.2999999999999972</v>
      </c>
      <c r="L27">
        <f t="shared" si="3"/>
        <v>89.710359898056112</v>
      </c>
      <c r="N27">
        <f t="shared" si="4"/>
        <v>1.5896401019438855</v>
      </c>
      <c r="O27">
        <f t="shared" si="5"/>
        <v>2.5269556537081668</v>
      </c>
    </row>
    <row r="28" spans="1:24" x14ac:dyDescent="0.25">
      <c r="A28">
        <v>24</v>
      </c>
      <c r="B28">
        <v>1985</v>
      </c>
      <c r="C28" s="4">
        <v>92.7</v>
      </c>
      <c r="D28">
        <v>88.7</v>
      </c>
      <c r="E28">
        <f t="shared" si="0"/>
        <v>87</v>
      </c>
      <c r="F28">
        <f t="shared" si="0"/>
        <v>84.6</v>
      </c>
      <c r="G28">
        <f t="shared" si="6"/>
        <v>81.7</v>
      </c>
      <c r="H28" s="4">
        <v>1</v>
      </c>
      <c r="I28" s="4">
        <f t="shared" si="1"/>
        <v>260.29999999999995</v>
      </c>
      <c r="J28" s="4">
        <f t="shared" si="2"/>
        <v>-4.1000000000000085</v>
      </c>
      <c r="L28">
        <f t="shared" si="3"/>
        <v>91.722863460503916</v>
      </c>
      <c r="N28">
        <f t="shared" si="4"/>
        <v>0.9771365394960867</v>
      </c>
      <c r="O28">
        <f t="shared" si="5"/>
        <v>0.95479581681838743</v>
      </c>
      <c r="T28" s="8" t="s">
        <v>23</v>
      </c>
      <c r="U28" s="12">
        <f>+S22</f>
        <v>4.3784068207872482E-5</v>
      </c>
    </row>
    <row r="29" spans="1:24" x14ac:dyDescent="0.25">
      <c r="A29">
        <v>25</v>
      </c>
      <c r="B29">
        <v>1986</v>
      </c>
      <c r="C29" s="4">
        <v>95.8</v>
      </c>
      <c r="D29">
        <v>91.4</v>
      </c>
      <c r="E29">
        <f t="shared" si="0"/>
        <v>88.7</v>
      </c>
      <c r="F29">
        <f t="shared" si="0"/>
        <v>87</v>
      </c>
      <c r="G29">
        <f t="shared" si="6"/>
        <v>84.6</v>
      </c>
      <c r="H29" s="4">
        <v>1</v>
      </c>
      <c r="I29" s="4">
        <f t="shared" si="1"/>
        <v>267.10000000000002</v>
      </c>
      <c r="J29" s="4">
        <f t="shared" si="2"/>
        <v>-4.4000000000000057</v>
      </c>
      <c r="L29">
        <f t="shared" si="3"/>
        <v>93.150725210473638</v>
      </c>
      <c r="N29">
        <f t="shared" si="4"/>
        <v>2.6492747895263591</v>
      </c>
      <c r="O29">
        <f t="shared" si="5"/>
        <v>7.0186569104199341</v>
      </c>
    </row>
    <row r="30" spans="1:24" x14ac:dyDescent="0.25">
      <c r="A30">
        <v>26</v>
      </c>
      <c r="B30">
        <v>1987</v>
      </c>
      <c r="C30" s="4">
        <v>96.3</v>
      </c>
      <c r="D30">
        <v>91.9</v>
      </c>
      <c r="E30">
        <f t="shared" si="0"/>
        <v>91.4</v>
      </c>
      <c r="F30">
        <f t="shared" si="0"/>
        <v>88.7</v>
      </c>
      <c r="G30">
        <f t="shared" si="6"/>
        <v>87</v>
      </c>
      <c r="H30" s="4">
        <v>1</v>
      </c>
      <c r="I30" s="4">
        <f t="shared" si="1"/>
        <v>272</v>
      </c>
      <c r="J30" s="4">
        <f t="shared" si="2"/>
        <v>-3.2000000000000028</v>
      </c>
      <c r="L30">
        <f t="shared" si="3"/>
        <v>94.688951106813676</v>
      </c>
      <c r="N30">
        <f t="shared" si="4"/>
        <v>1.6110488931863216</v>
      </c>
      <c r="O30">
        <f t="shared" si="5"/>
        <v>2.5954785362368717</v>
      </c>
      <c r="T30" s="8" t="s">
        <v>23</v>
      </c>
      <c r="U30" s="7">
        <f>+S22+T23+2*S23</f>
        <v>4.204182566123861E-2</v>
      </c>
    </row>
    <row r="31" spans="1:24" x14ac:dyDescent="0.25">
      <c r="A31">
        <v>27</v>
      </c>
      <c r="B31">
        <v>1988</v>
      </c>
      <c r="C31" s="4">
        <v>97.3</v>
      </c>
      <c r="D31">
        <v>93</v>
      </c>
      <c r="E31">
        <f t="shared" si="0"/>
        <v>91.9</v>
      </c>
      <c r="F31">
        <f t="shared" si="0"/>
        <v>91.4</v>
      </c>
      <c r="G31">
        <f t="shared" si="6"/>
        <v>88.7</v>
      </c>
      <c r="H31" s="4">
        <v>1</v>
      </c>
      <c r="I31" s="4">
        <f t="shared" si="1"/>
        <v>276.3</v>
      </c>
      <c r="J31" s="4">
        <f t="shared" si="2"/>
        <v>-1.5999999999999943</v>
      </c>
      <c r="L31">
        <f t="shared" si="3"/>
        <v>96.235528434803257</v>
      </c>
      <c r="N31">
        <f t="shared" si="4"/>
        <v>1.0644715651967402</v>
      </c>
      <c r="O31">
        <f t="shared" si="5"/>
        <v>1.1330997131123981</v>
      </c>
    </row>
    <row r="32" spans="1:24" x14ac:dyDescent="0.25">
      <c r="A32">
        <v>28</v>
      </c>
      <c r="B32">
        <v>1989</v>
      </c>
      <c r="C32" s="4">
        <v>95.9</v>
      </c>
      <c r="D32">
        <v>93.9</v>
      </c>
      <c r="E32">
        <f t="shared" si="0"/>
        <v>93</v>
      </c>
      <c r="F32">
        <f t="shared" si="0"/>
        <v>91.9</v>
      </c>
      <c r="G32">
        <f t="shared" si="6"/>
        <v>91.4</v>
      </c>
      <c r="H32" s="4">
        <v>1</v>
      </c>
      <c r="I32" s="4">
        <f t="shared" si="1"/>
        <v>278.8</v>
      </c>
      <c r="J32" s="4">
        <f t="shared" si="2"/>
        <v>-2</v>
      </c>
      <c r="L32">
        <f t="shared" si="3"/>
        <v>96.656285367727435</v>
      </c>
      <c r="N32">
        <f t="shared" si="4"/>
        <v>-0.75628536772742905</v>
      </c>
      <c r="O32">
        <f t="shared" si="5"/>
        <v>0.57196755743861261</v>
      </c>
      <c r="U32">
        <f>9*S22</f>
        <v>3.9405661387085231E-4</v>
      </c>
    </row>
    <row r="33" spans="1:21" x14ac:dyDescent="0.25">
      <c r="A33">
        <v>29</v>
      </c>
      <c r="B33">
        <v>1990</v>
      </c>
      <c r="C33" s="4">
        <v>96.5</v>
      </c>
      <c r="D33">
        <v>95.2</v>
      </c>
      <c r="E33">
        <f t="shared" si="0"/>
        <v>93.9</v>
      </c>
      <c r="F33">
        <f t="shared" si="0"/>
        <v>93</v>
      </c>
      <c r="G33">
        <f t="shared" si="6"/>
        <v>91.9</v>
      </c>
      <c r="H33" s="4">
        <v>1</v>
      </c>
      <c r="I33" s="4">
        <f t="shared" si="1"/>
        <v>282.10000000000002</v>
      </c>
      <c r="J33" s="4">
        <f t="shared" si="2"/>
        <v>-2.2000000000000028</v>
      </c>
      <c r="L33">
        <f t="shared" si="3"/>
        <v>97.329649174913769</v>
      </c>
      <c r="N33">
        <f t="shared" si="4"/>
        <v>-0.82964917491376866</v>
      </c>
      <c r="O33">
        <f t="shared" si="5"/>
        <v>0.68831775343509716</v>
      </c>
    </row>
    <row r="34" spans="1:21" x14ac:dyDescent="0.25">
      <c r="A34">
        <v>30</v>
      </c>
      <c r="B34">
        <v>1991</v>
      </c>
      <c r="C34" s="4">
        <v>97.5</v>
      </c>
      <c r="D34">
        <v>96.3</v>
      </c>
      <c r="E34">
        <f t="shared" si="0"/>
        <v>95.2</v>
      </c>
      <c r="F34">
        <f t="shared" si="0"/>
        <v>93.9</v>
      </c>
      <c r="G34">
        <f t="shared" si="6"/>
        <v>93</v>
      </c>
      <c r="H34" s="4">
        <v>1</v>
      </c>
      <c r="I34" s="4">
        <f t="shared" si="1"/>
        <v>285.39999999999998</v>
      </c>
      <c r="J34" s="4">
        <f t="shared" si="2"/>
        <v>-2.3999999999999915</v>
      </c>
      <c r="L34">
        <f t="shared" si="3"/>
        <v>98.003012982100117</v>
      </c>
      <c r="N34">
        <f t="shared" si="4"/>
        <v>-0.5030129821001168</v>
      </c>
      <c r="O34">
        <f t="shared" si="5"/>
        <v>0.25302206016125245</v>
      </c>
      <c r="U34" s="7">
        <f>+U32^0.5</f>
        <v>1.9850859272859005E-2</v>
      </c>
    </row>
    <row r="35" spans="1:21" x14ac:dyDescent="0.25">
      <c r="A35">
        <v>31</v>
      </c>
      <c r="B35">
        <v>1992</v>
      </c>
      <c r="C35" s="4">
        <v>100</v>
      </c>
      <c r="D35">
        <v>100</v>
      </c>
      <c r="E35">
        <f t="shared" si="0"/>
        <v>96.3</v>
      </c>
      <c r="F35">
        <f t="shared" si="0"/>
        <v>95.2</v>
      </c>
      <c r="G35">
        <f t="shared" si="6"/>
        <v>93.9</v>
      </c>
      <c r="H35" s="4">
        <v>1</v>
      </c>
      <c r="I35" s="4">
        <f t="shared" si="1"/>
        <v>291.5</v>
      </c>
      <c r="J35" s="4">
        <f t="shared" si="2"/>
        <v>-4.7999999999999972</v>
      </c>
      <c r="L35">
        <f t="shared" si="3"/>
        <v>98.517520661378896</v>
      </c>
      <c r="N35">
        <f t="shared" si="4"/>
        <v>1.4824793386211041</v>
      </c>
      <c r="O35">
        <f t="shared" si="5"/>
        <v>2.1977449894384664</v>
      </c>
    </row>
    <row r="36" spans="1:21" x14ac:dyDescent="0.25">
      <c r="A36">
        <v>32</v>
      </c>
      <c r="B36">
        <v>1993</v>
      </c>
      <c r="C36" s="4">
        <v>99.9</v>
      </c>
      <c r="D36">
        <v>100.5</v>
      </c>
      <c r="E36">
        <f t="shared" si="0"/>
        <v>100</v>
      </c>
      <c r="F36">
        <f t="shared" si="0"/>
        <v>96.3</v>
      </c>
      <c r="G36">
        <f t="shared" si="6"/>
        <v>95.2</v>
      </c>
      <c r="H36" s="4">
        <v>1</v>
      </c>
      <c r="I36" s="4">
        <f t="shared" si="1"/>
        <v>296.8</v>
      </c>
      <c r="J36" s="4">
        <f t="shared" si="2"/>
        <v>-4.2000000000000028</v>
      </c>
      <c r="L36">
        <f t="shared" si="3"/>
        <v>99.930296156409469</v>
      </c>
      <c r="N36">
        <f t="shared" si="4"/>
        <v>-3.0296156409463038E-2</v>
      </c>
      <c r="O36">
        <f t="shared" si="5"/>
        <v>9.1785709318664829E-4</v>
      </c>
    </row>
    <row r="37" spans="1:21" x14ac:dyDescent="0.25">
      <c r="A37">
        <v>33</v>
      </c>
      <c r="B37">
        <v>1994</v>
      </c>
      <c r="C37" s="4">
        <v>99.7</v>
      </c>
      <c r="D37">
        <v>101.9</v>
      </c>
      <c r="E37">
        <f t="shared" si="0"/>
        <v>100.5</v>
      </c>
      <c r="F37">
        <f t="shared" si="0"/>
        <v>100</v>
      </c>
      <c r="G37">
        <f t="shared" si="6"/>
        <v>96.3</v>
      </c>
      <c r="H37" s="4">
        <v>1</v>
      </c>
      <c r="I37" s="4">
        <f t="shared" si="1"/>
        <v>302.39999999999998</v>
      </c>
      <c r="J37" s="4">
        <f t="shared" si="2"/>
        <v>-1.9000000000000057</v>
      </c>
      <c r="L37">
        <f t="shared" si="3"/>
        <v>102.02222778281106</v>
      </c>
      <c r="N37">
        <f t="shared" si="4"/>
        <v>-2.3222277828110549</v>
      </c>
      <c r="O37">
        <f t="shared" si="5"/>
        <v>5.3927418752595484</v>
      </c>
    </row>
    <row r="38" spans="1:21" x14ac:dyDescent="0.25">
      <c r="A38">
        <v>34</v>
      </c>
      <c r="B38">
        <v>1995</v>
      </c>
      <c r="C38" s="4">
        <v>99.3</v>
      </c>
      <c r="D38">
        <v>102.6</v>
      </c>
      <c r="E38">
        <f t="shared" si="0"/>
        <v>101.9</v>
      </c>
      <c r="F38">
        <f t="shared" si="0"/>
        <v>100.5</v>
      </c>
      <c r="G38">
        <f t="shared" si="6"/>
        <v>100</v>
      </c>
      <c r="H38" s="4">
        <v>1</v>
      </c>
      <c r="I38" s="4">
        <f t="shared" si="1"/>
        <v>305</v>
      </c>
      <c r="J38" s="4">
        <f t="shared" si="2"/>
        <v>-2.0999999999999943</v>
      </c>
      <c r="L38">
        <f t="shared" si="3"/>
        <v>102.53749903462815</v>
      </c>
      <c r="N38">
        <f t="shared" si="4"/>
        <v>-3.2374990346281578</v>
      </c>
      <c r="O38">
        <f t="shared" si="5"/>
        <v>10.481399999218254</v>
      </c>
    </row>
    <row r="39" spans="1:21" x14ac:dyDescent="0.25">
      <c r="A39">
        <v>35</v>
      </c>
      <c r="B39">
        <v>1996</v>
      </c>
      <c r="C39" s="4">
        <v>99.7</v>
      </c>
      <c r="D39">
        <v>105.4</v>
      </c>
      <c r="E39">
        <f t="shared" si="0"/>
        <v>102.6</v>
      </c>
      <c r="F39">
        <f t="shared" si="0"/>
        <v>101.9</v>
      </c>
      <c r="G39">
        <f t="shared" si="6"/>
        <v>100.5</v>
      </c>
      <c r="H39" s="4">
        <v>1</v>
      </c>
      <c r="I39" s="4">
        <f t="shared" si="1"/>
        <v>309.89999999999998</v>
      </c>
      <c r="J39" s="4">
        <f t="shared" si="2"/>
        <v>-3.5</v>
      </c>
      <c r="L39">
        <f t="shared" si="3"/>
        <v>103.14063924533184</v>
      </c>
      <c r="N39">
        <f t="shared" si="4"/>
        <v>-3.4406392453318375</v>
      </c>
      <c r="O39">
        <f t="shared" si="5"/>
        <v>11.837998416517637</v>
      </c>
    </row>
    <row r="40" spans="1:21" x14ac:dyDescent="0.25">
      <c r="A40">
        <v>36</v>
      </c>
      <c r="B40">
        <v>1997</v>
      </c>
      <c r="C40" s="4">
        <v>100.4</v>
      </c>
      <c r="D40">
        <v>107.6</v>
      </c>
      <c r="E40">
        <f t="shared" si="0"/>
        <v>105.4</v>
      </c>
      <c r="F40">
        <f t="shared" si="0"/>
        <v>102.6</v>
      </c>
      <c r="G40">
        <f t="shared" si="6"/>
        <v>101.9</v>
      </c>
      <c r="H40" s="4">
        <v>1</v>
      </c>
      <c r="I40" s="4">
        <f t="shared" si="1"/>
        <v>315.60000000000002</v>
      </c>
      <c r="J40" s="4">
        <f t="shared" si="2"/>
        <v>-5</v>
      </c>
      <c r="L40">
        <f t="shared" si="3"/>
        <v>103.88849182810891</v>
      </c>
      <c r="N40">
        <f t="shared" si="4"/>
        <v>-3.4884918281089057</v>
      </c>
      <c r="O40">
        <f t="shared" si="5"/>
        <v>12.169575234782615</v>
      </c>
    </row>
    <row r="41" spans="1:21" x14ac:dyDescent="0.25">
      <c r="A41">
        <v>37</v>
      </c>
      <c r="B41">
        <v>1998</v>
      </c>
      <c r="C41" s="4">
        <v>104.3</v>
      </c>
      <c r="D41">
        <v>110.5</v>
      </c>
      <c r="E41">
        <f t="shared" si="0"/>
        <v>107.6</v>
      </c>
      <c r="F41">
        <f t="shared" si="0"/>
        <v>105.4</v>
      </c>
      <c r="G41">
        <f t="shared" si="6"/>
        <v>102.6</v>
      </c>
      <c r="H41" s="4">
        <v>1</v>
      </c>
      <c r="I41" s="4">
        <f t="shared" si="1"/>
        <v>323.5</v>
      </c>
      <c r="J41" s="4">
        <f t="shared" si="2"/>
        <v>-5.0999999999999943</v>
      </c>
      <c r="L41">
        <f t="shared" si="3"/>
        <v>105.63671440464189</v>
      </c>
      <c r="N41">
        <f t="shared" si="4"/>
        <v>-1.3367144046418957</v>
      </c>
      <c r="O41">
        <f t="shared" si="5"/>
        <v>1.7868053995771378</v>
      </c>
    </row>
    <row r="42" spans="1:21" x14ac:dyDescent="0.25">
      <c r="A42">
        <v>38</v>
      </c>
      <c r="B42">
        <v>1999</v>
      </c>
      <c r="C42" s="4">
        <v>107.3</v>
      </c>
      <c r="D42">
        <v>114</v>
      </c>
      <c r="E42">
        <f t="shared" si="0"/>
        <v>110.5</v>
      </c>
      <c r="F42">
        <f t="shared" si="0"/>
        <v>107.6</v>
      </c>
      <c r="G42">
        <f t="shared" si="6"/>
        <v>105.4</v>
      </c>
      <c r="H42" s="4">
        <v>1</v>
      </c>
      <c r="I42" s="4">
        <f t="shared" si="1"/>
        <v>332.1</v>
      </c>
      <c r="J42" s="4">
        <f t="shared" si="2"/>
        <v>-6.4000000000000057</v>
      </c>
      <c r="L42">
        <f t="shared" si="3"/>
        <v>107.11145152778889</v>
      </c>
      <c r="N42">
        <f t="shared" si="4"/>
        <v>0.18854847221111015</v>
      </c>
      <c r="O42">
        <f t="shared" si="5"/>
        <v>3.5550526373143779E-2</v>
      </c>
      <c r="Q42" s="1" t="s">
        <v>15</v>
      </c>
    </row>
    <row r="43" spans="1:21" x14ac:dyDescent="0.25">
      <c r="O43" s="5">
        <f>SUM(O5:O42)</f>
        <v>137.9811182059839</v>
      </c>
      <c r="Q43" s="5">
        <f>+O43/35</f>
        <v>3.9423176630281116</v>
      </c>
    </row>
  </sheetData>
  <pageMargins left="0.7" right="0.7" top="0.75" bottom="0.75" header="0.3" footer="0.3"/>
  <pageSetup paperSize="9" orientation="portrait" horizontalDpi="4294967292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>
              <from>
                <xdr:col>18</xdr:col>
                <xdr:colOff>619125</xdr:colOff>
                <xdr:row>30</xdr:row>
                <xdr:rowOff>152400</xdr:rowOff>
              </from>
              <to>
                <xdr:col>19</xdr:col>
                <xdr:colOff>561975</xdr:colOff>
                <xdr:row>33</xdr:row>
                <xdr:rowOff>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>
              <from>
                <xdr:col>16</xdr:col>
                <xdr:colOff>0</xdr:colOff>
                <xdr:row>24</xdr:row>
                <xdr:rowOff>142875</xdr:rowOff>
              </from>
              <to>
                <xdr:col>19</xdr:col>
                <xdr:colOff>266700</xdr:colOff>
                <xdr:row>26</xdr:row>
                <xdr:rowOff>28575</xdr:rowOff>
              </to>
            </anchor>
          </objectPr>
        </oleObject>
      </mc:Choice>
      <mc:Fallback>
        <oleObject progId="Equation.3" shapeId="2050" r:id="rId6"/>
      </mc:Fallback>
    </mc:AlternateContent>
    <mc:AlternateContent xmlns:mc="http://schemas.openxmlformats.org/markup-compatibility/2006">
      <mc:Choice Requires="x14">
        <oleObject progId="Equation.3" shapeId="2051" r:id="rId8">
          <objectPr defaultSize="0" autoPict="0" r:id="rId9">
            <anchor moveWithCells="1">
              <from>
                <xdr:col>16</xdr:col>
                <xdr:colOff>0</xdr:colOff>
                <xdr:row>26</xdr:row>
                <xdr:rowOff>152400</xdr:rowOff>
              </from>
              <to>
                <xdr:col>17</xdr:col>
                <xdr:colOff>600075</xdr:colOff>
                <xdr:row>28</xdr:row>
                <xdr:rowOff>38100</xdr:rowOff>
              </to>
            </anchor>
          </objectPr>
        </oleObject>
      </mc:Choice>
      <mc:Fallback>
        <oleObject progId="Equation.3" shapeId="2051" r:id="rId8"/>
      </mc:Fallback>
    </mc:AlternateContent>
    <mc:AlternateContent xmlns:mc="http://schemas.openxmlformats.org/markup-compatibility/2006">
      <mc:Choice Requires="x14">
        <oleObject progId="Equation.3" shapeId="2052" r:id="rId10">
          <objectPr defaultSize="0" autoPict="0" r:id="rId11">
            <anchor moveWithCells="1">
              <from>
                <xdr:col>15</xdr:col>
                <xdr:colOff>752475</xdr:colOff>
                <xdr:row>28</xdr:row>
                <xdr:rowOff>161925</xdr:rowOff>
              </from>
              <to>
                <xdr:col>19</xdr:col>
                <xdr:colOff>266700</xdr:colOff>
                <xdr:row>30</xdr:row>
                <xdr:rowOff>57150</xdr:rowOff>
              </to>
            </anchor>
          </objectPr>
        </oleObject>
      </mc:Choice>
      <mc:Fallback>
        <oleObject progId="Equation.3" shapeId="2052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42"/>
  <sheetViews>
    <sheetView workbookViewId="0">
      <selection activeCell="C2" sqref="C2"/>
    </sheetView>
  </sheetViews>
  <sheetFormatPr baseColWidth="10" defaultColWidth="11.42578125" defaultRowHeight="15" x14ac:dyDescent="0.25"/>
  <cols>
    <col min="15" max="15" width="12" bestFit="1" customWidth="1"/>
    <col min="16" max="16" width="12.7109375" customWidth="1"/>
    <col min="18" max="18" width="11.5703125" bestFit="1" customWidth="1"/>
    <col min="19" max="19" width="12" bestFit="1" customWidth="1"/>
  </cols>
  <sheetData>
    <row r="1" spans="1:5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29</v>
      </c>
      <c r="H1" s="2"/>
      <c r="I1" s="2" t="s">
        <v>30</v>
      </c>
      <c r="J1" s="2" t="s">
        <v>12</v>
      </c>
      <c r="K1" s="2" t="s">
        <v>13</v>
      </c>
      <c r="L1" s="2" t="s">
        <v>14</v>
      </c>
    </row>
    <row r="2" spans="1:51" x14ac:dyDescent="0.25">
      <c r="B2">
        <v>1960</v>
      </c>
      <c r="C2">
        <v>60</v>
      </c>
      <c r="D2">
        <v>48.8</v>
      </c>
    </row>
    <row r="3" spans="1:51" x14ac:dyDescent="0.25">
      <c r="B3">
        <v>1961</v>
      </c>
      <c r="C3">
        <v>61.8</v>
      </c>
      <c r="D3">
        <v>50.6</v>
      </c>
      <c r="E3">
        <f>+D2</f>
        <v>48.8</v>
      </c>
    </row>
    <row r="4" spans="1:51" x14ac:dyDescent="0.25">
      <c r="B4">
        <v>1962</v>
      </c>
      <c r="C4" s="17">
        <v>63.9</v>
      </c>
      <c r="D4" s="16">
        <v>52.9</v>
      </c>
      <c r="E4" s="16">
        <f t="shared" ref="E4:F41" si="0">+D3</f>
        <v>50.6</v>
      </c>
      <c r="F4" s="16">
        <f>+E3</f>
        <v>48.8</v>
      </c>
      <c r="N4" s="2" t="s">
        <v>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 x14ac:dyDescent="0.25">
      <c r="A5">
        <v>1</v>
      </c>
      <c r="B5">
        <v>1963</v>
      </c>
      <c r="C5" s="4">
        <v>65.400000000000006</v>
      </c>
      <c r="D5" s="16">
        <v>55</v>
      </c>
      <c r="E5" s="16">
        <f t="shared" si="0"/>
        <v>52.9</v>
      </c>
      <c r="F5" s="16">
        <f t="shared" si="0"/>
        <v>50.6</v>
      </c>
      <c r="G5">
        <f>+F4</f>
        <v>48.8</v>
      </c>
      <c r="H5" s="3">
        <v>1</v>
      </c>
      <c r="I5" s="3">
        <f>4*D5+3*E5+2*F5+G5</f>
        <v>528.69999999999993</v>
      </c>
      <c r="J5">
        <f>+$O$16+$O$17*I5</f>
        <v>69.523328077899123</v>
      </c>
      <c r="K5">
        <f>+C5-J5</f>
        <v>-4.1233280778991173</v>
      </c>
      <c r="L5">
        <f>+K5*K5</f>
        <v>17.001834437991228</v>
      </c>
      <c r="O5">
        <v>528.69999999999993</v>
      </c>
      <c r="P5">
        <v>551.4</v>
      </c>
      <c r="Q5">
        <v>573.79999999999995</v>
      </c>
      <c r="R5">
        <v>596.79999999999995</v>
      </c>
      <c r="S5">
        <v>616.30000000000007</v>
      </c>
      <c r="T5">
        <v>635.4</v>
      </c>
      <c r="U5">
        <v>647.79999999999995</v>
      </c>
      <c r="V5">
        <v>659.30000000000007</v>
      </c>
      <c r="W5">
        <v>677.4</v>
      </c>
      <c r="X5">
        <v>698.2</v>
      </c>
      <c r="Y5">
        <v>721.40000000000009</v>
      </c>
      <c r="Z5">
        <v>730.59999999999991</v>
      </c>
      <c r="AA5">
        <v>744</v>
      </c>
      <c r="AB5">
        <v>762.3</v>
      </c>
      <c r="AC5">
        <v>779.50000000000011</v>
      </c>
      <c r="AD5">
        <v>795</v>
      </c>
      <c r="AE5">
        <v>803.00000000000011</v>
      </c>
      <c r="AF5">
        <v>804.9</v>
      </c>
      <c r="AG5">
        <v>811.30000000000007</v>
      </c>
      <c r="AH5">
        <v>814.3</v>
      </c>
      <c r="AI5">
        <v>827.9</v>
      </c>
      <c r="AJ5">
        <v>847.19999999999993</v>
      </c>
      <c r="AK5">
        <v>866.7</v>
      </c>
      <c r="AL5">
        <v>890.30000000000007</v>
      </c>
      <c r="AM5">
        <v>906.2</v>
      </c>
      <c r="AN5">
        <v>919.2</v>
      </c>
      <c r="AO5">
        <v>929.80000000000007</v>
      </c>
      <c r="AP5">
        <v>940.4</v>
      </c>
      <c r="AQ5">
        <v>951.59999999999991</v>
      </c>
      <c r="AR5">
        <v>973.19999999999993</v>
      </c>
      <c r="AS5">
        <v>989.80000000000007</v>
      </c>
      <c r="AT5">
        <v>1005.4</v>
      </c>
      <c r="AU5">
        <v>1017.1</v>
      </c>
      <c r="AV5">
        <v>1033.7</v>
      </c>
      <c r="AW5">
        <v>1053.7</v>
      </c>
      <c r="AX5">
        <v>1078.1999999999998</v>
      </c>
      <c r="AY5">
        <v>1108.1000000000001</v>
      </c>
    </row>
    <row r="6" spans="1:51" x14ac:dyDescent="0.25">
      <c r="A6">
        <v>2</v>
      </c>
      <c r="B6">
        <v>1964</v>
      </c>
      <c r="C6" s="4">
        <v>67.900000000000006</v>
      </c>
      <c r="D6">
        <v>57.5</v>
      </c>
      <c r="E6">
        <f t="shared" si="0"/>
        <v>55</v>
      </c>
      <c r="F6">
        <f t="shared" si="0"/>
        <v>52.9</v>
      </c>
      <c r="G6">
        <f t="shared" ref="G6:G41" si="1">+F5</f>
        <v>50.6</v>
      </c>
      <c r="H6" s="3">
        <v>1</v>
      </c>
      <c r="I6" s="3">
        <f t="shared" ref="I6:I41" si="2">4*D6+3*E6+2*F6+G6</f>
        <v>551.4</v>
      </c>
      <c r="J6">
        <f t="shared" ref="J6:J41" si="3">+$O$16+$O$17*I6</f>
        <v>71.031661108041988</v>
      </c>
      <c r="K6">
        <f t="shared" ref="K6:K41" si="4">+C6-J6</f>
        <v>-3.1316611080419818</v>
      </c>
      <c r="L6">
        <f t="shared" ref="L6:L41" si="5">+K6*K6</f>
        <v>9.8073012956227341</v>
      </c>
    </row>
    <row r="7" spans="1:51" x14ac:dyDescent="0.25">
      <c r="A7">
        <v>3</v>
      </c>
      <c r="B7">
        <v>1965</v>
      </c>
      <c r="C7" s="4">
        <v>69.400000000000006</v>
      </c>
      <c r="D7">
        <v>59.6</v>
      </c>
      <c r="E7">
        <f t="shared" si="0"/>
        <v>57.5</v>
      </c>
      <c r="F7">
        <f t="shared" si="0"/>
        <v>55</v>
      </c>
      <c r="G7">
        <f t="shared" si="1"/>
        <v>52.9</v>
      </c>
      <c r="H7" s="3">
        <v>1</v>
      </c>
      <c r="I7" s="3">
        <f t="shared" si="2"/>
        <v>573.79999999999995</v>
      </c>
      <c r="J7">
        <f t="shared" si="3"/>
        <v>72.520060221486943</v>
      </c>
      <c r="K7">
        <f t="shared" si="4"/>
        <v>-3.1200602214869377</v>
      </c>
      <c r="L7">
        <f t="shared" si="5"/>
        <v>9.7347757857051196</v>
      </c>
    </row>
    <row r="8" spans="1:51" x14ac:dyDescent="0.25">
      <c r="A8">
        <v>4</v>
      </c>
      <c r="B8">
        <v>1966</v>
      </c>
      <c r="C8" s="4">
        <v>71.900000000000006</v>
      </c>
      <c r="D8">
        <v>62</v>
      </c>
      <c r="E8">
        <f t="shared" si="0"/>
        <v>59.6</v>
      </c>
      <c r="F8">
        <f t="shared" si="0"/>
        <v>57.5</v>
      </c>
      <c r="G8">
        <f t="shared" si="1"/>
        <v>55</v>
      </c>
      <c r="H8" s="3">
        <v>1</v>
      </c>
      <c r="I8" s="3">
        <f t="shared" si="2"/>
        <v>596.79999999999995</v>
      </c>
      <c r="J8">
        <f t="shared" si="3"/>
        <v>74.048327168327745</v>
      </c>
      <c r="K8">
        <f t="shared" si="4"/>
        <v>-2.1483271683277394</v>
      </c>
      <c r="L8">
        <f t="shared" si="5"/>
        <v>4.6153096221750829</v>
      </c>
      <c r="N8" s="2" t="s">
        <v>8</v>
      </c>
      <c r="O8">
        <f t="array" ref="O8:P9">MMULT(O4:AY5,H5:I41)</f>
        <v>37</v>
      </c>
      <c r="P8">
        <v>30289.899999999998</v>
      </c>
    </row>
    <row r="9" spans="1:51" x14ac:dyDescent="0.25">
      <c r="A9">
        <v>5</v>
      </c>
      <c r="B9">
        <v>1967</v>
      </c>
      <c r="C9" s="4">
        <v>73.8</v>
      </c>
      <c r="D9">
        <v>63.4</v>
      </c>
      <c r="E9">
        <f t="shared" si="0"/>
        <v>62</v>
      </c>
      <c r="F9">
        <f t="shared" si="0"/>
        <v>59.6</v>
      </c>
      <c r="G9">
        <f t="shared" si="1"/>
        <v>57.5</v>
      </c>
      <c r="H9" s="3">
        <v>1</v>
      </c>
      <c r="I9" s="3">
        <f t="shared" si="2"/>
        <v>616.30000000000007</v>
      </c>
      <c r="J9">
        <f t="shared" si="3"/>
        <v>75.344031753692775</v>
      </c>
      <c r="K9">
        <f t="shared" si="4"/>
        <v>-1.5440317536927779</v>
      </c>
      <c r="L9">
        <f t="shared" si="5"/>
        <v>2.3840340564115952</v>
      </c>
      <c r="O9">
        <v>30289.899999999998</v>
      </c>
      <c r="P9">
        <v>25704541.710000001</v>
      </c>
    </row>
    <row r="10" spans="1:51" x14ac:dyDescent="0.25">
      <c r="A10">
        <v>6</v>
      </c>
      <c r="B10">
        <v>1968</v>
      </c>
      <c r="C10" s="4">
        <v>76.3</v>
      </c>
      <c r="D10">
        <v>65.400000000000006</v>
      </c>
      <c r="E10">
        <f t="shared" si="0"/>
        <v>63.4</v>
      </c>
      <c r="F10">
        <f t="shared" si="0"/>
        <v>62</v>
      </c>
      <c r="G10">
        <f t="shared" si="1"/>
        <v>59.6</v>
      </c>
      <c r="H10" s="3">
        <v>1</v>
      </c>
      <c r="I10" s="3">
        <f t="shared" si="2"/>
        <v>635.4</v>
      </c>
      <c r="J10">
        <f t="shared" si="3"/>
        <v>76.613157783460565</v>
      </c>
      <c r="K10">
        <f t="shared" si="4"/>
        <v>-0.31315778346056788</v>
      </c>
      <c r="L10">
        <f t="shared" si="5"/>
        <v>9.8067797341935922E-2</v>
      </c>
    </row>
    <row r="11" spans="1:51" x14ac:dyDescent="0.25">
      <c r="A11">
        <v>7</v>
      </c>
      <c r="B11">
        <v>1969</v>
      </c>
      <c r="C11" s="4">
        <v>77.400000000000006</v>
      </c>
      <c r="D11">
        <v>65.7</v>
      </c>
      <c r="E11">
        <f t="shared" si="0"/>
        <v>65.400000000000006</v>
      </c>
      <c r="F11">
        <f t="shared" si="0"/>
        <v>63.4</v>
      </c>
      <c r="G11">
        <f t="shared" si="1"/>
        <v>62</v>
      </c>
      <c r="H11" s="3">
        <v>1</v>
      </c>
      <c r="I11" s="3">
        <f t="shared" si="2"/>
        <v>647.79999999999995</v>
      </c>
      <c r="J11">
        <f t="shared" si="3"/>
        <v>77.437093006974735</v>
      </c>
      <c r="K11">
        <f t="shared" si="4"/>
        <v>-3.7093006974728837E-2</v>
      </c>
      <c r="L11">
        <f t="shared" si="5"/>
        <v>1.3758911664272821E-3</v>
      </c>
    </row>
    <row r="12" spans="1:51" x14ac:dyDescent="0.25">
      <c r="A12">
        <v>8</v>
      </c>
      <c r="B12">
        <v>1970</v>
      </c>
      <c r="C12" s="4">
        <v>78.900000000000006</v>
      </c>
      <c r="D12">
        <v>67</v>
      </c>
      <c r="E12">
        <f t="shared" si="0"/>
        <v>65.7</v>
      </c>
      <c r="F12">
        <f t="shared" si="0"/>
        <v>65.400000000000006</v>
      </c>
      <c r="G12">
        <f t="shared" si="1"/>
        <v>63.4</v>
      </c>
      <c r="H12" s="3">
        <v>1</v>
      </c>
      <c r="I12" s="3">
        <f t="shared" si="2"/>
        <v>659.30000000000007</v>
      </c>
      <c r="J12">
        <f t="shared" si="3"/>
        <v>78.20122648039515</v>
      </c>
      <c r="K12">
        <f t="shared" si="4"/>
        <v>0.69877351960485612</v>
      </c>
      <c r="L12">
        <f t="shared" si="5"/>
        <v>0.48828443170095825</v>
      </c>
      <c r="N12" s="2" t="s">
        <v>9</v>
      </c>
      <c r="O12">
        <f t="array" ref="O12:O13">MMULT(O4:AY5,C5:C41)</f>
        <v>3285.2000000000007</v>
      </c>
      <c r="Q12" s="2" t="s">
        <v>11</v>
      </c>
      <c r="R12">
        <f t="array" ref="R12:S13">MINVERSE(O8:P9)</f>
        <v>0.76524384476906016</v>
      </c>
      <c r="S12">
        <v>-9.0175346423907712E-4</v>
      </c>
    </row>
    <row r="13" spans="1:51" x14ac:dyDescent="0.25">
      <c r="A13">
        <v>9</v>
      </c>
      <c r="B13">
        <v>1971</v>
      </c>
      <c r="C13" s="4">
        <v>80.400000000000006</v>
      </c>
      <c r="D13">
        <v>69.900000000000006</v>
      </c>
      <c r="E13">
        <f t="shared" si="0"/>
        <v>67</v>
      </c>
      <c r="F13">
        <f t="shared" si="0"/>
        <v>65.7</v>
      </c>
      <c r="G13">
        <f t="shared" si="1"/>
        <v>65.400000000000006</v>
      </c>
      <c r="H13" s="3">
        <v>1</v>
      </c>
      <c r="I13" s="3">
        <f t="shared" si="2"/>
        <v>677.4</v>
      </c>
      <c r="J13">
        <f t="shared" si="3"/>
        <v>79.403906121169854</v>
      </c>
      <c r="K13">
        <f t="shared" si="4"/>
        <v>0.99609387883015188</v>
      </c>
      <c r="L13">
        <f t="shared" si="5"/>
        <v>0.99220301544289724</v>
      </c>
      <c r="O13">
        <v>2749738.2099999995</v>
      </c>
      <c r="R13">
        <v>-9.0175346423907723E-4</v>
      </c>
      <c r="S13">
        <v>1.1015182677013082E-6</v>
      </c>
    </row>
    <row r="14" spans="1:51" x14ac:dyDescent="0.25">
      <c r="A14">
        <v>10</v>
      </c>
      <c r="B14">
        <v>1972</v>
      </c>
      <c r="C14" s="4">
        <v>82.7</v>
      </c>
      <c r="D14">
        <v>72.2</v>
      </c>
      <c r="E14">
        <f t="shared" si="0"/>
        <v>69.900000000000006</v>
      </c>
      <c r="F14">
        <f t="shared" si="0"/>
        <v>67</v>
      </c>
      <c r="G14">
        <f t="shared" si="1"/>
        <v>65.7</v>
      </c>
      <c r="H14" s="3">
        <v>1</v>
      </c>
      <c r="I14" s="3">
        <f t="shared" si="2"/>
        <v>698.2</v>
      </c>
      <c r="J14">
        <f t="shared" si="3"/>
        <v>80.785991012225878</v>
      </c>
      <c r="K14">
        <f t="shared" si="4"/>
        <v>1.9140089877741246</v>
      </c>
      <c r="L14">
        <f t="shared" si="5"/>
        <v>3.6634304052801294</v>
      </c>
    </row>
    <row r="15" spans="1:51" x14ac:dyDescent="0.25">
      <c r="A15">
        <v>11</v>
      </c>
      <c r="B15">
        <v>1973</v>
      </c>
      <c r="C15" s="4">
        <v>84.5</v>
      </c>
      <c r="D15">
        <v>74.5</v>
      </c>
      <c r="E15">
        <f t="shared" si="0"/>
        <v>72.2</v>
      </c>
      <c r="F15">
        <f t="shared" si="0"/>
        <v>69.900000000000006</v>
      </c>
      <c r="G15">
        <f t="shared" si="1"/>
        <v>67</v>
      </c>
      <c r="H15" s="3">
        <v>1</v>
      </c>
      <c r="I15" s="3">
        <f t="shared" si="2"/>
        <v>721.40000000000009</v>
      </c>
      <c r="J15">
        <f t="shared" si="3"/>
        <v>82.3275472368653</v>
      </c>
      <c r="K15">
        <f t="shared" si="4"/>
        <v>2.1724527631347001</v>
      </c>
      <c r="L15">
        <f t="shared" si="5"/>
        <v>4.7195510080515932</v>
      </c>
    </row>
    <row r="16" spans="1:51" x14ac:dyDescent="0.25">
      <c r="A16">
        <v>12</v>
      </c>
      <c r="B16">
        <v>1974</v>
      </c>
      <c r="C16" s="4">
        <v>83.5</v>
      </c>
      <c r="D16">
        <v>73.2</v>
      </c>
      <c r="E16">
        <f t="shared" si="0"/>
        <v>74.5</v>
      </c>
      <c r="F16">
        <f t="shared" si="0"/>
        <v>72.2</v>
      </c>
      <c r="G16">
        <f t="shared" si="1"/>
        <v>69.900000000000006</v>
      </c>
      <c r="H16" s="3">
        <v>1</v>
      </c>
      <c r="I16" s="3">
        <f t="shared" si="2"/>
        <v>730.59999999999991</v>
      </c>
      <c r="J16">
        <f t="shared" si="3"/>
        <v>82.938854015601606</v>
      </c>
      <c r="K16">
        <f t="shared" si="4"/>
        <v>0.56114598439839369</v>
      </c>
      <c r="L16">
        <f t="shared" si="5"/>
        <v>0.31488481580644229</v>
      </c>
      <c r="N16" s="6" t="s">
        <v>10</v>
      </c>
      <c r="O16">
        <f t="array" ref="O16:O17">MMULT(R12:S13,O12:O13)</f>
        <v>34.393122217258679</v>
      </c>
    </row>
    <row r="17" spans="1:18" x14ac:dyDescent="0.25">
      <c r="A17">
        <v>13</v>
      </c>
      <c r="B17">
        <v>1975</v>
      </c>
      <c r="C17" s="4">
        <v>84.4</v>
      </c>
      <c r="D17">
        <v>75.8</v>
      </c>
      <c r="E17">
        <f t="shared" si="0"/>
        <v>73.2</v>
      </c>
      <c r="F17">
        <f t="shared" si="0"/>
        <v>74.5</v>
      </c>
      <c r="G17">
        <f t="shared" si="1"/>
        <v>72.2</v>
      </c>
      <c r="H17" s="3">
        <v>1</v>
      </c>
      <c r="I17" s="3">
        <f t="shared" si="2"/>
        <v>744</v>
      </c>
      <c r="J17">
        <f t="shared" si="3"/>
        <v>83.829235628108862</v>
      </c>
      <c r="K17">
        <f t="shared" si="4"/>
        <v>0.57076437189114415</v>
      </c>
      <c r="L17">
        <f t="shared" si="5"/>
        <v>0.32577196822029231</v>
      </c>
      <c r="O17">
        <v>6.6446388993078198E-2</v>
      </c>
    </row>
    <row r="18" spans="1:18" x14ac:dyDescent="0.25">
      <c r="A18">
        <v>14</v>
      </c>
      <c r="B18">
        <v>1976</v>
      </c>
      <c r="C18" s="4">
        <v>86.8</v>
      </c>
      <c r="D18">
        <v>78.5</v>
      </c>
      <c r="E18">
        <f t="shared" si="0"/>
        <v>75.8</v>
      </c>
      <c r="F18">
        <f t="shared" si="0"/>
        <v>73.2</v>
      </c>
      <c r="G18">
        <f t="shared" si="1"/>
        <v>74.5</v>
      </c>
      <c r="H18" s="3">
        <v>1</v>
      </c>
      <c r="I18" s="3">
        <f t="shared" si="2"/>
        <v>762.3</v>
      </c>
      <c r="J18">
        <f t="shared" si="3"/>
        <v>85.045204546682186</v>
      </c>
      <c r="K18">
        <f t="shared" si="4"/>
        <v>1.7547954533178114</v>
      </c>
      <c r="L18">
        <f t="shared" si="5"/>
        <v>3.079307082984863</v>
      </c>
    </row>
    <row r="19" spans="1:18" x14ac:dyDescent="0.25">
      <c r="A19">
        <v>15</v>
      </c>
      <c r="B19">
        <v>1977</v>
      </c>
      <c r="C19" s="4">
        <v>87.9</v>
      </c>
      <c r="D19">
        <v>79.8</v>
      </c>
      <c r="E19">
        <f t="shared" si="0"/>
        <v>78.5</v>
      </c>
      <c r="F19">
        <f t="shared" si="0"/>
        <v>75.8</v>
      </c>
      <c r="G19">
        <f t="shared" si="1"/>
        <v>73.2</v>
      </c>
      <c r="H19" s="3">
        <v>1</v>
      </c>
      <c r="I19" s="3">
        <f t="shared" si="2"/>
        <v>779.50000000000011</v>
      </c>
      <c r="J19">
        <f t="shared" si="3"/>
        <v>86.188082437363136</v>
      </c>
      <c r="K19">
        <f t="shared" si="4"/>
        <v>1.7119175626368701</v>
      </c>
      <c r="L19">
        <f t="shared" si="5"/>
        <v>2.9306617412645619</v>
      </c>
      <c r="P19" s="2" t="s">
        <v>31</v>
      </c>
      <c r="Q19" s="2" t="s">
        <v>24</v>
      </c>
      <c r="R19" s="2" t="s">
        <v>32</v>
      </c>
    </row>
    <row r="20" spans="1:18" x14ac:dyDescent="0.25">
      <c r="A20">
        <v>16</v>
      </c>
      <c r="B20">
        <v>1978</v>
      </c>
      <c r="C20" s="4">
        <v>89.5</v>
      </c>
      <c r="D20">
        <v>80.7</v>
      </c>
      <c r="E20">
        <f t="shared" si="0"/>
        <v>79.8</v>
      </c>
      <c r="F20">
        <f t="shared" si="0"/>
        <v>78.5</v>
      </c>
      <c r="G20">
        <f t="shared" si="1"/>
        <v>75.8</v>
      </c>
      <c r="H20" s="3">
        <v>1</v>
      </c>
      <c r="I20" s="3">
        <f t="shared" si="2"/>
        <v>795</v>
      </c>
      <c r="J20">
        <f t="shared" si="3"/>
        <v>87.218001466755851</v>
      </c>
      <c r="K20">
        <f t="shared" si="4"/>
        <v>2.281998533244149</v>
      </c>
      <c r="L20">
        <f t="shared" si="5"/>
        <v>5.2075173057284472</v>
      </c>
      <c r="O20" s="8" t="s">
        <v>23</v>
      </c>
      <c r="P20">
        <f>4*O17</f>
        <v>0.26578555597231279</v>
      </c>
      <c r="Q20">
        <f>+O33^0.5</f>
        <v>8.2547338289644043E-3</v>
      </c>
      <c r="R20">
        <f>+P20/Q20</f>
        <v>32.197955921936355</v>
      </c>
    </row>
    <row r="21" spans="1:18" x14ac:dyDescent="0.25">
      <c r="A21">
        <v>17</v>
      </c>
      <c r="B21">
        <v>1979</v>
      </c>
      <c r="C21" s="4">
        <v>89.7</v>
      </c>
      <c r="D21">
        <v>80.7</v>
      </c>
      <c r="E21">
        <f t="shared" si="0"/>
        <v>80.7</v>
      </c>
      <c r="F21">
        <f t="shared" si="0"/>
        <v>79.8</v>
      </c>
      <c r="G21">
        <f t="shared" si="1"/>
        <v>78.5</v>
      </c>
      <c r="H21" s="3">
        <v>1</v>
      </c>
      <c r="I21" s="3">
        <f t="shared" si="2"/>
        <v>803.00000000000011</v>
      </c>
      <c r="J21">
        <f t="shared" si="3"/>
        <v>87.74957257870048</v>
      </c>
      <c r="K21">
        <f t="shared" si="4"/>
        <v>1.9504274212995227</v>
      </c>
      <c r="L21">
        <f t="shared" si="5"/>
        <v>3.8041671257571061</v>
      </c>
      <c r="O21" s="1"/>
    </row>
    <row r="22" spans="1:18" x14ac:dyDescent="0.25">
      <c r="A22">
        <v>18</v>
      </c>
      <c r="B22">
        <v>1980</v>
      </c>
      <c r="C22" s="4">
        <v>89.5</v>
      </c>
      <c r="D22">
        <v>80.400000000000006</v>
      </c>
      <c r="E22">
        <f t="shared" si="0"/>
        <v>80.7</v>
      </c>
      <c r="F22">
        <f t="shared" si="0"/>
        <v>80.7</v>
      </c>
      <c r="G22">
        <f t="shared" si="1"/>
        <v>79.8</v>
      </c>
      <c r="H22" s="3">
        <v>1</v>
      </c>
      <c r="I22" s="3">
        <f t="shared" si="2"/>
        <v>804.9</v>
      </c>
      <c r="J22">
        <f t="shared" si="3"/>
        <v>87.87582071778732</v>
      </c>
      <c r="K22">
        <f t="shared" si="4"/>
        <v>1.6241792822126797</v>
      </c>
      <c r="L22">
        <f t="shared" si="5"/>
        <v>2.6379583407688956</v>
      </c>
      <c r="O22" s="8" t="s">
        <v>23</v>
      </c>
      <c r="P22">
        <f>3*O17</f>
        <v>0.19933916697923459</v>
      </c>
      <c r="Q22">
        <f>+O34^0.5</f>
        <v>6.1910503717233032E-3</v>
      </c>
      <c r="R22">
        <f>+P22/Q22</f>
        <v>32.197955921936355</v>
      </c>
    </row>
    <row r="23" spans="1:18" x14ac:dyDescent="0.25">
      <c r="A23">
        <v>19</v>
      </c>
      <c r="B23">
        <v>1981</v>
      </c>
      <c r="C23" s="4">
        <v>89.5</v>
      </c>
      <c r="D23">
        <v>82</v>
      </c>
      <c r="E23">
        <f t="shared" si="0"/>
        <v>80.400000000000006</v>
      </c>
      <c r="F23">
        <f t="shared" si="0"/>
        <v>80.7</v>
      </c>
      <c r="G23">
        <f t="shared" si="1"/>
        <v>80.7</v>
      </c>
      <c r="H23" s="3">
        <v>1</v>
      </c>
      <c r="I23" s="3">
        <f t="shared" si="2"/>
        <v>811.30000000000007</v>
      </c>
      <c r="J23">
        <f t="shared" si="3"/>
        <v>88.301077607343018</v>
      </c>
      <c r="K23">
        <f t="shared" si="4"/>
        <v>1.1989223926569821</v>
      </c>
      <c r="L23">
        <f t="shared" si="5"/>
        <v>1.4374149036143427</v>
      </c>
      <c r="O23" s="1"/>
    </row>
    <row r="24" spans="1:18" x14ac:dyDescent="0.25">
      <c r="A24">
        <v>20</v>
      </c>
      <c r="B24">
        <v>1982</v>
      </c>
      <c r="C24" s="4">
        <v>90.9</v>
      </c>
      <c r="D24">
        <v>81.7</v>
      </c>
      <c r="E24">
        <f t="shared" si="0"/>
        <v>82</v>
      </c>
      <c r="F24">
        <f t="shared" si="0"/>
        <v>80.400000000000006</v>
      </c>
      <c r="G24">
        <f t="shared" si="1"/>
        <v>80.7</v>
      </c>
      <c r="H24" s="3">
        <v>1</v>
      </c>
      <c r="I24" s="3">
        <f t="shared" si="2"/>
        <v>814.3</v>
      </c>
      <c r="J24">
        <f t="shared" si="3"/>
        <v>88.500416774322247</v>
      </c>
      <c r="K24">
        <f t="shared" si="4"/>
        <v>2.3995832256777589</v>
      </c>
      <c r="L24">
        <f t="shared" si="5"/>
        <v>5.7579996569540786</v>
      </c>
      <c r="O24" s="8" t="s">
        <v>23</v>
      </c>
      <c r="P24">
        <f>2*O17</f>
        <v>0.1328927779861564</v>
      </c>
      <c r="Q24">
        <f>+O35^0.5</f>
        <v>4.1273669144822021E-3</v>
      </c>
      <c r="R24">
        <f>+P24/Q24</f>
        <v>32.197955921936355</v>
      </c>
    </row>
    <row r="25" spans="1:18" x14ac:dyDescent="0.25">
      <c r="A25">
        <v>21</v>
      </c>
      <c r="B25">
        <v>1983</v>
      </c>
      <c r="C25" s="4">
        <v>91</v>
      </c>
      <c r="D25">
        <v>84.6</v>
      </c>
      <c r="E25">
        <f t="shared" si="0"/>
        <v>81.7</v>
      </c>
      <c r="F25">
        <f t="shared" si="0"/>
        <v>82</v>
      </c>
      <c r="G25">
        <f t="shared" si="1"/>
        <v>80.400000000000006</v>
      </c>
      <c r="H25" s="3">
        <v>1</v>
      </c>
      <c r="I25" s="3">
        <f t="shared" si="2"/>
        <v>827.9</v>
      </c>
      <c r="J25">
        <f t="shared" si="3"/>
        <v>89.404087664628122</v>
      </c>
      <c r="K25">
        <f t="shared" si="4"/>
        <v>1.595912335371878</v>
      </c>
      <c r="L25">
        <f t="shared" si="5"/>
        <v>2.5469361821921219</v>
      </c>
      <c r="O25" s="1"/>
    </row>
    <row r="26" spans="1:18" x14ac:dyDescent="0.25">
      <c r="A26">
        <v>22</v>
      </c>
      <c r="B26">
        <v>1984</v>
      </c>
      <c r="C26" s="4">
        <v>91.3</v>
      </c>
      <c r="D26">
        <v>87</v>
      </c>
      <c r="E26">
        <f t="shared" si="0"/>
        <v>84.6</v>
      </c>
      <c r="F26">
        <f t="shared" si="0"/>
        <v>81.7</v>
      </c>
      <c r="G26">
        <f t="shared" si="1"/>
        <v>82</v>
      </c>
      <c r="H26" s="3">
        <v>1</v>
      </c>
      <c r="I26" s="3">
        <f t="shared" si="2"/>
        <v>847.19999999999993</v>
      </c>
      <c r="J26">
        <f t="shared" si="3"/>
        <v>90.686502972194518</v>
      </c>
      <c r="K26">
        <f t="shared" si="4"/>
        <v>0.61349702780547943</v>
      </c>
      <c r="L26">
        <f t="shared" si="5"/>
        <v>0.37637860312615723</v>
      </c>
      <c r="O26" s="8" t="s">
        <v>23</v>
      </c>
      <c r="P26">
        <f>+O17</f>
        <v>6.6446388993078198E-2</v>
      </c>
      <c r="Q26">
        <f>+O36^0.5</f>
        <v>2.0636834572411011E-3</v>
      </c>
      <c r="R26">
        <f>+P26/Q26</f>
        <v>32.197955921936355</v>
      </c>
    </row>
    <row r="27" spans="1:18" x14ac:dyDescent="0.25">
      <c r="A27">
        <v>23</v>
      </c>
      <c r="B27">
        <v>1985</v>
      </c>
      <c r="C27" s="4">
        <v>92.7</v>
      </c>
      <c r="D27">
        <v>88.7</v>
      </c>
      <c r="E27">
        <f t="shared" si="0"/>
        <v>87</v>
      </c>
      <c r="F27">
        <f t="shared" si="0"/>
        <v>84.6</v>
      </c>
      <c r="G27">
        <f t="shared" si="1"/>
        <v>81.7</v>
      </c>
      <c r="H27" s="3">
        <v>1</v>
      </c>
      <c r="I27" s="3">
        <f t="shared" si="2"/>
        <v>866.7</v>
      </c>
      <c r="J27">
        <f t="shared" si="3"/>
        <v>91.982207557559548</v>
      </c>
      <c r="K27">
        <f t="shared" si="4"/>
        <v>0.71779244244045515</v>
      </c>
      <c r="L27">
        <f t="shared" si="5"/>
        <v>0.51522599042463413</v>
      </c>
      <c r="P27" s="5">
        <f>SUM(P20:P26)</f>
        <v>0.66446388993078198</v>
      </c>
      <c r="Q27" s="5">
        <f>+O38^0.5</f>
        <v>2.0636834572411011E-2</v>
      </c>
      <c r="R27" s="5">
        <f>+P27/Q27</f>
        <v>32.197955921936355</v>
      </c>
    </row>
    <row r="28" spans="1:18" x14ac:dyDescent="0.25">
      <c r="A28">
        <v>24</v>
      </c>
      <c r="B28">
        <v>1986</v>
      </c>
      <c r="C28" s="4">
        <v>95.8</v>
      </c>
      <c r="D28">
        <v>91.4</v>
      </c>
      <c r="E28">
        <f t="shared" si="0"/>
        <v>88.7</v>
      </c>
      <c r="F28">
        <f t="shared" si="0"/>
        <v>87</v>
      </c>
      <c r="G28">
        <f t="shared" si="1"/>
        <v>84.6</v>
      </c>
      <c r="H28" s="3">
        <v>1</v>
      </c>
      <c r="I28" s="3">
        <f t="shared" si="2"/>
        <v>890.30000000000007</v>
      </c>
      <c r="J28">
        <f t="shared" si="3"/>
        <v>93.550342337796195</v>
      </c>
      <c r="K28">
        <f t="shared" si="4"/>
        <v>2.249657662203802</v>
      </c>
      <c r="L28">
        <f t="shared" si="5"/>
        <v>5.0609595971122756</v>
      </c>
    </row>
    <row r="29" spans="1:18" x14ac:dyDescent="0.25">
      <c r="A29">
        <v>25</v>
      </c>
      <c r="B29">
        <v>1987</v>
      </c>
      <c r="C29" s="4">
        <v>96.3</v>
      </c>
      <c r="D29">
        <v>91.9</v>
      </c>
      <c r="E29">
        <f t="shared" si="0"/>
        <v>91.4</v>
      </c>
      <c r="F29">
        <f t="shared" si="0"/>
        <v>88.7</v>
      </c>
      <c r="G29">
        <f t="shared" si="1"/>
        <v>87</v>
      </c>
      <c r="H29" s="3">
        <v>1</v>
      </c>
      <c r="I29" s="3">
        <f t="shared" si="2"/>
        <v>906.2</v>
      </c>
      <c r="J29">
        <f t="shared" si="3"/>
        <v>94.606839922786151</v>
      </c>
      <c r="K29">
        <f t="shared" si="4"/>
        <v>1.6931600772138466</v>
      </c>
      <c r="L29">
        <f t="shared" si="5"/>
        <v>2.8667910470707993</v>
      </c>
    </row>
    <row r="30" spans="1:18" x14ac:dyDescent="0.25">
      <c r="A30">
        <v>26</v>
      </c>
      <c r="B30">
        <v>1988</v>
      </c>
      <c r="C30" s="4">
        <v>97.3</v>
      </c>
      <c r="D30">
        <v>93</v>
      </c>
      <c r="E30">
        <f t="shared" si="0"/>
        <v>91.9</v>
      </c>
      <c r="F30">
        <f t="shared" si="0"/>
        <v>91.4</v>
      </c>
      <c r="G30">
        <f t="shared" si="1"/>
        <v>88.7</v>
      </c>
      <c r="H30" s="3">
        <v>1</v>
      </c>
      <c r="I30" s="3">
        <f t="shared" si="2"/>
        <v>919.2</v>
      </c>
      <c r="J30">
        <f t="shared" si="3"/>
        <v>95.470642979696152</v>
      </c>
      <c r="K30">
        <f t="shared" si="4"/>
        <v>1.8293570203038456</v>
      </c>
      <c r="L30">
        <f t="shared" si="5"/>
        <v>3.3465471077349647</v>
      </c>
      <c r="N30" t="s">
        <v>34</v>
      </c>
      <c r="O30">
        <f>+$N$42*R12</f>
        <v>2.9586548666731614</v>
      </c>
      <c r="P30">
        <f>+$N$42*S12</f>
        <v>-3.486440686518016E-3</v>
      </c>
    </row>
    <row r="31" spans="1:18" x14ac:dyDescent="0.25">
      <c r="A31">
        <v>27</v>
      </c>
      <c r="B31">
        <v>1989</v>
      </c>
      <c r="C31" s="4">
        <v>95.9</v>
      </c>
      <c r="D31">
        <v>93.9</v>
      </c>
      <c r="E31">
        <f t="shared" si="0"/>
        <v>93</v>
      </c>
      <c r="F31">
        <f t="shared" si="0"/>
        <v>91.9</v>
      </c>
      <c r="G31">
        <f t="shared" si="1"/>
        <v>91.4</v>
      </c>
      <c r="H31" s="3">
        <v>1</v>
      </c>
      <c r="I31" s="3">
        <f t="shared" si="2"/>
        <v>929.80000000000007</v>
      </c>
      <c r="J31">
        <f t="shared" si="3"/>
        <v>96.174974703022798</v>
      </c>
      <c r="K31">
        <f t="shared" si="4"/>
        <v>-0.27497470302279226</v>
      </c>
      <c r="L31">
        <f t="shared" si="5"/>
        <v>7.561108730247279E-2</v>
      </c>
      <c r="O31">
        <f>+$N$42*R13</f>
        <v>-3.4864406865180164E-3</v>
      </c>
      <c r="P31" s="3">
        <f>+$N$42*S13</f>
        <v>4.258789411690583E-6</v>
      </c>
    </row>
    <row r="32" spans="1:18" x14ac:dyDescent="0.25">
      <c r="A32">
        <v>28</v>
      </c>
      <c r="B32">
        <v>1990</v>
      </c>
      <c r="C32" s="4">
        <v>96.5</v>
      </c>
      <c r="D32">
        <v>95.2</v>
      </c>
      <c r="E32">
        <f t="shared" si="0"/>
        <v>93.9</v>
      </c>
      <c r="F32">
        <f t="shared" si="0"/>
        <v>93</v>
      </c>
      <c r="G32">
        <f t="shared" si="1"/>
        <v>91.9</v>
      </c>
      <c r="H32" s="3">
        <v>1</v>
      </c>
      <c r="I32" s="3">
        <f t="shared" si="2"/>
        <v>940.4</v>
      </c>
      <c r="J32">
        <f t="shared" si="3"/>
        <v>96.879306426349416</v>
      </c>
      <c r="K32">
        <f t="shared" si="4"/>
        <v>-0.37930642634941591</v>
      </c>
      <c r="L32">
        <f t="shared" si="5"/>
        <v>0.14387336506996487</v>
      </c>
    </row>
    <row r="33" spans="1:15" x14ac:dyDescent="0.25">
      <c r="A33">
        <v>29</v>
      </c>
      <c r="B33">
        <v>1991</v>
      </c>
      <c r="C33" s="4">
        <v>97.5</v>
      </c>
      <c r="D33">
        <v>96.3</v>
      </c>
      <c r="E33">
        <f t="shared" si="0"/>
        <v>95.2</v>
      </c>
      <c r="F33">
        <f t="shared" si="0"/>
        <v>93.9</v>
      </c>
      <c r="G33">
        <f t="shared" si="1"/>
        <v>93</v>
      </c>
      <c r="H33" s="3">
        <v>1</v>
      </c>
      <c r="I33" s="3">
        <f t="shared" si="2"/>
        <v>951.59999999999991</v>
      </c>
      <c r="J33">
        <f t="shared" si="3"/>
        <v>97.62350598307188</v>
      </c>
      <c r="K33">
        <f t="shared" si="4"/>
        <v>-0.12350598307187965</v>
      </c>
      <c r="L33">
        <f t="shared" si="5"/>
        <v>1.5253727854551424E-2</v>
      </c>
      <c r="N33" t="s">
        <v>35</v>
      </c>
      <c r="O33">
        <f>16*P31</f>
        <v>6.8140630587049328E-5</v>
      </c>
    </row>
    <row r="34" spans="1:15" x14ac:dyDescent="0.25">
      <c r="A34">
        <v>30</v>
      </c>
      <c r="B34">
        <v>1992</v>
      </c>
      <c r="C34" s="4">
        <v>100</v>
      </c>
      <c r="D34">
        <v>100</v>
      </c>
      <c r="E34">
        <f t="shared" si="0"/>
        <v>96.3</v>
      </c>
      <c r="F34">
        <f t="shared" si="0"/>
        <v>95.2</v>
      </c>
      <c r="G34">
        <f t="shared" si="1"/>
        <v>93.9</v>
      </c>
      <c r="H34" s="3">
        <v>1</v>
      </c>
      <c r="I34" s="3">
        <f t="shared" si="2"/>
        <v>973.19999999999993</v>
      </c>
      <c r="J34">
        <f t="shared" si="3"/>
        <v>99.05874798532237</v>
      </c>
      <c r="K34">
        <f t="shared" si="4"/>
        <v>0.9412520146776302</v>
      </c>
      <c r="L34">
        <f t="shared" si="5"/>
        <v>0.88595535513469781</v>
      </c>
      <c r="N34" t="s">
        <v>36</v>
      </c>
      <c r="O34">
        <f>9*P31</f>
        <v>3.8329104705215247E-5</v>
      </c>
    </row>
    <row r="35" spans="1:15" x14ac:dyDescent="0.25">
      <c r="A35">
        <v>31</v>
      </c>
      <c r="B35">
        <v>1993</v>
      </c>
      <c r="C35" s="4">
        <v>99.9</v>
      </c>
      <c r="D35">
        <v>100.5</v>
      </c>
      <c r="E35">
        <f t="shared" si="0"/>
        <v>100</v>
      </c>
      <c r="F35">
        <f t="shared" si="0"/>
        <v>96.3</v>
      </c>
      <c r="G35">
        <f t="shared" si="1"/>
        <v>95.2</v>
      </c>
      <c r="H35" s="3">
        <v>1</v>
      </c>
      <c r="I35" s="3">
        <f t="shared" si="2"/>
        <v>989.80000000000007</v>
      </c>
      <c r="J35">
        <f t="shared" si="3"/>
        <v>100.16175804260749</v>
      </c>
      <c r="K35">
        <f t="shared" si="4"/>
        <v>-0.26175804260748237</v>
      </c>
      <c r="L35">
        <f t="shared" si="5"/>
        <v>6.8517272869700552E-2</v>
      </c>
      <c r="N35" t="s">
        <v>37</v>
      </c>
      <c r="O35">
        <f>4*P31</f>
        <v>1.7035157646762332E-5</v>
      </c>
    </row>
    <row r="36" spans="1:15" x14ac:dyDescent="0.25">
      <c r="A36">
        <v>32</v>
      </c>
      <c r="B36">
        <v>1994</v>
      </c>
      <c r="C36" s="4">
        <v>99.7</v>
      </c>
      <c r="D36">
        <v>101.9</v>
      </c>
      <c r="E36">
        <f t="shared" si="0"/>
        <v>100.5</v>
      </c>
      <c r="F36">
        <f t="shared" si="0"/>
        <v>100</v>
      </c>
      <c r="G36">
        <f t="shared" si="1"/>
        <v>96.3</v>
      </c>
      <c r="H36" s="3">
        <v>1</v>
      </c>
      <c r="I36" s="3">
        <f t="shared" si="2"/>
        <v>1005.4</v>
      </c>
      <c r="J36">
        <f t="shared" si="3"/>
        <v>101.19832171089949</v>
      </c>
      <c r="K36">
        <f t="shared" si="4"/>
        <v>-1.4983217108994893</v>
      </c>
      <c r="L36">
        <f t="shared" si="5"/>
        <v>2.2449679493527728</v>
      </c>
      <c r="N36" t="s">
        <v>38</v>
      </c>
      <c r="O36">
        <f>+P31</f>
        <v>4.258789411690583E-6</v>
      </c>
    </row>
    <row r="37" spans="1:15" x14ac:dyDescent="0.25">
      <c r="A37">
        <v>33</v>
      </c>
      <c r="B37">
        <v>1995</v>
      </c>
      <c r="C37" s="4">
        <v>99.3</v>
      </c>
      <c r="D37">
        <v>102.6</v>
      </c>
      <c r="E37">
        <f t="shared" si="0"/>
        <v>101.9</v>
      </c>
      <c r="F37">
        <f t="shared" si="0"/>
        <v>100.5</v>
      </c>
      <c r="G37">
        <f t="shared" si="1"/>
        <v>100</v>
      </c>
      <c r="H37" s="3">
        <v>1</v>
      </c>
      <c r="I37" s="3">
        <f t="shared" si="2"/>
        <v>1017.1</v>
      </c>
      <c r="J37">
        <f t="shared" si="3"/>
        <v>101.97574446211851</v>
      </c>
      <c r="K37">
        <f t="shared" si="4"/>
        <v>-2.6757444621185158</v>
      </c>
      <c r="L37">
        <f t="shared" si="5"/>
        <v>7.1596084265579059</v>
      </c>
    </row>
    <row r="38" spans="1:15" x14ac:dyDescent="0.25">
      <c r="A38">
        <v>34</v>
      </c>
      <c r="B38">
        <v>1996</v>
      </c>
      <c r="C38" s="4">
        <v>99.7</v>
      </c>
      <c r="D38">
        <v>105.4</v>
      </c>
      <c r="E38">
        <f t="shared" si="0"/>
        <v>102.6</v>
      </c>
      <c r="F38">
        <f t="shared" si="0"/>
        <v>101.9</v>
      </c>
      <c r="G38">
        <f t="shared" si="1"/>
        <v>100.5</v>
      </c>
      <c r="H38" s="3">
        <v>1</v>
      </c>
      <c r="I38" s="3">
        <f t="shared" si="2"/>
        <v>1033.7</v>
      </c>
      <c r="J38">
        <f t="shared" si="3"/>
        <v>103.07875451940362</v>
      </c>
      <c r="K38">
        <f t="shared" si="4"/>
        <v>-3.3787545194036142</v>
      </c>
      <c r="L38">
        <f t="shared" si="5"/>
        <v>11.415982102390348</v>
      </c>
      <c r="O38">
        <f>100*P31</f>
        <v>4.258789411690583E-4</v>
      </c>
    </row>
    <row r="39" spans="1:15" x14ac:dyDescent="0.25">
      <c r="A39">
        <v>35</v>
      </c>
      <c r="B39">
        <v>1997</v>
      </c>
      <c r="C39" s="4">
        <v>100.4</v>
      </c>
      <c r="D39">
        <v>107.6</v>
      </c>
      <c r="E39">
        <f t="shared" si="0"/>
        <v>105.4</v>
      </c>
      <c r="F39">
        <f t="shared" si="0"/>
        <v>102.6</v>
      </c>
      <c r="G39">
        <f t="shared" si="1"/>
        <v>101.9</v>
      </c>
      <c r="H39" s="3">
        <v>1</v>
      </c>
      <c r="I39" s="3">
        <f t="shared" si="2"/>
        <v>1053.7</v>
      </c>
      <c r="J39">
        <f t="shared" si="3"/>
        <v>104.40768229926518</v>
      </c>
      <c r="K39">
        <f t="shared" si="4"/>
        <v>-4.0076822992651699</v>
      </c>
      <c r="L39">
        <f t="shared" si="5"/>
        <v>16.061517411843358</v>
      </c>
    </row>
    <row r="40" spans="1:15" x14ac:dyDescent="0.25">
      <c r="A40">
        <v>36</v>
      </c>
      <c r="B40">
        <v>1998</v>
      </c>
      <c r="C40" s="4">
        <v>104.3</v>
      </c>
      <c r="D40">
        <v>110.5</v>
      </c>
      <c r="E40">
        <f t="shared" si="0"/>
        <v>107.6</v>
      </c>
      <c r="F40">
        <f t="shared" si="0"/>
        <v>105.4</v>
      </c>
      <c r="G40">
        <f t="shared" si="1"/>
        <v>102.6</v>
      </c>
      <c r="H40" s="3">
        <v>1</v>
      </c>
      <c r="I40" s="3">
        <f t="shared" si="2"/>
        <v>1078.1999999999998</v>
      </c>
      <c r="J40">
        <f t="shared" si="3"/>
        <v>106.03561882959558</v>
      </c>
      <c r="K40">
        <f t="shared" si="4"/>
        <v>-1.7356188295955803</v>
      </c>
      <c r="L40">
        <f t="shared" si="5"/>
        <v>3.0123727216467322</v>
      </c>
    </row>
    <row r="41" spans="1:15" x14ac:dyDescent="0.25">
      <c r="A41">
        <v>37</v>
      </c>
      <c r="B41">
        <v>1999</v>
      </c>
      <c r="C41" s="4">
        <v>107.3</v>
      </c>
      <c r="D41">
        <v>114</v>
      </c>
      <c r="E41">
        <f t="shared" si="0"/>
        <v>110.5</v>
      </c>
      <c r="F41">
        <f t="shared" si="0"/>
        <v>107.6</v>
      </c>
      <c r="G41">
        <f t="shared" si="1"/>
        <v>105.4</v>
      </c>
      <c r="H41" s="3">
        <v>1</v>
      </c>
      <c r="I41" s="3">
        <f t="shared" si="2"/>
        <v>1108.1000000000001</v>
      </c>
      <c r="J41">
        <f t="shared" si="3"/>
        <v>108.02236586048863</v>
      </c>
      <c r="K41">
        <f t="shared" si="4"/>
        <v>-0.72236586048863671</v>
      </c>
      <c r="L41">
        <f t="shared" si="5"/>
        <v>0.5218124363994886</v>
      </c>
    </row>
    <row r="42" spans="1:15" x14ac:dyDescent="0.25">
      <c r="L42">
        <f>SUM(L5:L41)</f>
        <v>135.3201610720717</v>
      </c>
      <c r="M42" s="18" t="s">
        <v>33</v>
      </c>
      <c r="N42">
        <f>+L42/35</f>
        <v>3.8662903163449056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F14" sqref="F14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Almon</vt:lpstr>
      <vt:lpstr>Almon_Eviews</vt:lpstr>
      <vt:lpstr>Fisher</vt:lpstr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Windows8.1</dc:creator>
  <cp:lastModifiedBy>E. Edison Achalma Mendoza</cp:lastModifiedBy>
  <dcterms:created xsi:type="dcterms:W3CDTF">2018-04-18T23:09:44Z</dcterms:created>
  <dcterms:modified xsi:type="dcterms:W3CDTF">2022-01-19T21:22:36Z</dcterms:modified>
</cp:coreProperties>
</file>