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 HUARIPUMA\Desktop\Nuevo_Junio 2017\Estadistica_I\Estadistica_1_Modelo de tres variables\"/>
    </mc:Choice>
  </mc:AlternateContent>
  <bookViews>
    <workbookView xWindow="0" yWindow="0" windowWidth="20496" windowHeight="7752"/>
  </bookViews>
  <sheets>
    <sheet name="FRM" sheetId="1" r:id="rId1"/>
    <sheet name="FRMD" sheetId="2" r:id="rId2"/>
    <sheet name="FRMG" sheetId="3" r:id="rId3"/>
    <sheet name="FRMGD" sheetId="4" r:id="rId4"/>
    <sheet name="R12.3" sheetId="5" r:id="rId5"/>
    <sheet name="R13.2" sheetId="7" r:id="rId6"/>
    <sheet name="R23.1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8" l="1" a="1"/>
  <c r="H18" i="8" s="1"/>
  <c r="S18" i="8" a="1"/>
  <c r="S18" i="8" s="1"/>
  <c r="W18" i="8" a="1"/>
  <c r="W18" i="8" s="1"/>
  <c r="L18" i="8" a="1"/>
  <c r="L19" i="8" s="1"/>
  <c r="B12" i="8"/>
  <c r="U11" i="8"/>
  <c r="U12" i="8" s="1"/>
  <c r="S11" i="8"/>
  <c r="S12" i="8" s="1"/>
  <c r="J11" i="8"/>
  <c r="J12" i="8" s="1"/>
  <c r="H11" i="8"/>
  <c r="H12" i="8" s="1"/>
  <c r="D11" i="8"/>
  <c r="D12" i="8" s="1"/>
  <c r="C11" i="8"/>
  <c r="C12" i="8" s="1"/>
  <c r="B11" i="8"/>
  <c r="H19" i="8" l="1"/>
  <c r="I18" i="8"/>
  <c r="I19" i="8"/>
  <c r="H21" i="8" s="1" a="1"/>
  <c r="W19" i="8"/>
  <c r="S19" i="8"/>
  <c r="T18" i="8"/>
  <c r="T19" i="8"/>
  <c r="L18" i="8"/>
  <c r="H18" i="7" a="1"/>
  <c r="H18" i="7" s="1"/>
  <c r="W18" i="7" a="1"/>
  <c r="W19" i="7" s="1"/>
  <c r="S18" i="7" a="1"/>
  <c r="T19" i="7" s="1"/>
  <c r="L18" i="7" a="1"/>
  <c r="L19" i="7" s="1"/>
  <c r="U11" i="7"/>
  <c r="U12" i="7" s="1"/>
  <c r="S11" i="7"/>
  <c r="S12" i="7" s="1"/>
  <c r="J11" i="7"/>
  <c r="J12" i="7" s="1"/>
  <c r="H11" i="7"/>
  <c r="H12" i="7" s="1"/>
  <c r="Q18" i="5" a="1"/>
  <c r="Q18" i="5" s="1"/>
  <c r="M18" i="5" a="1"/>
  <c r="M18" i="5" s="1"/>
  <c r="F18" i="5" a="1"/>
  <c r="F18" i="5" s="1"/>
  <c r="B18" i="5" a="1"/>
  <c r="B19" i="5" s="1"/>
  <c r="O11" i="5"/>
  <c r="O12" i="5" s="1"/>
  <c r="M11" i="5"/>
  <c r="M12" i="5" s="1"/>
  <c r="D11" i="5"/>
  <c r="D12" i="5" s="1"/>
  <c r="D11" i="7"/>
  <c r="D12" i="7" s="1"/>
  <c r="C11" i="7"/>
  <c r="C12" i="7" s="1"/>
  <c r="B11" i="7"/>
  <c r="B12" i="7" s="1"/>
  <c r="B11" i="5"/>
  <c r="B12" i="5" s="1"/>
  <c r="D12" i="4"/>
  <c r="D13" i="4" s="1"/>
  <c r="C12" i="4"/>
  <c r="C13" i="4" s="1"/>
  <c r="G10" i="4"/>
  <c r="G9" i="4"/>
  <c r="G6" i="4"/>
  <c r="G5" i="4"/>
  <c r="B12" i="4"/>
  <c r="B13" i="4" s="1"/>
  <c r="G8" i="4" s="1"/>
  <c r="R8" i="2"/>
  <c r="D12" i="2"/>
  <c r="C12" i="2"/>
  <c r="B12" i="2"/>
  <c r="B13" i="2" s="1"/>
  <c r="E8" i="2" s="1"/>
  <c r="O11" i="1"/>
  <c r="O10" i="1"/>
  <c r="O9" i="1"/>
  <c r="O8" i="1"/>
  <c r="O7" i="1"/>
  <c r="O6" i="1"/>
  <c r="O5" i="1"/>
  <c r="O4" i="1"/>
  <c r="O12" i="1" s="1"/>
  <c r="O3" i="1"/>
  <c r="C16" i="1"/>
  <c r="B17" i="1"/>
  <c r="I12" i="1"/>
  <c r="D18" i="1" s="1"/>
  <c r="I11" i="1"/>
  <c r="H11" i="1"/>
  <c r="G11" i="1"/>
  <c r="F11" i="1"/>
  <c r="E11" i="1"/>
  <c r="I10" i="1"/>
  <c r="H10" i="1"/>
  <c r="G10" i="1"/>
  <c r="F10" i="1"/>
  <c r="E10" i="1"/>
  <c r="I9" i="1"/>
  <c r="H9" i="1"/>
  <c r="G9" i="1"/>
  <c r="F9" i="1"/>
  <c r="E9" i="1"/>
  <c r="I8" i="1"/>
  <c r="H8" i="1"/>
  <c r="G8" i="1"/>
  <c r="F8" i="1"/>
  <c r="E8" i="1"/>
  <c r="I7" i="1"/>
  <c r="H7" i="1"/>
  <c r="G7" i="1"/>
  <c r="F7" i="1"/>
  <c r="E7" i="1"/>
  <c r="I6" i="1"/>
  <c r="H6" i="1"/>
  <c r="G6" i="1"/>
  <c r="F6" i="1"/>
  <c r="E6" i="1"/>
  <c r="I5" i="1"/>
  <c r="H5" i="1"/>
  <c r="G5" i="1"/>
  <c r="F5" i="1"/>
  <c r="E5" i="1"/>
  <c r="I4" i="1"/>
  <c r="H4" i="1"/>
  <c r="H12" i="1" s="1"/>
  <c r="C17" i="1" s="1"/>
  <c r="G4" i="1"/>
  <c r="F4" i="1"/>
  <c r="E4" i="1"/>
  <c r="I3" i="1"/>
  <c r="H3" i="1"/>
  <c r="G3" i="1"/>
  <c r="F3" i="1"/>
  <c r="E3" i="1"/>
  <c r="E12" i="1" s="1"/>
  <c r="H17" i="1" s="1"/>
  <c r="C28" i="3"/>
  <c r="C28" i="3" a="1"/>
  <c r="C20" i="3" a="1"/>
  <c r="C22" i="3" s="1"/>
  <c r="L14" i="3"/>
  <c r="E13" i="3"/>
  <c r="E12" i="3"/>
  <c r="D12" i="3"/>
  <c r="D13" i="3" s="1"/>
  <c r="B12" i="3"/>
  <c r="B13" i="3" s="1"/>
  <c r="O14" i="3" s="1"/>
  <c r="D12" i="1"/>
  <c r="C12" i="1"/>
  <c r="C13" i="1" s="1"/>
  <c r="B12" i="1"/>
  <c r="F7" i="4" l="1"/>
  <c r="F5" i="4"/>
  <c r="F11" i="4"/>
  <c r="F3" i="4"/>
  <c r="F9" i="4"/>
  <c r="F10" i="4"/>
  <c r="E4" i="4"/>
  <c r="E11" i="4"/>
  <c r="B13" i="1"/>
  <c r="H16" i="1"/>
  <c r="F12" i="1"/>
  <c r="H18" i="1" s="1"/>
  <c r="E21" i="3"/>
  <c r="E20" i="3"/>
  <c r="D13" i="1"/>
  <c r="B18" i="1"/>
  <c r="C30" i="3"/>
  <c r="C29" i="3"/>
  <c r="G12" i="1"/>
  <c r="D16" i="1"/>
  <c r="B18" i="5"/>
  <c r="B21" i="5" s="1" a="1"/>
  <c r="C21" i="5" s="1"/>
  <c r="C19" i="5"/>
  <c r="S21" i="8" a="1"/>
  <c r="T22" i="8" s="1"/>
  <c r="G3" i="4"/>
  <c r="G7" i="4"/>
  <c r="G11" i="4"/>
  <c r="G4" i="4"/>
  <c r="H21" i="8"/>
  <c r="I22" i="8"/>
  <c r="I21" i="8"/>
  <c r="H22" i="8"/>
  <c r="S21" i="8"/>
  <c r="H19" i="7"/>
  <c r="I18" i="7"/>
  <c r="I19" i="7"/>
  <c r="S18" i="7"/>
  <c r="L18" i="7"/>
  <c r="T18" i="7"/>
  <c r="W18" i="7"/>
  <c r="S19" i="7"/>
  <c r="Q19" i="5"/>
  <c r="M19" i="5"/>
  <c r="N18" i="5"/>
  <c r="M21" i="5" s="1" a="1"/>
  <c r="N19" i="5"/>
  <c r="F19" i="5"/>
  <c r="C18" i="5"/>
  <c r="E6" i="4"/>
  <c r="E8" i="4"/>
  <c r="E10" i="4"/>
  <c r="F4" i="4"/>
  <c r="F12" i="4" s="1"/>
  <c r="F13" i="4" s="1"/>
  <c r="F6" i="4"/>
  <c r="F8" i="4"/>
  <c r="E3" i="4"/>
  <c r="E5" i="4"/>
  <c r="E7" i="4"/>
  <c r="E9" i="4"/>
  <c r="E7" i="2"/>
  <c r="E3" i="2"/>
  <c r="E5" i="2"/>
  <c r="E6" i="2"/>
  <c r="R6" i="2" s="1"/>
  <c r="E11" i="2"/>
  <c r="C13" i="2"/>
  <c r="E4" i="2"/>
  <c r="R4" i="2" s="1"/>
  <c r="E9" i="2"/>
  <c r="E10" i="2"/>
  <c r="R10" i="2" s="1"/>
  <c r="D13" i="2"/>
  <c r="R14" i="3"/>
  <c r="O22" i="3"/>
  <c r="C21" i="3"/>
  <c r="D22" i="3"/>
  <c r="C20" i="3"/>
  <c r="D21" i="3"/>
  <c r="E22" i="3"/>
  <c r="D20" i="3"/>
  <c r="M21" i="5" l="1"/>
  <c r="M22" i="5"/>
  <c r="N21" i="5"/>
  <c r="N22" i="5"/>
  <c r="C28" i="4" a="1"/>
  <c r="G12" i="4"/>
  <c r="G13" i="4" s="1"/>
  <c r="L14" i="4"/>
  <c r="C24" i="3" a="1"/>
  <c r="D25" i="3" s="1"/>
  <c r="R3" i="2"/>
  <c r="Q21" i="5" a="1"/>
  <c r="Q21" i="5" s="1"/>
  <c r="T21" i="8"/>
  <c r="R9" i="2"/>
  <c r="R11" i="2"/>
  <c r="R7" i="2"/>
  <c r="H21" i="7" a="1"/>
  <c r="S22" i="8"/>
  <c r="C18" i="1"/>
  <c r="D17" i="1"/>
  <c r="B20" i="1" s="1" a="1"/>
  <c r="R5" i="2"/>
  <c r="B21" i="5"/>
  <c r="C22" i="5"/>
  <c r="B22" i="5"/>
  <c r="W21" i="8" a="1"/>
  <c r="I21" i="7"/>
  <c r="H21" i="7"/>
  <c r="I22" i="7"/>
  <c r="H22" i="7"/>
  <c r="S21" i="7" a="1"/>
  <c r="S22" i="7" s="1"/>
  <c r="E12" i="4"/>
  <c r="E13" i="4" s="1"/>
  <c r="C20" i="4" a="1"/>
  <c r="F10" i="2"/>
  <c r="H10" i="2" s="1"/>
  <c r="F9" i="2"/>
  <c r="H9" i="2" s="1"/>
  <c r="F4" i="2"/>
  <c r="H4" i="2" s="1"/>
  <c r="F11" i="2"/>
  <c r="H11" i="2" s="1"/>
  <c r="F6" i="2"/>
  <c r="H6" i="2" s="1"/>
  <c r="F5" i="2"/>
  <c r="H5" i="2" s="1"/>
  <c r="F3" i="2"/>
  <c r="H3" i="2" s="1"/>
  <c r="F8" i="2"/>
  <c r="H8" i="2" s="1"/>
  <c r="F7" i="2"/>
  <c r="H7" i="2" s="1"/>
  <c r="G11" i="2"/>
  <c r="I11" i="2" s="1"/>
  <c r="G6" i="2"/>
  <c r="I6" i="2" s="1"/>
  <c r="G5" i="2"/>
  <c r="G3" i="2"/>
  <c r="I3" i="2" s="1"/>
  <c r="G9" i="2"/>
  <c r="G7" i="2"/>
  <c r="G8" i="2"/>
  <c r="G10" i="2"/>
  <c r="G4" i="2"/>
  <c r="L3" i="2"/>
  <c r="E12" i="2"/>
  <c r="K6" i="2"/>
  <c r="L11" i="2"/>
  <c r="E26" i="3"/>
  <c r="D26" i="3"/>
  <c r="E25" i="3"/>
  <c r="B20" i="1" l="1"/>
  <c r="D21" i="1"/>
  <c r="D22" i="1"/>
  <c r="C20" i="1"/>
  <c r="B21" i="1"/>
  <c r="C22" i="1"/>
  <c r="C21" i="1"/>
  <c r="D20" i="1"/>
  <c r="B22" i="1"/>
  <c r="E24" i="3"/>
  <c r="D24" i="3"/>
  <c r="C24" i="3"/>
  <c r="R12" i="2"/>
  <c r="Q22" i="5"/>
  <c r="R2" i="5" s="1" a="1"/>
  <c r="F21" i="5" a="1"/>
  <c r="C26" i="3"/>
  <c r="C25" i="3"/>
  <c r="C28" i="4"/>
  <c r="C29" i="4"/>
  <c r="L21" i="8" a="1"/>
  <c r="W22" i="8"/>
  <c r="W21" i="8"/>
  <c r="S21" i="7"/>
  <c r="T21" i="7"/>
  <c r="T22" i="7"/>
  <c r="W21" i="7" a="1"/>
  <c r="L21" i="7" a="1"/>
  <c r="C20" i="4"/>
  <c r="D21" i="4"/>
  <c r="D20" i="4"/>
  <c r="C21" i="4"/>
  <c r="L7" i="2"/>
  <c r="I7" i="2"/>
  <c r="H12" i="2"/>
  <c r="B16" i="2" s="1"/>
  <c r="L8" i="2"/>
  <c r="I8" i="2"/>
  <c r="L4" i="2"/>
  <c r="I4" i="2"/>
  <c r="L5" i="2"/>
  <c r="I5" i="2"/>
  <c r="L9" i="2"/>
  <c r="I9" i="2"/>
  <c r="L10" i="2"/>
  <c r="I10" i="2"/>
  <c r="K8" i="2"/>
  <c r="J8" i="2"/>
  <c r="K11" i="2"/>
  <c r="J11" i="2"/>
  <c r="K3" i="2"/>
  <c r="J3" i="2"/>
  <c r="K4" i="2"/>
  <c r="J4" i="2"/>
  <c r="K5" i="2"/>
  <c r="J5" i="2"/>
  <c r="K9" i="2"/>
  <c r="J9" i="2"/>
  <c r="J7" i="2"/>
  <c r="J6" i="2"/>
  <c r="K10" i="2"/>
  <c r="J10" i="2"/>
  <c r="G12" i="2"/>
  <c r="L6" i="2"/>
  <c r="L12" i="2" s="1"/>
  <c r="K17" i="2" s="1"/>
  <c r="F12" i="2"/>
  <c r="K7" i="2"/>
  <c r="R2" i="5" l="1"/>
  <c r="R4" i="5"/>
  <c r="S4" i="5" s="1"/>
  <c r="X4" i="5" s="1"/>
  <c r="R5" i="5"/>
  <c r="S5" i="5" s="1"/>
  <c r="X5" i="5" s="1"/>
  <c r="R9" i="5"/>
  <c r="S9" i="5" s="1"/>
  <c r="X9" i="5" s="1"/>
  <c r="R10" i="5"/>
  <c r="S10" i="5" s="1"/>
  <c r="X10" i="5" s="1"/>
  <c r="R7" i="5"/>
  <c r="S7" i="5" s="1"/>
  <c r="X7" i="5" s="1"/>
  <c r="R6" i="5"/>
  <c r="S6" i="5" s="1"/>
  <c r="X6" i="5" s="1"/>
  <c r="R8" i="5"/>
  <c r="S8" i="5" s="1"/>
  <c r="X8" i="5" s="1"/>
  <c r="R3" i="5"/>
  <c r="S3" i="5" s="1"/>
  <c r="X3" i="5" s="1"/>
  <c r="C32" i="3" a="1"/>
  <c r="J12" i="2"/>
  <c r="I12" i="2"/>
  <c r="C17" i="2" s="1"/>
  <c r="F21" i="5"/>
  <c r="G2" i="5" s="1" a="1"/>
  <c r="F22" i="5"/>
  <c r="H20" i="1" a="1"/>
  <c r="X2" i="8" a="1"/>
  <c r="X8" i="8" s="1"/>
  <c r="Y8" i="8" s="1"/>
  <c r="AD8" i="8" s="1"/>
  <c r="L22" i="8"/>
  <c r="L21" i="8"/>
  <c r="L22" i="7"/>
  <c r="L21" i="7"/>
  <c r="M2" i="7" s="1" a="1"/>
  <c r="W22" i="7"/>
  <c r="W21" i="7"/>
  <c r="C24" i="4" a="1"/>
  <c r="D24" i="4" s="1"/>
  <c r="K12" i="2"/>
  <c r="K16" i="2" s="1"/>
  <c r="H20" i="1" l="1"/>
  <c r="H22" i="1"/>
  <c r="H21" i="1"/>
  <c r="X2" i="7" a="1"/>
  <c r="X6" i="7" s="1"/>
  <c r="Y6" i="7" s="1"/>
  <c r="AD6" i="7" s="1"/>
  <c r="M2" i="8" a="1"/>
  <c r="M10" i="8" s="1"/>
  <c r="N10" i="8" s="1"/>
  <c r="C33" i="3"/>
  <c r="C34" i="3"/>
  <c r="C32" i="3"/>
  <c r="H3" i="3" s="1" a="1"/>
  <c r="G2" i="5"/>
  <c r="G5" i="5"/>
  <c r="H5" i="5" s="1"/>
  <c r="G8" i="5"/>
  <c r="H8" i="5" s="1"/>
  <c r="G9" i="5"/>
  <c r="H9" i="5" s="1"/>
  <c r="G4" i="5"/>
  <c r="H4" i="5" s="1"/>
  <c r="G3" i="5"/>
  <c r="H3" i="5" s="1"/>
  <c r="G10" i="5"/>
  <c r="H10" i="5" s="1"/>
  <c r="G6" i="5"/>
  <c r="H6" i="5" s="1"/>
  <c r="G7" i="5"/>
  <c r="H7" i="5" s="1"/>
  <c r="S2" i="5"/>
  <c r="R11" i="5"/>
  <c r="R12" i="5" s="1"/>
  <c r="X6" i="8"/>
  <c r="Y6" i="8" s="1"/>
  <c r="AD6" i="8" s="1"/>
  <c r="X7" i="8"/>
  <c r="Y7" i="8" s="1"/>
  <c r="AD7" i="8" s="1"/>
  <c r="X10" i="8"/>
  <c r="Y10" i="8" s="1"/>
  <c r="AD10" i="8" s="1"/>
  <c r="X9" i="8"/>
  <c r="Y9" i="8" s="1"/>
  <c r="AD9" i="8" s="1"/>
  <c r="X5" i="8"/>
  <c r="Y5" i="8" s="1"/>
  <c r="AD5" i="8" s="1"/>
  <c r="X4" i="8"/>
  <c r="Y4" i="8" s="1"/>
  <c r="AD4" i="8" s="1"/>
  <c r="X2" i="8"/>
  <c r="X3" i="8"/>
  <c r="Y3" i="8" s="1"/>
  <c r="AD3" i="8" s="1"/>
  <c r="M7" i="8"/>
  <c r="N7" i="8" s="1"/>
  <c r="M3" i="8"/>
  <c r="N3" i="8" s="1"/>
  <c r="M6" i="8"/>
  <c r="N6" i="8" s="1"/>
  <c r="M2" i="8"/>
  <c r="M8" i="8"/>
  <c r="N8" i="8" s="1"/>
  <c r="M4" i="8"/>
  <c r="N4" i="8" s="1"/>
  <c r="M9" i="8"/>
  <c r="N9" i="8" s="1"/>
  <c r="M5" i="8"/>
  <c r="N5" i="8" s="1"/>
  <c r="Y2" i="8"/>
  <c r="X10" i="7"/>
  <c r="Y10" i="7" s="1"/>
  <c r="AD10" i="7" s="1"/>
  <c r="X9" i="7"/>
  <c r="Y9" i="7" s="1"/>
  <c r="AD9" i="7" s="1"/>
  <c r="M10" i="7"/>
  <c r="N10" i="7" s="1"/>
  <c r="M6" i="7"/>
  <c r="N6" i="7" s="1"/>
  <c r="M2" i="7"/>
  <c r="M9" i="7"/>
  <c r="N9" i="7" s="1"/>
  <c r="M5" i="7"/>
  <c r="N5" i="7" s="1"/>
  <c r="M8" i="7"/>
  <c r="N8" i="7" s="1"/>
  <c r="M4" i="7"/>
  <c r="N4" i="7" s="1"/>
  <c r="M7" i="7"/>
  <c r="N7" i="7" s="1"/>
  <c r="M3" i="7"/>
  <c r="N3" i="7" s="1"/>
  <c r="C25" i="4"/>
  <c r="D25" i="4"/>
  <c r="C24" i="4"/>
  <c r="B17" i="2"/>
  <c r="C16" i="2"/>
  <c r="F16" i="2" s="1" a="1"/>
  <c r="H8" i="3" l="1"/>
  <c r="I8" i="3" s="1"/>
  <c r="H5" i="3"/>
  <c r="I5" i="3" s="1"/>
  <c r="H4" i="3"/>
  <c r="I4" i="3" s="1"/>
  <c r="H11" i="3"/>
  <c r="I11" i="3" s="1"/>
  <c r="H6" i="3"/>
  <c r="I6" i="3" s="1"/>
  <c r="H9" i="3"/>
  <c r="I9" i="3" s="1"/>
  <c r="H10" i="3"/>
  <c r="I10" i="3" s="1"/>
  <c r="H3" i="3"/>
  <c r="H7" i="3"/>
  <c r="I7" i="3" s="1"/>
  <c r="X8" i="7"/>
  <c r="Y8" i="7" s="1"/>
  <c r="AD8" i="7" s="1"/>
  <c r="X3" i="7"/>
  <c r="Y3" i="7" s="1"/>
  <c r="AD3" i="7" s="1"/>
  <c r="W10" i="5"/>
  <c r="V10" i="5"/>
  <c r="W8" i="5"/>
  <c r="V8" i="5"/>
  <c r="V9" i="5"/>
  <c r="W9" i="5"/>
  <c r="C32" i="4" a="1"/>
  <c r="C33" i="4" s="1"/>
  <c r="X4" i="7"/>
  <c r="Y4" i="7" s="1"/>
  <c r="AD4" i="7" s="1"/>
  <c r="X2" i="7"/>
  <c r="X7" i="7"/>
  <c r="Y7" i="7" s="1"/>
  <c r="AD7" i="7" s="1"/>
  <c r="X11" i="8"/>
  <c r="X12" i="8" s="1"/>
  <c r="S11" i="5"/>
  <c r="S12" i="5" s="1"/>
  <c r="X2" i="5"/>
  <c r="X11" i="5" s="1"/>
  <c r="X12" i="5" s="1"/>
  <c r="X13" i="5" s="1"/>
  <c r="W3" i="5"/>
  <c r="V3" i="5"/>
  <c r="V5" i="5"/>
  <c r="W5" i="5"/>
  <c r="W6" i="5"/>
  <c r="V6" i="5"/>
  <c r="X5" i="7"/>
  <c r="Y5" i="7" s="1"/>
  <c r="AD5" i="7" s="1"/>
  <c r="W7" i="5"/>
  <c r="V7" i="5"/>
  <c r="W4" i="5"/>
  <c r="V4" i="5"/>
  <c r="G11" i="5"/>
  <c r="G12" i="5" s="1"/>
  <c r="H2" i="5"/>
  <c r="K4" i="1"/>
  <c r="K8" i="1"/>
  <c r="K3" i="1"/>
  <c r="K5" i="1"/>
  <c r="K9" i="1"/>
  <c r="K6" i="1"/>
  <c r="K11" i="1"/>
  <c r="K7" i="1"/>
  <c r="K10" i="1"/>
  <c r="AC9" i="8"/>
  <c r="AB9" i="8"/>
  <c r="AB6" i="8"/>
  <c r="AC6" i="8"/>
  <c r="Y11" i="8"/>
  <c r="Y12" i="8" s="1"/>
  <c r="AD2" i="8"/>
  <c r="AD11" i="8" s="1"/>
  <c r="AD12" i="8" s="1"/>
  <c r="AD13" i="8" s="1"/>
  <c r="AC4" i="8"/>
  <c r="AB4" i="8"/>
  <c r="AB10" i="8"/>
  <c r="AC10" i="8"/>
  <c r="AC8" i="8"/>
  <c r="AB8" i="8"/>
  <c r="AB3" i="8"/>
  <c r="AC3" i="8"/>
  <c r="AC5" i="8"/>
  <c r="AB5" i="8"/>
  <c r="M11" i="8"/>
  <c r="M12" i="8" s="1"/>
  <c r="N2" i="8"/>
  <c r="AB7" i="8"/>
  <c r="AC7" i="8"/>
  <c r="AC8" i="7"/>
  <c r="AB8" i="7"/>
  <c r="AB6" i="7"/>
  <c r="AC6" i="7"/>
  <c r="AC3" i="7"/>
  <c r="AB3" i="7"/>
  <c r="AC5" i="7"/>
  <c r="AC10" i="7"/>
  <c r="AB10" i="7"/>
  <c r="AC4" i="7"/>
  <c r="N2" i="7"/>
  <c r="M11" i="7"/>
  <c r="M12" i="7" s="1"/>
  <c r="AC7" i="7"/>
  <c r="AB7" i="7"/>
  <c r="AB9" i="7"/>
  <c r="AC9" i="7"/>
  <c r="Y2" i="7"/>
  <c r="C32" i="4"/>
  <c r="H3" i="4" s="1" a="1"/>
  <c r="F16" i="2"/>
  <c r="G16" i="2"/>
  <c r="F17" i="2"/>
  <c r="G17" i="2"/>
  <c r="F19" i="2" l="1" a="1"/>
  <c r="M8" i="1"/>
  <c r="L8" i="1"/>
  <c r="N8" i="1" s="1"/>
  <c r="C35" i="4"/>
  <c r="X11" i="7"/>
  <c r="X12" i="7" s="1"/>
  <c r="AB4" i="7"/>
  <c r="M10" i="1"/>
  <c r="L10" i="1"/>
  <c r="N10" i="1" s="1"/>
  <c r="L9" i="1"/>
  <c r="N9" i="1" s="1"/>
  <c r="M9" i="1"/>
  <c r="M4" i="1"/>
  <c r="L4" i="1"/>
  <c r="N4" i="1" s="1"/>
  <c r="M6" i="1"/>
  <c r="L6" i="1"/>
  <c r="N6" i="1" s="1"/>
  <c r="I3" i="3"/>
  <c r="L22" i="3"/>
  <c r="R22" i="3" s="1"/>
  <c r="O24" i="3" s="1"/>
  <c r="H12" i="3"/>
  <c r="H13" i="3" s="1"/>
  <c r="H3" i="4"/>
  <c r="H6" i="4"/>
  <c r="H4" i="4"/>
  <c r="H10" i="4"/>
  <c r="H9" i="4"/>
  <c r="H5" i="4"/>
  <c r="H11" i="4"/>
  <c r="H8" i="4"/>
  <c r="H7" i="4"/>
  <c r="AB5" i="7"/>
  <c r="M7" i="1"/>
  <c r="L7" i="1"/>
  <c r="N7" i="1" s="1"/>
  <c r="L5" i="1"/>
  <c r="N5" i="1" s="1"/>
  <c r="M5" i="1"/>
  <c r="W2" i="5"/>
  <c r="W11" i="5" s="1"/>
  <c r="W12" i="5" s="1"/>
  <c r="W13" i="5" s="1"/>
  <c r="H11" i="5"/>
  <c r="H12" i="5" s="1"/>
  <c r="V2" i="5"/>
  <c r="V11" i="5" s="1"/>
  <c r="M11" i="1"/>
  <c r="L11" i="1"/>
  <c r="N11" i="1" s="1"/>
  <c r="M3" i="1"/>
  <c r="L3" i="1"/>
  <c r="K12" i="1"/>
  <c r="AB2" i="8"/>
  <c r="AB11" i="8" s="1"/>
  <c r="N11" i="8"/>
  <c r="N12" i="8" s="1"/>
  <c r="AC2" i="8"/>
  <c r="AC11" i="8" s="1"/>
  <c r="AC12" i="8" s="1"/>
  <c r="AC13" i="8" s="1"/>
  <c r="Y11" i="7"/>
  <c r="Y12" i="7" s="1"/>
  <c r="AD2" i="7"/>
  <c r="AD11" i="7" s="1"/>
  <c r="AD12" i="7" s="1"/>
  <c r="AD13" i="7" s="1"/>
  <c r="N11" i="7"/>
  <c r="N12" i="7" s="1"/>
  <c r="AC2" i="7"/>
  <c r="AC11" i="7" s="1"/>
  <c r="AC12" i="7" s="1"/>
  <c r="AC13" i="7" s="1"/>
  <c r="AB2" i="7"/>
  <c r="AB11" i="7" s="1"/>
  <c r="I6" i="4"/>
  <c r="I4" i="4"/>
  <c r="I7" i="4"/>
  <c r="I10" i="4"/>
  <c r="I8" i="4"/>
  <c r="I9" i="4"/>
  <c r="I11" i="4"/>
  <c r="I5" i="4"/>
  <c r="F19" i="2"/>
  <c r="F20" i="2"/>
  <c r="I12" i="3" l="1"/>
  <c r="I13" i="3" s="1"/>
  <c r="L8" i="3"/>
  <c r="L10" i="3" s="1"/>
  <c r="M12" i="1"/>
  <c r="K17" i="1" s="1"/>
  <c r="L12" i="1"/>
  <c r="N3" i="1"/>
  <c r="N12" i="1" s="1"/>
  <c r="K21" i="1" s="1"/>
  <c r="V12" i="5"/>
  <c r="V19" i="5"/>
  <c r="L22" i="4"/>
  <c r="O24" i="4" s="1"/>
  <c r="N8" i="2"/>
  <c r="N10" i="2"/>
  <c r="N4" i="2"/>
  <c r="N7" i="2"/>
  <c r="N11" i="2"/>
  <c r="N3" i="2"/>
  <c r="N5" i="2"/>
  <c r="N9" i="2"/>
  <c r="N6" i="2"/>
  <c r="AB19" i="8"/>
  <c r="AB12" i="8"/>
  <c r="AB19" i="7"/>
  <c r="AB12" i="7"/>
  <c r="H12" i="4"/>
  <c r="H13" i="4" s="1"/>
  <c r="I3" i="4"/>
  <c r="I20" i="2"/>
  <c r="O6" i="2" l="1"/>
  <c r="Q6" i="2" s="1"/>
  <c r="P6" i="2"/>
  <c r="P11" i="2"/>
  <c r="O11" i="2"/>
  <c r="Q11" i="2" s="1"/>
  <c r="P8" i="2"/>
  <c r="O8" i="2"/>
  <c r="Q8" i="2" s="1"/>
  <c r="M27" i="3"/>
  <c r="K26" i="3"/>
  <c r="L26" i="3"/>
  <c r="L28" i="3"/>
  <c r="L27" i="3"/>
  <c r="K28" i="3"/>
  <c r="M28" i="3"/>
  <c r="K27" i="3"/>
  <c r="M26" i="3"/>
  <c r="P7" i="2"/>
  <c r="O7" i="2"/>
  <c r="Q7" i="2" s="1"/>
  <c r="P9" i="2"/>
  <c r="O9" i="2"/>
  <c r="Q9" i="2" s="1"/>
  <c r="P5" i="2"/>
  <c r="O5" i="2"/>
  <c r="Q5" i="2" s="1"/>
  <c r="P4" i="2"/>
  <c r="O4" i="2"/>
  <c r="Q4" i="2" s="1"/>
  <c r="I12" i="4"/>
  <c r="I13" i="4" s="1"/>
  <c r="L8" i="4"/>
  <c r="L10" i="4" s="1"/>
  <c r="P3" i="2"/>
  <c r="O3" i="2"/>
  <c r="N12" i="2"/>
  <c r="O10" i="2"/>
  <c r="Q10" i="2" s="1"/>
  <c r="P10" i="2"/>
  <c r="Q3" i="2" l="1"/>
  <c r="Q12" i="2" s="1"/>
  <c r="N17" i="2" s="1"/>
  <c r="O12" i="2"/>
  <c r="P12" i="2"/>
  <c r="L20" i="2" s="1"/>
  <c r="L27" i="4"/>
  <c r="K27" i="4"/>
  <c r="L26" i="4"/>
  <c r="K26" i="4"/>
</calcChain>
</file>

<file path=xl/sharedStrings.xml><?xml version="1.0" encoding="utf-8"?>
<sst xmlns="http://schemas.openxmlformats.org/spreadsheetml/2006/main" count="214" uniqueCount="59">
  <si>
    <t>Y</t>
  </si>
  <si>
    <t>X2</t>
  </si>
  <si>
    <t>X3</t>
  </si>
  <si>
    <t>X</t>
  </si>
  <si>
    <t>Promedio</t>
  </si>
  <si>
    <t>Suma</t>
  </si>
  <si>
    <t>X'</t>
  </si>
  <si>
    <t>X'X</t>
  </si>
  <si>
    <t>INV(X'X)</t>
  </si>
  <si>
    <t>X'Y</t>
  </si>
  <si>
    <t>B</t>
  </si>
  <si>
    <t>E</t>
  </si>
  <si>
    <t>E'</t>
  </si>
  <si>
    <t>E'E</t>
  </si>
  <si>
    <t>Sigma2</t>
  </si>
  <si>
    <t>YE'</t>
  </si>
  <si>
    <t>YE</t>
  </si>
  <si>
    <t>YE'YE</t>
  </si>
  <si>
    <t>nY2</t>
  </si>
  <si>
    <t>Y'Y</t>
  </si>
  <si>
    <t>Y'Y-nY2</t>
  </si>
  <si>
    <t>YE'YE-nY2</t>
  </si>
  <si>
    <t>R2</t>
  </si>
  <si>
    <t>VAR-COV(B)</t>
  </si>
  <si>
    <t>Y*X2</t>
  </si>
  <si>
    <t>Y*X3</t>
  </si>
  <si>
    <t>X2*X3</t>
  </si>
  <si>
    <t>X2*2</t>
  </si>
  <si>
    <t>X3*2</t>
  </si>
  <si>
    <t>YE*2</t>
  </si>
  <si>
    <t>E*2</t>
  </si>
  <si>
    <t>Y*2</t>
  </si>
  <si>
    <t>SIGMA</t>
  </si>
  <si>
    <t>SIGMA*2</t>
  </si>
  <si>
    <t>y</t>
  </si>
  <si>
    <t>x2</t>
  </si>
  <si>
    <t>x3</t>
  </si>
  <si>
    <t>y*x2</t>
  </si>
  <si>
    <t>y*x3</t>
  </si>
  <si>
    <t>x2*x3</t>
  </si>
  <si>
    <t>x2*2</t>
  </si>
  <si>
    <t>x3*2</t>
  </si>
  <si>
    <t>b1</t>
  </si>
  <si>
    <t>ye</t>
  </si>
  <si>
    <t>e</t>
  </si>
  <si>
    <t>ye*2</t>
  </si>
  <si>
    <t>e*2</t>
  </si>
  <si>
    <t>y*2</t>
  </si>
  <si>
    <t>Y'</t>
  </si>
  <si>
    <t>E1</t>
  </si>
  <si>
    <t>E2</t>
  </si>
  <si>
    <t>X2E</t>
  </si>
  <si>
    <t>E1*E2</t>
  </si>
  <si>
    <t>E1*2</t>
  </si>
  <si>
    <t>E2*2</t>
  </si>
  <si>
    <t>S.D.</t>
  </si>
  <si>
    <t>R12.3</t>
  </si>
  <si>
    <t>R13.2</t>
  </si>
  <si>
    <t>R23.1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</si>
</sst>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2" fontId="3" fillId="6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7" borderId="0" xfId="0" applyFont="1" applyFill="1"/>
    <xf numFmtId="1" fontId="0" fillId="4" borderId="0" xfId="0" applyNumberFormat="1" applyFill="1"/>
    <xf numFmtId="0" fontId="0" fillId="8" borderId="0" xfId="0" applyFill="1"/>
    <xf numFmtId="0" fontId="0" fillId="9" borderId="0" xfId="0" applyFill="1"/>
    <xf numFmtId="0" fontId="4" fillId="9" borderId="0" xfId="0" applyFont="1" applyFill="1" applyAlignment="1">
      <alignment horizontal="center"/>
    </xf>
    <xf numFmtId="2" fontId="0" fillId="4" borderId="0" xfId="0" applyNumberFormat="1" applyFill="1"/>
    <xf numFmtId="2" fontId="0" fillId="0" borderId="0" xfId="0" applyNumberFormat="1"/>
    <xf numFmtId="0" fontId="6" fillId="9" borderId="0" xfId="0" applyFont="1" applyFill="1" applyAlignment="1">
      <alignment horizontal="center"/>
    </xf>
    <xf numFmtId="0" fontId="0" fillId="9" borderId="0" xfId="0" applyFont="1" applyFill="1"/>
    <xf numFmtId="2" fontId="3" fillId="10" borderId="0" xfId="0" applyNumberFormat="1" applyFont="1" applyFill="1" applyAlignment="1">
      <alignment horizontal="center"/>
    </xf>
    <xf numFmtId="2" fontId="3" fillId="5" borderId="0" xfId="0" applyNumberFormat="1" applyFont="1" applyFill="1" applyAlignment="1">
      <alignment horizontal="center"/>
    </xf>
    <xf numFmtId="2" fontId="0" fillId="5" borderId="0" xfId="0" applyNumberFormat="1" applyFill="1"/>
    <xf numFmtId="0" fontId="0" fillId="10" borderId="0" xfId="0" applyFill="1"/>
    <xf numFmtId="2" fontId="1" fillId="7" borderId="0" xfId="0" applyNumberFormat="1" applyFont="1" applyFill="1"/>
    <xf numFmtId="0" fontId="4" fillId="5" borderId="0" xfId="0" applyFont="1" applyFill="1" applyAlignment="1">
      <alignment horizontal="center"/>
    </xf>
    <xf numFmtId="0" fontId="5" fillId="5" borderId="0" xfId="0" applyFont="1" applyFill="1"/>
    <xf numFmtId="0" fontId="4" fillId="6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7" fillId="5" borderId="0" xfId="0" applyFont="1" applyFill="1" applyAlignment="1">
      <alignment horizontal="center"/>
    </xf>
    <xf numFmtId="2" fontId="3" fillId="11" borderId="0" xfId="0" applyNumberFormat="1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"/>
  <sheetViews>
    <sheetView tabSelected="1" workbookViewId="0">
      <selection activeCell="L17" sqref="L17"/>
    </sheetView>
  </sheetViews>
  <sheetFormatPr baseColWidth="10" defaultRowHeight="14.4" x14ac:dyDescent="0.3"/>
  <sheetData>
    <row r="2" spans="1:15" ht="15.6" x14ac:dyDescent="0.3">
      <c r="B2" s="1" t="s">
        <v>0</v>
      </c>
      <c r="C2" s="1" t="s">
        <v>1</v>
      </c>
      <c r="D2" s="1" t="s">
        <v>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K2" s="1" t="s">
        <v>16</v>
      </c>
      <c r="L2" s="1" t="s">
        <v>11</v>
      </c>
      <c r="M2" s="1" t="s">
        <v>29</v>
      </c>
      <c r="N2" s="1" t="s">
        <v>30</v>
      </c>
      <c r="O2" s="1" t="s">
        <v>31</v>
      </c>
    </row>
    <row r="3" spans="1:15" x14ac:dyDescent="0.3">
      <c r="B3" s="2">
        <v>15</v>
      </c>
      <c r="C3" s="7">
        <v>14</v>
      </c>
      <c r="D3" s="7">
        <v>150</v>
      </c>
      <c r="E3">
        <f>+B3*C3</f>
        <v>210</v>
      </c>
      <c r="F3">
        <f>+B3*D3</f>
        <v>2250</v>
      </c>
      <c r="G3">
        <f>+C3*D3</f>
        <v>2100</v>
      </c>
      <c r="H3">
        <f>+C3*C3</f>
        <v>196</v>
      </c>
      <c r="I3">
        <f>+D3*D3</f>
        <v>22500</v>
      </c>
      <c r="K3">
        <f>+$H$20+$H$21*C3+$H$22*D3</f>
        <v>16.289356071833538</v>
      </c>
      <c r="L3">
        <f>+B3-K3</f>
        <v>-1.289356071833538</v>
      </c>
      <c r="M3">
        <f>+K3*K3</f>
        <v>265.34312123498017</v>
      </c>
      <c r="N3">
        <f>+L3*L3</f>
        <v>1.6624390799740114</v>
      </c>
      <c r="O3">
        <f>+B3*B3</f>
        <v>225</v>
      </c>
    </row>
    <row r="4" spans="1:15" x14ac:dyDescent="0.3">
      <c r="B4" s="2">
        <v>20</v>
      </c>
      <c r="C4" s="7">
        <v>15</v>
      </c>
      <c r="D4" s="7">
        <v>140</v>
      </c>
      <c r="E4">
        <f t="shared" ref="E4:E11" si="0">+B4*C4</f>
        <v>300</v>
      </c>
      <c r="F4">
        <f t="shared" ref="F4:F11" si="1">+B4*D4</f>
        <v>2800</v>
      </c>
      <c r="G4">
        <f t="shared" ref="G4:G11" si="2">+C4*D4</f>
        <v>2100</v>
      </c>
      <c r="H4">
        <f t="shared" ref="H4:H11" si="3">+C4*C4</f>
        <v>225</v>
      </c>
      <c r="I4">
        <f t="shared" ref="I4:I11" si="4">+D4*D4</f>
        <v>19600</v>
      </c>
      <c r="K4">
        <f t="shared" ref="K4:K11" si="5">+$H$20+$H$21*C4+$H$22*D4</f>
        <v>20.871455492364255</v>
      </c>
      <c r="L4">
        <f t="shared" ref="L4:L11" si="6">+B4-K4</f>
        <v>-0.87145549236425524</v>
      </c>
      <c r="M4">
        <f t="shared" ref="M4:M11" si="7">+K4*K4</f>
        <v>435.61765436974201</v>
      </c>
      <c r="N4">
        <f t="shared" ref="N4:N11" si="8">+L4*L4</f>
        <v>0.7594346751718265</v>
      </c>
      <c r="O4">
        <f t="shared" ref="O4:O11" si="9">+B4*B4</f>
        <v>400</v>
      </c>
    </row>
    <row r="5" spans="1:15" x14ac:dyDescent="0.3">
      <c r="B5" s="2">
        <v>50</v>
      </c>
      <c r="C5" s="7">
        <v>18</v>
      </c>
      <c r="D5" s="7">
        <v>120</v>
      </c>
      <c r="E5">
        <f t="shared" si="0"/>
        <v>900</v>
      </c>
      <c r="F5">
        <f t="shared" si="1"/>
        <v>6000</v>
      </c>
      <c r="G5">
        <f t="shared" si="2"/>
        <v>2160</v>
      </c>
      <c r="H5">
        <f t="shared" si="3"/>
        <v>324</v>
      </c>
      <c r="I5">
        <f t="shared" si="4"/>
        <v>14400</v>
      </c>
      <c r="K5">
        <f t="shared" si="5"/>
        <v>30.641056928674104</v>
      </c>
      <c r="L5">
        <f t="shared" si="6"/>
        <v>19.358943071325896</v>
      </c>
      <c r="M5">
        <f t="shared" si="7"/>
        <v>938.87436970624731</v>
      </c>
      <c r="N5">
        <f t="shared" si="8"/>
        <v>374.76867683883694</v>
      </c>
      <c r="O5">
        <f t="shared" si="9"/>
        <v>2500</v>
      </c>
    </row>
    <row r="6" spans="1:15" x14ac:dyDescent="0.3">
      <c r="B6" s="2">
        <v>45</v>
      </c>
      <c r="C6" s="7">
        <v>25</v>
      </c>
      <c r="D6" s="7">
        <v>100</v>
      </c>
      <c r="E6">
        <f t="shared" si="0"/>
        <v>1125</v>
      </c>
      <c r="F6">
        <f t="shared" si="1"/>
        <v>4500</v>
      </c>
      <c r="G6">
        <f t="shared" si="2"/>
        <v>2500</v>
      </c>
      <c r="H6">
        <f t="shared" si="3"/>
        <v>625</v>
      </c>
      <c r="I6">
        <f t="shared" si="4"/>
        <v>10000</v>
      </c>
      <c r="K6">
        <f t="shared" si="5"/>
        <v>42.832268745977721</v>
      </c>
      <c r="L6">
        <f t="shared" si="6"/>
        <v>2.1677312540222786</v>
      </c>
      <c r="M6">
        <f t="shared" si="7"/>
        <v>1834.6032459276598</v>
      </c>
      <c r="N6">
        <f t="shared" si="8"/>
        <v>4.6990587896650009</v>
      </c>
      <c r="O6">
        <f t="shared" si="9"/>
        <v>2025</v>
      </c>
    </row>
    <row r="7" spans="1:15" x14ac:dyDescent="0.3">
      <c r="B7" s="2">
        <v>26</v>
      </c>
      <c r="C7" s="7">
        <v>30</v>
      </c>
      <c r="D7" s="7">
        <v>95</v>
      </c>
      <c r="E7">
        <f t="shared" si="0"/>
        <v>780</v>
      </c>
      <c r="F7">
        <f t="shared" si="1"/>
        <v>2470</v>
      </c>
      <c r="G7">
        <f t="shared" si="2"/>
        <v>2850</v>
      </c>
      <c r="H7">
        <f t="shared" si="3"/>
        <v>900</v>
      </c>
      <c r="I7">
        <f t="shared" si="4"/>
        <v>9025</v>
      </c>
      <c r="K7">
        <f t="shared" si="5"/>
        <v>47.847630134861056</v>
      </c>
      <c r="L7">
        <f t="shared" si="6"/>
        <v>-21.847630134861056</v>
      </c>
      <c r="M7">
        <f t="shared" si="7"/>
        <v>2289.3957095224637</v>
      </c>
      <c r="N7">
        <f t="shared" si="8"/>
        <v>477.31894250968895</v>
      </c>
      <c r="O7">
        <f t="shared" si="9"/>
        <v>676</v>
      </c>
    </row>
    <row r="8" spans="1:15" x14ac:dyDescent="0.3">
      <c r="B8" s="2">
        <v>80</v>
      </c>
      <c r="C8" s="7">
        <v>59</v>
      </c>
      <c r="D8" s="7">
        <v>60</v>
      </c>
      <c r="E8">
        <f t="shared" si="0"/>
        <v>4720</v>
      </c>
      <c r="F8">
        <f t="shared" si="1"/>
        <v>4800</v>
      </c>
      <c r="G8">
        <f t="shared" si="2"/>
        <v>3540</v>
      </c>
      <c r="H8">
        <f t="shared" si="3"/>
        <v>3481</v>
      </c>
      <c r="I8">
        <f t="shared" si="4"/>
        <v>3600</v>
      </c>
      <c r="K8">
        <f t="shared" si="5"/>
        <v>79.322744285553796</v>
      </c>
      <c r="L8">
        <f t="shared" si="6"/>
        <v>0.67725571444620414</v>
      </c>
      <c r="M8">
        <f t="shared" si="7"/>
        <v>6292.0977609913571</v>
      </c>
      <c r="N8">
        <f t="shared" si="8"/>
        <v>0.45867530275003843</v>
      </c>
      <c r="O8">
        <f t="shared" si="9"/>
        <v>6400</v>
      </c>
    </row>
    <row r="9" spans="1:15" x14ac:dyDescent="0.3">
      <c r="B9" s="2">
        <v>90</v>
      </c>
      <c r="C9" s="7">
        <v>85</v>
      </c>
      <c r="D9" s="7">
        <v>30</v>
      </c>
      <c r="E9">
        <f t="shared" si="0"/>
        <v>7650</v>
      </c>
      <c r="F9">
        <f t="shared" si="1"/>
        <v>2700</v>
      </c>
      <c r="G9">
        <f t="shared" si="2"/>
        <v>2550</v>
      </c>
      <c r="H9">
        <f t="shared" si="3"/>
        <v>7225</v>
      </c>
      <c r="I9">
        <f t="shared" si="4"/>
        <v>900</v>
      </c>
      <c r="K9">
        <f t="shared" si="5"/>
        <v>106.99330223786005</v>
      </c>
      <c r="L9">
        <f t="shared" si="6"/>
        <v>-16.99330223786005</v>
      </c>
      <c r="M9">
        <f t="shared" si="7"/>
        <v>11447.566723762069</v>
      </c>
      <c r="N9">
        <f t="shared" si="8"/>
        <v>288.7723209472594</v>
      </c>
      <c r="O9">
        <f t="shared" si="9"/>
        <v>8100</v>
      </c>
    </row>
    <row r="10" spans="1:15" x14ac:dyDescent="0.3">
      <c r="B10" s="2">
        <v>120</v>
      </c>
      <c r="C10" s="7">
        <v>75</v>
      </c>
      <c r="D10" s="7">
        <v>20</v>
      </c>
      <c r="E10">
        <f t="shared" si="0"/>
        <v>9000</v>
      </c>
      <c r="F10">
        <f t="shared" si="1"/>
        <v>2400</v>
      </c>
      <c r="G10">
        <f t="shared" si="2"/>
        <v>1500</v>
      </c>
      <c r="H10">
        <f t="shared" si="3"/>
        <v>5625</v>
      </c>
      <c r="I10">
        <f t="shared" si="4"/>
        <v>400</v>
      </c>
      <c r="K10">
        <f t="shared" si="5"/>
        <v>104.91597311065792</v>
      </c>
      <c r="L10">
        <f t="shared" si="6"/>
        <v>15.084026889342084</v>
      </c>
      <c r="M10">
        <f t="shared" si="7"/>
        <v>11007.361413756294</v>
      </c>
      <c r="N10">
        <f t="shared" si="8"/>
        <v>227.52786719839503</v>
      </c>
      <c r="O10">
        <f t="shared" si="9"/>
        <v>14400</v>
      </c>
    </row>
    <row r="11" spans="1:15" x14ac:dyDescent="0.3">
      <c r="B11" s="2">
        <v>160</v>
      </c>
      <c r="C11" s="7">
        <v>150</v>
      </c>
      <c r="D11" s="7">
        <v>5</v>
      </c>
      <c r="E11">
        <f t="shared" si="0"/>
        <v>24000</v>
      </c>
      <c r="F11">
        <f t="shared" si="1"/>
        <v>800</v>
      </c>
      <c r="G11">
        <f t="shared" si="2"/>
        <v>750</v>
      </c>
      <c r="H11">
        <f t="shared" si="3"/>
        <v>22500</v>
      </c>
      <c r="I11">
        <f t="shared" si="4"/>
        <v>25</v>
      </c>
      <c r="K11">
        <f t="shared" si="5"/>
        <v>156.28621299221442</v>
      </c>
      <c r="L11">
        <f t="shared" si="6"/>
        <v>3.7137870077855837</v>
      </c>
      <c r="M11">
        <f t="shared" si="7"/>
        <v>24425.380371447809</v>
      </c>
      <c r="N11">
        <f t="shared" si="8"/>
        <v>13.792213939197</v>
      </c>
      <c r="O11">
        <f t="shared" si="9"/>
        <v>25600</v>
      </c>
    </row>
    <row r="12" spans="1:15" x14ac:dyDescent="0.3">
      <c r="A12" s="4" t="s">
        <v>5</v>
      </c>
      <c r="B12" s="9">
        <f>SUM(B3:B11)</f>
        <v>606</v>
      </c>
      <c r="C12" s="4">
        <f t="shared" ref="C12:D12" si="10">SUM(C3:C11)</f>
        <v>471</v>
      </c>
      <c r="D12" s="4">
        <f t="shared" si="10"/>
        <v>720</v>
      </c>
      <c r="E12" s="4">
        <f t="shared" ref="E12" si="11">SUM(E3:E11)</f>
        <v>48685</v>
      </c>
      <c r="F12" s="4">
        <f t="shared" ref="F12" si="12">SUM(F3:F11)</f>
        <v>28720</v>
      </c>
      <c r="G12" s="4">
        <f t="shared" ref="G12" si="13">SUM(G3:G11)</f>
        <v>20050</v>
      </c>
      <c r="H12" s="4">
        <f t="shared" ref="H12" si="14">SUM(H3:H11)</f>
        <v>41101</v>
      </c>
      <c r="I12" s="4">
        <f t="shared" ref="I12:K12" si="15">SUM(I3:I11)</f>
        <v>80450</v>
      </c>
      <c r="K12" s="4">
        <f t="shared" si="15"/>
        <v>605.99999999999682</v>
      </c>
      <c r="L12" s="14">
        <f t="shared" ref="L12" si="16">SUM(L3:L11)</f>
        <v>3.1477043194172438E-12</v>
      </c>
      <c r="M12" s="4">
        <f t="shared" ref="M12" si="17">SUM(M3:M11)</f>
        <v>58936.240370718631</v>
      </c>
      <c r="N12" s="4">
        <f t="shared" ref="N12" si="18">SUM(N3:N11)</f>
        <v>1389.7596292809383</v>
      </c>
      <c r="O12" s="4">
        <f t="shared" ref="O12" si="19">SUM(O3:O11)</f>
        <v>60326</v>
      </c>
    </row>
    <row r="13" spans="1:15" x14ac:dyDescent="0.3">
      <c r="A13" s="4" t="s">
        <v>4</v>
      </c>
      <c r="B13" s="9">
        <f>+B12/9</f>
        <v>67.333333333333329</v>
      </c>
      <c r="C13" s="4">
        <f t="shared" ref="C13:D13" si="20">+C12/9</f>
        <v>52.333333333333336</v>
      </c>
      <c r="D13" s="4">
        <f t="shared" si="20"/>
        <v>80</v>
      </c>
    </row>
    <row r="16" spans="1:15" x14ac:dyDescent="0.3">
      <c r="B16" s="12">
        <v>9</v>
      </c>
      <c r="C16" s="12">
        <f>+C12</f>
        <v>471</v>
      </c>
      <c r="D16" s="12">
        <f>+D12</f>
        <v>720</v>
      </c>
      <c r="H16" s="12">
        <f>+B12</f>
        <v>606</v>
      </c>
    </row>
    <row r="17" spans="1:11" ht="15.6" x14ac:dyDescent="0.3">
      <c r="A17" s="13" t="s">
        <v>7</v>
      </c>
      <c r="B17" s="12">
        <f>+C12</f>
        <v>471</v>
      </c>
      <c r="C17" s="12">
        <f>+H12</f>
        <v>41101</v>
      </c>
      <c r="D17" s="12">
        <f>+G12</f>
        <v>20050</v>
      </c>
      <c r="G17" s="13" t="s">
        <v>9</v>
      </c>
      <c r="H17" s="12">
        <f>+E12</f>
        <v>48685</v>
      </c>
      <c r="J17" s="13" t="s">
        <v>22</v>
      </c>
      <c r="K17">
        <f>+(M12-9*B13*B13)/(O12-9*B13*B13)</f>
        <v>0.92881059167701219</v>
      </c>
    </row>
    <row r="18" spans="1:11" x14ac:dyDescent="0.3">
      <c r="B18" s="12">
        <f>+D12</f>
        <v>720</v>
      </c>
      <c r="C18" s="12">
        <f>+G12</f>
        <v>20050</v>
      </c>
      <c r="D18" s="12">
        <f>+I12</f>
        <v>80450</v>
      </c>
      <c r="H18" s="12">
        <f>+F12</f>
        <v>28720</v>
      </c>
    </row>
    <row r="20" spans="1:11" x14ac:dyDescent="0.3">
      <c r="B20" s="12">
        <f t="array" ref="B20:D22">MINVERSE(B16:D18)</f>
        <v>4.9565947504930419</v>
      </c>
      <c r="C20" s="12">
        <v>-4.0027102310454026E-2</v>
      </c>
      <c r="D20" s="12">
        <v>-3.4384149397518791E-2</v>
      </c>
      <c r="H20" s="12">
        <f t="array" ref="H20:H22">MMULT(B20:D22,H16:H18)</f>
        <v>67.464172117589328</v>
      </c>
    </row>
    <row r="21" spans="1:11" ht="15.6" x14ac:dyDescent="0.3">
      <c r="A21" s="13" t="s">
        <v>8</v>
      </c>
      <c r="B21" s="12">
        <v>-4.0027102310454026E-2</v>
      </c>
      <c r="C21" s="12">
        <v>3.5093754847468852E-4</v>
      </c>
      <c r="D21" s="12">
        <v>2.7076713258681657E-4</v>
      </c>
      <c r="G21" s="13" t="s">
        <v>10</v>
      </c>
      <c r="H21" s="12">
        <v>0.60540259524844142</v>
      </c>
      <c r="J21" s="13" t="s">
        <v>33</v>
      </c>
      <c r="K21">
        <f>+N12/6</f>
        <v>231.62660488015638</v>
      </c>
    </row>
    <row r="22" spans="1:11" x14ac:dyDescent="0.3">
      <c r="B22" s="12">
        <v>-3.4384149397518798E-2</v>
      </c>
      <c r="C22" s="12">
        <v>2.7076713258681657E-4</v>
      </c>
      <c r="D22" s="12">
        <v>2.5267503490177575E-4</v>
      </c>
      <c r="H22" s="12">
        <v>-0.39766968252822643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"/>
  <sheetViews>
    <sheetView workbookViewId="0">
      <selection activeCell="C27" sqref="C27"/>
    </sheetView>
  </sheetViews>
  <sheetFormatPr baseColWidth="10" defaultRowHeight="14.4" x14ac:dyDescent="0.3"/>
  <sheetData>
    <row r="2" spans="1:18" ht="15.6" x14ac:dyDescent="0.3">
      <c r="B2" s="1" t="s">
        <v>0</v>
      </c>
      <c r="C2" s="1" t="s">
        <v>1</v>
      </c>
      <c r="D2" s="1" t="s">
        <v>2</v>
      </c>
      <c r="E2" s="1" t="s">
        <v>34</v>
      </c>
      <c r="F2" s="1" t="s">
        <v>35</v>
      </c>
      <c r="G2" s="1" t="s">
        <v>36</v>
      </c>
      <c r="H2" s="1" t="s">
        <v>40</v>
      </c>
      <c r="I2" s="1" t="s">
        <v>41</v>
      </c>
      <c r="J2" s="1" t="s">
        <v>39</v>
      </c>
      <c r="K2" s="1" t="s">
        <v>37</v>
      </c>
      <c r="L2" s="1" t="s">
        <v>38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</row>
    <row r="3" spans="1:18" x14ac:dyDescent="0.3">
      <c r="B3" s="2">
        <v>15</v>
      </c>
      <c r="C3" s="7">
        <v>14</v>
      </c>
      <c r="D3" s="7">
        <v>150</v>
      </c>
      <c r="E3">
        <f>+B3-$B$13</f>
        <v>-52.333333333333329</v>
      </c>
      <c r="F3" s="15">
        <f>+C3-$C$13</f>
        <v>-38.333333333333336</v>
      </c>
      <c r="G3" s="15">
        <f>+D3-$D$13</f>
        <v>70</v>
      </c>
      <c r="H3" s="15">
        <f>+F3*F3</f>
        <v>1469.4444444444446</v>
      </c>
      <c r="I3" s="15">
        <f>+G3*G3</f>
        <v>4900</v>
      </c>
      <c r="J3" s="15">
        <f>+F3*G3</f>
        <v>-2683.3333333333335</v>
      </c>
      <c r="K3">
        <f>+E3*F3</f>
        <v>2006.1111111111111</v>
      </c>
      <c r="L3">
        <f>+E3*G3</f>
        <v>-3663.333333333333</v>
      </c>
      <c r="N3">
        <f>+$F$19*F3+$F$20*G3</f>
        <v>-51.04397726149945</v>
      </c>
      <c r="O3">
        <f>+E3-N3</f>
        <v>-1.289356071833879</v>
      </c>
      <c r="P3">
        <f>+N3*N3</f>
        <v>2605.4876146724728</v>
      </c>
      <c r="Q3">
        <f>+O3*O3</f>
        <v>1.6624390799748909</v>
      </c>
      <c r="R3">
        <f>+E3*E3</f>
        <v>2738.7777777777774</v>
      </c>
    </row>
    <row r="4" spans="1:18" x14ac:dyDescent="0.3">
      <c r="B4" s="2">
        <v>20</v>
      </c>
      <c r="C4" s="7">
        <v>15</v>
      </c>
      <c r="D4" s="7">
        <v>140</v>
      </c>
      <c r="E4">
        <f t="shared" ref="E4:E11" si="0">+B4-$B$13</f>
        <v>-47.333333333333329</v>
      </c>
      <c r="F4" s="15">
        <f t="shared" ref="F4:F11" si="1">+C4-$C$13</f>
        <v>-37.333333333333336</v>
      </c>
      <c r="G4" s="15">
        <f t="shared" ref="G4:G11" si="2">+D4-$D$13</f>
        <v>60</v>
      </c>
      <c r="H4" s="15">
        <f t="shared" ref="H4:H11" si="3">+F4*F4</f>
        <v>1393.7777777777781</v>
      </c>
      <c r="I4" s="15">
        <f t="shared" ref="I4:I11" si="4">+G4*G4</f>
        <v>3600</v>
      </c>
      <c r="J4" s="15">
        <f t="shared" ref="J4:J11" si="5">+F4*G4</f>
        <v>-2240</v>
      </c>
      <c r="K4">
        <f t="shared" ref="K4:K11" si="6">+E4*F4</f>
        <v>1767.1111111111111</v>
      </c>
      <c r="L4">
        <f t="shared" ref="L4:L11" si="7">+E4*G4</f>
        <v>-2839.9999999999995</v>
      </c>
      <c r="N4">
        <f t="shared" ref="N4:N11" si="8">+$F$19*F4+$F$20*G4</f>
        <v>-46.461877840968747</v>
      </c>
      <c r="O4">
        <f t="shared" ref="O4:O11" si="9">+E4-N4</f>
        <v>-0.87145549236458208</v>
      </c>
      <c r="P4">
        <f t="shared" ref="P4:P11" si="10">+N4*N4</f>
        <v>2158.7060925091027</v>
      </c>
      <c r="Q4">
        <f t="shared" ref="Q4:Q11" si="11">+O4*O4</f>
        <v>0.75943467517239616</v>
      </c>
      <c r="R4">
        <f t="shared" ref="R4:R11" si="12">+E4*E4</f>
        <v>2240.4444444444439</v>
      </c>
    </row>
    <row r="5" spans="1:18" x14ac:dyDescent="0.3">
      <c r="B5" s="2">
        <v>50</v>
      </c>
      <c r="C5" s="7">
        <v>18</v>
      </c>
      <c r="D5" s="7">
        <v>120</v>
      </c>
      <c r="E5">
        <f t="shared" si="0"/>
        <v>-17.333333333333329</v>
      </c>
      <c r="F5" s="15">
        <f t="shared" si="1"/>
        <v>-34.333333333333336</v>
      </c>
      <c r="G5" s="15">
        <f t="shared" si="2"/>
        <v>40</v>
      </c>
      <c r="H5" s="15">
        <f t="shared" si="3"/>
        <v>1178.7777777777778</v>
      </c>
      <c r="I5" s="15">
        <f t="shared" si="4"/>
        <v>1600</v>
      </c>
      <c r="J5" s="15">
        <f t="shared" si="5"/>
        <v>-1373.3333333333335</v>
      </c>
      <c r="K5">
        <f t="shared" si="6"/>
        <v>595.11111111111097</v>
      </c>
      <c r="L5">
        <f t="shared" si="7"/>
        <v>-693.33333333333314</v>
      </c>
      <c r="N5">
        <f t="shared" si="8"/>
        <v>-36.692276404658905</v>
      </c>
      <c r="O5">
        <f t="shared" si="9"/>
        <v>19.358943071325577</v>
      </c>
      <c r="P5">
        <f t="shared" si="10"/>
        <v>1346.3231477558886</v>
      </c>
      <c r="Q5">
        <f t="shared" si="11"/>
        <v>374.76867683882455</v>
      </c>
      <c r="R5">
        <f t="shared" si="12"/>
        <v>300.44444444444429</v>
      </c>
    </row>
    <row r="6" spans="1:18" x14ac:dyDescent="0.3">
      <c r="B6" s="2">
        <v>45</v>
      </c>
      <c r="C6" s="7">
        <v>25</v>
      </c>
      <c r="D6" s="7">
        <v>100</v>
      </c>
      <c r="E6">
        <f t="shared" si="0"/>
        <v>-22.333333333333329</v>
      </c>
      <c r="F6" s="15">
        <f t="shared" si="1"/>
        <v>-27.333333333333336</v>
      </c>
      <c r="G6" s="15">
        <f t="shared" si="2"/>
        <v>20</v>
      </c>
      <c r="H6" s="15">
        <f t="shared" si="3"/>
        <v>747.1111111111112</v>
      </c>
      <c r="I6" s="15">
        <f t="shared" si="4"/>
        <v>400</v>
      </c>
      <c r="J6" s="15">
        <f t="shared" si="5"/>
        <v>-546.66666666666674</v>
      </c>
      <c r="K6">
        <f t="shared" si="6"/>
        <v>610.44444444444434</v>
      </c>
      <c r="L6">
        <f t="shared" si="7"/>
        <v>-446.66666666666657</v>
      </c>
      <c r="N6">
        <f t="shared" si="8"/>
        <v>-24.501064587355295</v>
      </c>
      <c r="O6">
        <f t="shared" si="9"/>
        <v>2.167731254021966</v>
      </c>
      <c r="P6">
        <f t="shared" si="10"/>
        <v>600.30216591375563</v>
      </c>
      <c r="Q6">
        <f t="shared" si="11"/>
        <v>4.6990587896636455</v>
      </c>
      <c r="R6">
        <f t="shared" si="12"/>
        <v>498.77777777777754</v>
      </c>
    </row>
    <row r="7" spans="1:18" x14ac:dyDescent="0.3">
      <c r="B7" s="2">
        <v>26</v>
      </c>
      <c r="C7" s="7">
        <v>30</v>
      </c>
      <c r="D7" s="7">
        <v>95</v>
      </c>
      <c r="E7">
        <f t="shared" si="0"/>
        <v>-41.333333333333329</v>
      </c>
      <c r="F7" s="15">
        <f t="shared" si="1"/>
        <v>-22.333333333333336</v>
      </c>
      <c r="G7" s="15">
        <f t="shared" si="2"/>
        <v>15</v>
      </c>
      <c r="H7" s="15">
        <f t="shared" si="3"/>
        <v>498.77777777777789</v>
      </c>
      <c r="I7" s="15">
        <f t="shared" si="4"/>
        <v>225</v>
      </c>
      <c r="J7" s="15">
        <f t="shared" si="5"/>
        <v>-335.00000000000006</v>
      </c>
      <c r="K7">
        <f t="shared" si="6"/>
        <v>923.11111111111109</v>
      </c>
      <c r="L7">
        <f t="shared" si="7"/>
        <v>-619.99999999999989</v>
      </c>
      <c r="N7">
        <f t="shared" si="8"/>
        <v>-19.485703198471949</v>
      </c>
      <c r="O7">
        <f t="shared" si="9"/>
        <v>-21.84763013486138</v>
      </c>
      <c r="P7">
        <f t="shared" si="10"/>
        <v>379.69262913893994</v>
      </c>
      <c r="Q7">
        <f t="shared" si="11"/>
        <v>477.31894250970305</v>
      </c>
      <c r="R7">
        <f t="shared" si="12"/>
        <v>1708.4444444444441</v>
      </c>
    </row>
    <row r="8" spans="1:18" x14ac:dyDescent="0.3">
      <c r="B8" s="2">
        <v>80</v>
      </c>
      <c r="C8" s="7">
        <v>59</v>
      </c>
      <c r="D8" s="7">
        <v>60</v>
      </c>
      <c r="E8">
        <f t="shared" si="0"/>
        <v>12.666666666666671</v>
      </c>
      <c r="F8" s="15">
        <f t="shared" si="1"/>
        <v>6.6666666666666643</v>
      </c>
      <c r="G8" s="15">
        <f t="shared" si="2"/>
        <v>-20</v>
      </c>
      <c r="H8" s="15">
        <f t="shared" si="3"/>
        <v>44.444444444444414</v>
      </c>
      <c r="I8" s="15">
        <f t="shared" si="4"/>
        <v>400</v>
      </c>
      <c r="J8" s="15">
        <f t="shared" si="5"/>
        <v>-133.33333333333329</v>
      </c>
      <c r="K8">
        <f t="shared" si="6"/>
        <v>84.444444444444443</v>
      </c>
      <c r="L8">
        <f t="shared" si="7"/>
        <v>-253.33333333333343</v>
      </c>
      <c r="N8">
        <f t="shared" si="8"/>
        <v>11.989410952220798</v>
      </c>
      <c r="O8">
        <f t="shared" si="9"/>
        <v>0.67725571444587374</v>
      </c>
      <c r="P8">
        <f t="shared" si="10"/>
        <v>143.74597498123202</v>
      </c>
      <c r="Q8">
        <f t="shared" si="11"/>
        <v>0.45867530274959084</v>
      </c>
      <c r="R8">
        <f t="shared" si="12"/>
        <v>160.44444444444457</v>
      </c>
    </row>
    <row r="9" spans="1:18" x14ac:dyDescent="0.3">
      <c r="B9" s="2">
        <v>90</v>
      </c>
      <c r="C9" s="7">
        <v>85</v>
      </c>
      <c r="D9" s="7">
        <v>30</v>
      </c>
      <c r="E9">
        <f t="shared" si="0"/>
        <v>22.666666666666671</v>
      </c>
      <c r="F9" s="15">
        <f t="shared" si="1"/>
        <v>32.666666666666664</v>
      </c>
      <c r="G9" s="15">
        <f t="shared" si="2"/>
        <v>-50</v>
      </c>
      <c r="H9" s="15">
        <f t="shared" si="3"/>
        <v>1067.1111111111109</v>
      </c>
      <c r="I9" s="15">
        <f t="shared" si="4"/>
        <v>2500</v>
      </c>
      <c r="J9" s="15">
        <f t="shared" si="5"/>
        <v>-1633.3333333333333</v>
      </c>
      <c r="K9">
        <f t="shared" si="6"/>
        <v>740.44444444444457</v>
      </c>
      <c r="L9">
        <f t="shared" si="7"/>
        <v>-1133.3333333333335</v>
      </c>
      <c r="N9">
        <f t="shared" si="8"/>
        <v>39.659968904527084</v>
      </c>
      <c r="O9">
        <f t="shared" si="9"/>
        <v>-16.993302237860412</v>
      </c>
      <c r="P9">
        <f t="shared" si="10"/>
        <v>1572.9131335080551</v>
      </c>
      <c r="Q9">
        <f t="shared" si="11"/>
        <v>288.77232094727168</v>
      </c>
      <c r="R9">
        <f t="shared" si="12"/>
        <v>513.77777777777794</v>
      </c>
    </row>
    <row r="10" spans="1:18" x14ac:dyDescent="0.3">
      <c r="B10" s="2">
        <v>120</v>
      </c>
      <c r="C10" s="7">
        <v>75</v>
      </c>
      <c r="D10" s="7">
        <v>20</v>
      </c>
      <c r="E10">
        <f t="shared" si="0"/>
        <v>52.666666666666671</v>
      </c>
      <c r="F10" s="15">
        <f t="shared" si="1"/>
        <v>22.666666666666664</v>
      </c>
      <c r="G10" s="15">
        <f t="shared" si="2"/>
        <v>-60</v>
      </c>
      <c r="H10" s="15">
        <f t="shared" si="3"/>
        <v>513.77777777777771</v>
      </c>
      <c r="I10" s="15">
        <f t="shared" si="4"/>
        <v>3600</v>
      </c>
      <c r="J10" s="15">
        <f t="shared" si="5"/>
        <v>-1359.9999999999998</v>
      </c>
      <c r="K10">
        <f t="shared" si="6"/>
        <v>1193.7777777777778</v>
      </c>
      <c r="L10">
        <f t="shared" si="7"/>
        <v>-3160.0000000000005</v>
      </c>
      <c r="N10">
        <f t="shared" si="8"/>
        <v>37.582639777324914</v>
      </c>
      <c r="O10">
        <f t="shared" si="9"/>
        <v>15.084026889341757</v>
      </c>
      <c r="P10">
        <f t="shared" si="10"/>
        <v>1412.4548126321649</v>
      </c>
      <c r="Q10">
        <f t="shared" si="11"/>
        <v>227.52786719838517</v>
      </c>
      <c r="R10">
        <f t="shared" si="12"/>
        <v>2773.7777777777783</v>
      </c>
    </row>
    <row r="11" spans="1:18" x14ac:dyDescent="0.3">
      <c r="B11" s="2">
        <v>160</v>
      </c>
      <c r="C11" s="7">
        <v>150</v>
      </c>
      <c r="D11" s="7">
        <v>5</v>
      </c>
      <c r="E11">
        <f t="shared" si="0"/>
        <v>92.666666666666671</v>
      </c>
      <c r="F11" s="15">
        <f t="shared" si="1"/>
        <v>97.666666666666657</v>
      </c>
      <c r="G11" s="15">
        <f t="shared" si="2"/>
        <v>-75</v>
      </c>
      <c r="H11" s="15">
        <f t="shared" si="3"/>
        <v>9538.7777777777756</v>
      </c>
      <c r="I11" s="15">
        <f t="shared" si="4"/>
        <v>5625</v>
      </c>
      <c r="J11" s="15">
        <f t="shared" si="5"/>
        <v>-7324.9999999999991</v>
      </c>
      <c r="K11">
        <f t="shared" si="6"/>
        <v>9050.4444444444434</v>
      </c>
      <c r="L11">
        <f t="shared" si="7"/>
        <v>-6950</v>
      </c>
      <c r="N11">
        <f t="shared" si="8"/>
        <v>88.952879658881528</v>
      </c>
      <c r="O11">
        <f t="shared" si="9"/>
        <v>3.7137870077851431</v>
      </c>
      <c r="P11">
        <f t="shared" si="10"/>
        <v>7912.6147996074587</v>
      </c>
      <c r="Q11">
        <f t="shared" si="11"/>
        <v>13.792213939193728</v>
      </c>
      <c r="R11">
        <f t="shared" si="12"/>
        <v>8587.1111111111113</v>
      </c>
    </row>
    <row r="12" spans="1:18" x14ac:dyDescent="0.3">
      <c r="A12" s="4" t="s">
        <v>5</v>
      </c>
      <c r="B12" s="9">
        <f>SUM(B3:B11)</f>
        <v>606</v>
      </c>
      <c r="C12" s="4">
        <f t="shared" ref="C12:R12" si="13">SUM(C3:C11)</f>
        <v>471</v>
      </c>
      <c r="D12" s="4">
        <f t="shared" si="13"/>
        <v>720</v>
      </c>
      <c r="E12" s="4">
        <f t="shared" si="13"/>
        <v>0</v>
      </c>
      <c r="F12" s="4">
        <f t="shared" si="13"/>
        <v>0</v>
      </c>
      <c r="G12" s="4">
        <f t="shared" si="13"/>
        <v>0</v>
      </c>
      <c r="H12" s="4">
        <f t="shared" ref="H12" si="14">SUM(H3:H11)</f>
        <v>16452</v>
      </c>
      <c r="I12" s="4">
        <f t="shared" ref="I12" si="15">SUM(I3:I11)</f>
        <v>22850</v>
      </c>
      <c r="J12" s="4">
        <f t="shared" ref="J12" si="16">SUM(J3:J11)</f>
        <v>-17630</v>
      </c>
      <c r="K12" s="4">
        <f t="shared" si="13"/>
        <v>16971</v>
      </c>
      <c r="L12" s="4">
        <f t="shared" si="13"/>
        <v>-19760</v>
      </c>
      <c r="N12" s="4">
        <f t="shared" si="13"/>
        <v>0</v>
      </c>
      <c r="O12" s="14">
        <f t="shared" si="13"/>
        <v>6.3948846218409017E-14</v>
      </c>
      <c r="P12" s="4">
        <f t="shared" si="13"/>
        <v>18132.240370719072</v>
      </c>
      <c r="Q12" s="4">
        <f t="shared" si="13"/>
        <v>1389.7596292809387</v>
      </c>
      <c r="R12" s="4">
        <f t="shared" si="13"/>
        <v>19522</v>
      </c>
    </row>
    <row r="13" spans="1:18" x14ac:dyDescent="0.3">
      <c r="A13" s="4" t="s">
        <v>4</v>
      </c>
      <c r="B13" s="9">
        <f>+B12/9</f>
        <v>67.333333333333329</v>
      </c>
      <c r="C13" s="4">
        <f t="shared" ref="C13:D13" si="17">+C12/9</f>
        <v>52.333333333333336</v>
      </c>
      <c r="D13" s="4">
        <f t="shared" si="17"/>
        <v>80</v>
      </c>
    </row>
    <row r="16" spans="1:18" x14ac:dyDescent="0.3">
      <c r="B16" s="12">
        <f>+H12</f>
        <v>16452</v>
      </c>
      <c r="C16" s="12">
        <f>+J12</f>
        <v>-17630</v>
      </c>
      <c r="F16" s="17">
        <f t="array" ref="F16:G17">MINVERSE(B16:C17)</f>
        <v>3.5093754847468879E-4</v>
      </c>
      <c r="G16" s="17">
        <v>2.7076713258681684E-4</v>
      </c>
      <c r="K16" s="12">
        <f>+K12</f>
        <v>16971</v>
      </c>
    </row>
    <row r="17" spans="1:14" ht="15.6" x14ac:dyDescent="0.3">
      <c r="A17" s="13" t="s">
        <v>7</v>
      </c>
      <c r="B17" s="12">
        <f>+J12</f>
        <v>-17630</v>
      </c>
      <c r="C17" s="12">
        <f>+I12</f>
        <v>22850</v>
      </c>
      <c r="E17" s="13" t="s">
        <v>8</v>
      </c>
      <c r="F17" s="17">
        <v>2.7076713258681679E-4</v>
      </c>
      <c r="G17" s="16">
        <v>2.5267503490177597E-4</v>
      </c>
      <c r="J17" s="13" t="s">
        <v>9</v>
      </c>
      <c r="K17" s="12">
        <f>+L12</f>
        <v>-19760</v>
      </c>
      <c r="M17" s="13" t="s">
        <v>32</v>
      </c>
      <c r="N17">
        <f>+Q12/6</f>
        <v>231.62660488015646</v>
      </c>
    </row>
    <row r="19" spans="1:14" x14ac:dyDescent="0.3">
      <c r="F19" s="12">
        <f t="array" ref="F19:F20">MMULT(F16:G17,K16:K17)</f>
        <v>0.6054025952484432</v>
      </c>
    </row>
    <row r="20" spans="1:14" ht="15.6" x14ac:dyDescent="0.3">
      <c r="E20" s="13" t="s">
        <v>10</v>
      </c>
      <c r="F20" s="12">
        <v>-0.39766968252822554</v>
      </c>
      <c r="H20" s="13" t="s">
        <v>42</v>
      </c>
      <c r="I20">
        <f>B13-$F$19*C13-$F$20*D13</f>
        <v>67.464172117589513</v>
      </c>
      <c r="K20" s="13" t="s">
        <v>22</v>
      </c>
      <c r="L20">
        <f>+P12/R12</f>
        <v>0.92881059167703472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4"/>
  <sheetViews>
    <sheetView topLeftCell="A13" workbookViewId="0">
      <selection activeCell="H21" sqref="H21"/>
    </sheetView>
  </sheetViews>
  <sheetFormatPr baseColWidth="10" defaultRowHeight="14.4" x14ac:dyDescent="0.3"/>
  <sheetData>
    <row r="2" spans="1:20" ht="15.6" x14ac:dyDescent="0.3">
      <c r="B2" s="1" t="s">
        <v>0</v>
      </c>
      <c r="C2" s="1">
        <v>1</v>
      </c>
      <c r="D2" s="1" t="s">
        <v>1</v>
      </c>
      <c r="E2" s="1" t="s">
        <v>2</v>
      </c>
      <c r="H2" s="1" t="s">
        <v>16</v>
      </c>
      <c r="I2" s="1" t="s">
        <v>11</v>
      </c>
    </row>
    <row r="3" spans="1:20" x14ac:dyDescent="0.3">
      <c r="B3" s="2">
        <v>15</v>
      </c>
      <c r="C3" s="7">
        <v>1</v>
      </c>
      <c r="D3" s="7">
        <v>14</v>
      </c>
      <c r="E3" s="7">
        <v>150</v>
      </c>
      <c r="H3">
        <f t="array" ref="H3:H11">MMULT(C3:E11,C32:C34)</f>
        <v>16.289356071833538</v>
      </c>
      <c r="I3">
        <f>+B3-H3</f>
        <v>-1.289356071833538</v>
      </c>
    </row>
    <row r="4" spans="1:20" x14ac:dyDescent="0.3">
      <c r="B4" s="2">
        <v>20</v>
      </c>
      <c r="C4" s="7">
        <v>1</v>
      </c>
      <c r="D4" s="7">
        <v>15</v>
      </c>
      <c r="E4" s="7">
        <v>140</v>
      </c>
      <c r="H4">
        <v>20.871455492364255</v>
      </c>
      <c r="I4">
        <f t="shared" ref="I4:I11" si="0">+B4-H4</f>
        <v>-0.87145549236425524</v>
      </c>
    </row>
    <row r="5" spans="1:20" x14ac:dyDescent="0.3">
      <c r="B5" s="2">
        <v>50</v>
      </c>
      <c r="C5" s="7">
        <v>1</v>
      </c>
      <c r="D5" s="7">
        <v>18</v>
      </c>
      <c r="E5" s="7">
        <v>120</v>
      </c>
      <c r="H5">
        <v>30.641056928674104</v>
      </c>
      <c r="I5">
        <f t="shared" si="0"/>
        <v>19.358943071325896</v>
      </c>
    </row>
    <row r="6" spans="1:20" ht="15.6" x14ac:dyDescent="0.3">
      <c r="A6" s="3" t="s">
        <v>0</v>
      </c>
      <c r="B6" s="2">
        <v>45</v>
      </c>
      <c r="C6" s="7">
        <v>1</v>
      </c>
      <c r="D6" s="7">
        <v>25</v>
      </c>
      <c r="E6" s="7">
        <v>100</v>
      </c>
      <c r="F6" s="8" t="s">
        <v>3</v>
      </c>
      <c r="H6">
        <v>42.832268745977721</v>
      </c>
      <c r="I6">
        <f t="shared" si="0"/>
        <v>2.1677312540222786</v>
      </c>
      <c r="K6" s="8" t="s">
        <v>12</v>
      </c>
      <c r="L6" s="6">
        <v>-1.289356071833538</v>
      </c>
      <c r="M6" s="6">
        <v>-0.87145549236425524</v>
      </c>
      <c r="N6" s="6">
        <v>19.358943071325896</v>
      </c>
      <c r="O6" s="6">
        <v>2.1677312540222786</v>
      </c>
      <c r="P6" s="6">
        <v>-21.847630134861056</v>
      </c>
      <c r="Q6" s="6">
        <v>0.67725571444620414</v>
      </c>
      <c r="R6" s="6">
        <v>-16.99330223786005</v>
      </c>
      <c r="S6" s="6">
        <v>15.084026889342084</v>
      </c>
      <c r="T6" s="6">
        <v>3.7137870077855837</v>
      </c>
    </row>
    <row r="7" spans="1:20" x14ac:dyDescent="0.3">
      <c r="B7" s="2">
        <v>26</v>
      </c>
      <c r="C7" s="7">
        <v>1</v>
      </c>
      <c r="D7" s="7">
        <v>30</v>
      </c>
      <c r="E7" s="7">
        <v>95</v>
      </c>
      <c r="H7">
        <v>47.847630134861056</v>
      </c>
      <c r="I7">
        <f t="shared" si="0"/>
        <v>-21.847630134861056</v>
      </c>
    </row>
    <row r="8" spans="1:20" ht="15.6" x14ac:dyDescent="0.3">
      <c r="B8" s="2">
        <v>80</v>
      </c>
      <c r="C8" s="7">
        <v>1</v>
      </c>
      <c r="D8" s="7">
        <v>59</v>
      </c>
      <c r="E8" s="7">
        <v>60</v>
      </c>
      <c r="H8">
        <v>79.322744285553796</v>
      </c>
      <c r="I8">
        <f t="shared" si="0"/>
        <v>0.67725571444620414</v>
      </c>
      <c r="K8" s="8" t="s">
        <v>13</v>
      </c>
      <c r="L8" s="6">
        <f>MMULT(L6:T6,I3:I11)</f>
        <v>1389.7596292809383</v>
      </c>
    </row>
    <row r="9" spans="1:20" x14ac:dyDescent="0.3">
      <c r="B9" s="2">
        <v>90</v>
      </c>
      <c r="C9" s="7">
        <v>1</v>
      </c>
      <c r="D9" s="7">
        <v>85</v>
      </c>
      <c r="E9" s="7">
        <v>30</v>
      </c>
      <c r="H9">
        <v>106.99330223786005</v>
      </c>
      <c r="I9">
        <f t="shared" si="0"/>
        <v>-16.99330223786005</v>
      </c>
    </row>
    <row r="10" spans="1:20" ht="15.6" x14ac:dyDescent="0.3">
      <c r="B10" s="2">
        <v>120</v>
      </c>
      <c r="C10" s="7">
        <v>1</v>
      </c>
      <c r="D10" s="7">
        <v>75</v>
      </c>
      <c r="E10" s="7">
        <v>20</v>
      </c>
      <c r="H10">
        <v>104.91597311065792</v>
      </c>
      <c r="I10">
        <f t="shared" si="0"/>
        <v>15.084026889342084</v>
      </c>
      <c r="K10" s="8" t="s">
        <v>14</v>
      </c>
      <c r="L10">
        <f>+L8/6</f>
        <v>231.62660488015638</v>
      </c>
    </row>
    <row r="11" spans="1:20" x14ac:dyDescent="0.3">
      <c r="B11" s="2">
        <v>160</v>
      </c>
      <c r="C11" s="7">
        <v>1</v>
      </c>
      <c r="D11" s="7">
        <v>150</v>
      </c>
      <c r="E11" s="7">
        <v>5</v>
      </c>
      <c r="H11">
        <v>156.28621299221442</v>
      </c>
      <c r="I11">
        <f t="shared" si="0"/>
        <v>3.7137870077855837</v>
      </c>
    </row>
    <row r="12" spans="1:20" ht="15.6" x14ac:dyDescent="0.3">
      <c r="A12" s="4" t="s">
        <v>5</v>
      </c>
      <c r="B12" s="9">
        <f>SUM(B3:B11)</f>
        <v>606</v>
      </c>
      <c r="C12" s="4"/>
      <c r="D12" s="4">
        <f t="shared" ref="D12:E12" si="1">SUM(D3:D11)</f>
        <v>471</v>
      </c>
      <c r="E12" s="4">
        <f t="shared" si="1"/>
        <v>720</v>
      </c>
      <c r="H12" s="9">
        <f t="shared" ref="H12:I12" si="2">SUM(H3:H11)</f>
        <v>605.99999999999682</v>
      </c>
      <c r="I12" s="10">
        <f t="shared" si="2"/>
        <v>3.1477043194172438E-12</v>
      </c>
      <c r="K12" s="8" t="s">
        <v>0</v>
      </c>
      <c r="L12" s="2">
        <v>15</v>
      </c>
      <c r="M12" s="2">
        <v>20</v>
      </c>
      <c r="N12" s="2">
        <v>50</v>
      </c>
      <c r="O12" s="2">
        <v>45</v>
      </c>
      <c r="P12" s="2">
        <v>26</v>
      </c>
      <c r="Q12" s="2">
        <v>80</v>
      </c>
      <c r="R12" s="2">
        <v>90</v>
      </c>
      <c r="S12" s="2">
        <v>120</v>
      </c>
      <c r="T12" s="2">
        <v>160</v>
      </c>
    </row>
    <row r="13" spans="1:20" x14ac:dyDescent="0.3">
      <c r="A13" s="4" t="s">
        <v>4</v>
      </c>
      <c r="B13" s="9">
        <f>+B12/9</f>
        <v>67.333333333333329</v>
      </c>
      <c r="C13" s="4"/>
      <c r="D13" s="4">
        <f t="shared" ref="D13:E13" si="3">+D12/9</f>
        <v>52.333333333333336</v>
      </c>
      <c r="E13" s="4">
        <f t="shared" si="3"/>
        <v>80</v>
      </c>
      <c r="H13" s="9">
        <f t="shared" ref="H13:I13" si="4">+H12/9</f>
        <v>67.333333333332973</v>
      </c>
      <c r="I13" s="10">
        <f t="shared" si="4"/>
        <v>3.4974492437969375E-13</v>
      </c>
    </row>
    <row r="14" spans="1:20" ht="15.6" x14ac:dyDescent="0.3">
      <c r="K14" s="8" t="s">
        <v>19</v>
      </c>
      <c r="L14" s="6">
        <f>MMULT(L12:T12,B3:B11)</f>
        <v>60326</v>
      </c>
      <c r="N14" s="8" t="s">
        <v>18</v>
      </c>
      <c r="O14">
        <f>9*B13*B13</f>
        <v>40804</v>
      </c>
      <c r="Q14" s="8" t="s">
        <v>20</v>
      </c>
      <c r="R14">
        <f>+L14-O14</f>
        <v>19522</v>
      </c>
    </row>
    <row r="16" spans="1:20" x14ac:dyDescent="0.3"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</row>
    <row r="17" spans="2:20" ht="15.6" x14ac:dyDescent="0.3">
      <c r="B17" s="8" t="s">
        <v>6</v>
      </c>
      <c r="C17" s="7">
        <v>14</v>
      </c>
      <c r="D17" s="7">
        <v>15</v>
      </c>
      <c r="E17" s="7">
        <v>18</v>
      </c>
      <c r="F17" s="7">
        <v>25</v>
      </c>
      <c r="G17" s="7">
        <v>30</v>
      </c>
      <c r="H17" s="7">
        <v>59</v>
      </c>
      <c r="I17" s="7">
        <v>85</v>
      </c>
      <c r="J17" s="7">
        <v>75</v>
      </c>
      <c r="K17" s="7">
        <v>150</v>
      </c>
    </row>
    <row r="18" spans="2:20" x14ac:dyDescent="0.3">
      <c r="C18" s="7">
        <v>150</v>
      </c>
      <c r="D18" s="7">
        <v>140</v>
      </c>
      <c r="E18" s="7">
        <v>120</v>
      </c>
      <c r="F18" s="7">
        <v>100</v>
      </c>
      <c r="G18" s="7">
        <v>95</v>
      </c>
      <c r="H18" s="7">
        <v>60</v>
      </c>
      <c r="I18" s="7">
        <v>30</v>
      </c>
      <c r="J18" s="7">
        <v>20</v>
      </c>
      <c r="K18" s="7">
        <v>5</v>
      </c>
    </row>
    <row r="20" spans="2:20" ht="15.6" x14ac:dyDescent="0.3">
      <c r="C20" s="6">
        <f t="array" ref="C20:E22">MMULT(C16:K18,C3:E11)</f>
        <v>9</v>
      </c>
      <c r="D20" s="6">
        <v>471</v>
      </c>
      <c r="E20" s="6">
        <v>720</v>
      </c>
      <c r="K20" s="8" t="s">
        <v>15</v>
      </c>
      <c r="L20" s="6">
        <v>16.289356071833538</v>
      </c>
      <c r="M20" s="6">
        <v>20.871455492364255</v>
      </c>
      <c r="N20" s="6">
        <v>30.641056928674104</v>
      </c>
      <c r="O20" s="6">
        <v>42.832268745977721</v>
      </c>
      <c r="P20" s="6">
        <v>47.847630134861056</v>
      </c>
      <c r="Q20" s="6">
        <v>79.322744285553796</v>
      </c>
      <c r="R20" s="6">
        <v>106.99330223786005</v>
      </c>
      <c r="S20" s="6">
        <v>104.91597311065792</v>
      </c>
      <c r="T20" s="6">
        <v>156.28621299221442</v>
      </c>
    </row>
    <row r="21" spans="2:20" ht="15.6" x14ac:dyDescent="0.3">
      <c r="B21" s="8" t="s">
        <v>7</v>
      </c>
      <c r="C21" s="6">
        <v>471</v>
      </c>
      <c r="D21" s="6">
        <v>41101</v>
      </c>
      <c r="E21" s="6">
        <v>20050</v>
      </c>
    </row>
    <row r="22" spans="2:20" ht="15.6" x14ac:dyDescent="0.3">
      <c r="C22" s="6">
        <v>720</v>
      </c>
      <c r="D22" s="6">
        <v>20050</v>
      </c>
      <c r="E22" s="6">
        <v>80450</v>
      </c>
      <c r="K22" s="8" t="s">
        <v>17</v>
      </c>
      <c r="L22" s="6">
        <f>MMULT(L20:T20,H3:H11)</f>
        <v>58936.240370718631</v>
      </c>
      <c r="N22" s="8" t="s">
        <v>18</v>
      </c>
      <c r="O22">
        <f>+O14</f>
        <v>40804</v>
      </c>
      <c r="Q22" s="8" t="s">
        <v>21</v>
      </c>
      <c r="R22">
        <f>+L22-O22</f>
        <v>18132.240370718631</v>
      </c>
    </row>
    <row r="24" spans="2:20" ht="15.6" x14ac:dyDescent="0.3">
      <c r="C24" s="6">
        <f t="array" ref="C24:E26">MINVERSE(C20:E22)</f>
        <v>4.9565947504930419</v>
      </c>
      <c r="D24" s="6">
        <v>-4.0027102310454026E-2</v>
      </c>
      <c r="E24" s="6">
        <v>-3.4384149397518791E-2</v>
      </c>
      <c r="N24" s="8" t="s">
        <v>22</v>
      </c>
      <c r="O24">
        <f>+R22/R14</f>
        <v>0.92881059167701219</v>
      </c>
    </row>
    <row r="25" spans="2:20" ht="15.6" x14ac:dyDescent="0.3">
      <c r="B25" s="8" t="s">
        <v>8</v>
      </c>
      <c r="C25" s="6">
        <v>-4.0027102310454026E-2</v>
      </c>
      <c r="D25" s="6">
        <v>3.5093754847468852E-4</v>
      </c>
      <c r="E25" s="6">
        <v>2.7076713258681657E-4</v>
      </c>
    </row>
    <row r="26" spans="2:20" x14ac:dyDescent="0.3">
      <c r="C26" s="6">
        <v>-3.4384149397518798E-2</v>
      </c>
      <c r="D26" s="6">
        <v>2.7076713258681657E-4</v>
      </c>
      <c r="E26" s="6">
        <v>2.5267503490177575E-4</v>
      </c>
      <c r="K26" s="9">
        <f>+$L$10*C24</f>
        <v>1148.079213823509</v>
      </c>
      <c r="L26" s="6">
        <f t="shared" ref="L26:M28" si="5">+$L$10*D24</f>
        <v>-9.271341811361129</v>
      </c>
      <c r="M26" s="6">
        <f t="shared" si="5"/>
        <v>-7.9642837866393519</v>
      </c>
    </row>
    <row r="27" spans="2:20" ht="15.6" x14ac:dyDescent="0.3">
      <c r="I27" s="8" t="s">
        <v>23</v>
      </c>
      <c r="J27" s="6"/>
      <c r="K27" s="6">
        <f t="shared" ref="K27:K28" si="6">+$L$10*C25</f>
        <v>-9.271341811361129</v>
      </c>
      <c r="L27" s="9">
        <f t="shared" si="5"/>
        <v>8.1286472878157406E-2</v>
      </c>
      <c r="M27" s="6">
        <f t="shared" si="5"/>
        <v>6.2716871634219476E-2</v>
      </c>
    </row>
    <row r="28" spans="2:20" x14ac:dyDescent="0.3">
      <c r="C28" s="6">
        <f t="array" ref="C28:C30">MMULT(C16:K18,B3:B11)</f>
        <v>606</v>
      </c>
      <c r="K28" s="6">
        <f t="shared" si="6"/>
        <v>-7.9642837866393537</v>
      </c>
      <c r="L28" s="6">
        <f t="shared" si="5"/>
        <v>6.2716871634219476E-2</v>
      </c>
      <c r="M28" s="9">
        <f t="shared" si="5"/>
        <v>5.8526260472273335E-2</v>
      </c>
    </row>
    <row r="29" spans="2:20" ht="15.6" x14ac:dyDescent="0.3">
      <c r="B29" s="8" t="s">
        <v>9</v>
      </c>
      <c r="C29" s="6">
        <v>48685</v>
      </c>
    </row>
    <row r="30" spans="2:20" x14ac:dyDescent="0.3">
      <c r="C30" s="6">
        <v>28720</v>
      </c>
    </row>
    <row r="32" spans="2:20" x14ac:dyDescent="0.3">
      <c r="C32" s="6">
        <f t="array" ref="C32:C34">MMULT(C24:E26,C28:C30)</f>
        <v>67.464172117589328</v>
      </c>
    </row>
    <row r="33" spans="2:3" ht="15.6" x14ac:dyDescent="0.3">
      <c r="B33" s="8" t="s">
        <v>10</v>
      </c>
      <c r="C33" s="6">
        <v>0.60540259524844142</v>
      </c>
    </row>
    <row r="34" spans="2:3" x14ac:dyDescent="0.3">
      <c r="C34" s="6">
        <v>-0.39766968252822643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5"/>
  <sheetViews>
    <sheetView workbookViewId="0">
      <selection activeCell="E25" sqref="E25"/>
    </sheetView>
  </sheetViews>
  <sheetFormatPr baseColWidth="10" defaultRowHeight="14.4" x14ac:dyDescent="0.3"/>
  <sheetData>
    <row r="2" spans="1:20" ht="15.6" x14ac:dyDescent="0.3">
      <c r="B2" s="1" t="s">
        <v>0</v>
      </c>
      <c r="C2" s="1" t="s">
        <v>1</v>
      </c>
      <c r="D2" s="1" t="s">
        <v>2</v>
      </c>
      <c r="E2" s="1" t="s">
        <v>35</v>
      </c>
      <c r="F2" s="1" t="s">
        <v>36</v>
      </c>
      <c r="G2" s="1" t="s">
        <v>34</v>
      </c>
      <c r="H2" s="1" t="s">
        <v>43</v>
      </c>
      <c r="I2" s="1" t="s">
        <v>44</v>
      </c>
    </row>
    <row r="3" spans="1:20" x14ac:dyDescent="0.3">
      <c r="B3" s="2">
        <v>15</v>
      </c>
      <c r="C3" s="18">
        <v>14</v>
      </c>
      <c r="D3" s="18">
        <v>150</v>
      </c>
      <c r="E3" s="19">
        <f>+C3-$C$13</f>
        <v>-38.333333333333336</v>
      </c>
      <c r="F3" s="20">
        <f>+D3-$D$13</f>
        <v>70</v>
      </c>
      <c r="G3">
        <f>+B3-$B$13</f>
        <v>-52.333333333333329</v>
      </c>
      <c r="H3">
        <f t="array" ref="H3:H11">MMULT(E3:F11,C32:C33)</f>
        <v>-51.04397726149945</v>
      </c>
      <c r="I3">
        <f>+G3-H3</f>
        <v>-1.289356071833879</v>
      </c>
    </row>
    <row r="4" spans="1:20" x14ac:dyDescent="0.3">
      <c r="B4" s="2">
        <v>20</v>
      </c>
      <c r="C4" s="18">
        <v>15</v>
      </c>
      <c r="D4" s="18">
        <v>140</v>
      </c>
      <c r="E4" s="19">
        <f t="shared" ref="E4:E11" si="0">+C4-$C$13</f>
        <v>-37.333333333333336</v>
      </c>
      <c r="F4" s="20">
        <f t="shared" ref="F4:F11" si="1">+D4-$D$13</f>
        <v>60</v>
      </c>
      <c r="G4">
        <f t="shared" ref="G4:G11" si="2">+B4-$B$13</f>
        <v>-47.333333333333329</v>
      </c>
      <c r="H4">
        <v>-46.461877840968747</v>
      </c>
      <c r="I4">
        <f t="shared" ref="I4:I11" si="3">+G4-H4</f>
        <v>-0.87145549236458208</v>
      </c>
    </row>
    <row r="5" spans="1:20" x14ac:dyDescent="0.3">
      <c r="B5" s="2">
        <v>50</v>
      </c>
      <c r="C5" s="18">
        <v>18</v>
      </c>
      <c r="D5" s="18">
        <v>120</v>
      </c>
      <c r="E5" s="19">
        <f t="shared" si="0"/>
        <v>-34.333333333333336</v>
      </c>
      <c r="F5" s="20">
        <f t="shared" si="1"/>
        <v>40</v>
      </c>
      <c r="G5">
        <f t="shared" si="2"/>
        <v>-17.333333333333329</v>
      </c>
      <c r="H5">
        <v>-36.692276404658905</v>
      </c>
      <c r="I5">
        <f t="shared" si="3"/>
        <v>19.358943071325577</v>
      </c>
    </row>
    <row r="6" spans="1:20" ht="15.6" x14ac:dyDescent="0.3">
      <c r="A6" s="3" t="s">
        <v>0</v>
      </c>
      <c r="B6" s="2">
        <v>45</v>
      </c>
      <c r="C6" s="18">
        <v>25</v>
      </c>
      <c r="D6" s="18">
        <v>100</v>
      </c>
      <c r="E6" s="19">
        <f t="shared" si="0"/>
        <v>-27.333333333333336</v>
      </c>
      <c r="F6" s="20">
        <f t="shared" si="1"/>
        <v>20</v>
      </c>
      <c r="G6">
        <f t="shared" si="2"/>
        <v>-22.333333333333329</v>
      </c>
      <c r="H6">
        <v>-24.501064587355295</v>
      </c>
      <c r="I6">
        <f t="shared" si="3"/>
        <v>2.167731254021966</v>
      </c>
      <c r="K6" s="8" t="s">
        <v>12</v>
      </c>
      <c r="L6" s="6">
        <v>-1.289356071833879</v>
      </c>
      <c r="M6" s="6">
        <v>-0.87145549236458208</v>
      </c>
      <c r="N6" s="6">
        <v>19.358943071325577</v>
      </c>
      <c r="O6" s="6">
        <v>2.167731254021966</v>
      </c>
      <c r="P6" s="6">
        <v>-21.84763013486138</v>
      </c>
      <c r="Q6" s="6">
        <v>0.67725571444587374</v>
      </c>
      <c r="R6" s="6">
        <v>-16.993302237860412</v>
      </c>
      <c r="S6" s="6">
        <v>15.084026889341757</v>
      </c>
      <c r="T6" s="6">
        <v>3.7137870077851431</v>
      </c>
    </row>
    <row r="7" spans="1:20" x14ac:dyDescent="0.3">
      <c r="B7" s="2">
        <v>26</v>
      </c>
      <c r="C7" s="18">
        <v>30</v>
      </c>
      <c r="D7" s="18">
        <v>95</v>
      </c>
      <c r="E7" s="19">
        <f t="shared" si="0"/>
        <v>-22.333333333333336</v>
      </c>
      <c r="F7" s="20">
        <f t="shared" si="1"/>
        <v>15</v>
      </c>
      <c r="G7">
        <f t="shared" si="2"/>
        <v>-41.333333333333329</v>
      </c>
      <c r="H7">
        <v>-19.485703198471949</v>
      </c>
      <c r="I7">
        <f t="shared" si="3"/>
        <v>-21.84763013486138</v>
      </c>
    </row>
    <row r="8" spans="1:20" ht="15.6" x14ac:dyDescent="0.3">
      <c r="B8" s="2">
        <v>80</v>
      </c>
      <c r="C8" s="18">
        <v>59</v>
      </c>
      <c r="D8" s="18">
        <v>60</v>
      </c>
      <c r="E8" s="19">
        <f t="shared" si="0"/>
        <v>6.6666666666666643</v>
      </c>
      <c r="F8" s="20">
        <f t="shared" si="1"/>
        <v>-20</v>
      </c>
      <c r="G8">
        <f t="shared" si="2"/>
        <v>12.666666666666671</v>
      </c>
      <c r="H8">
        <v>11.989410952220798</v>
      </c>
      <c r="I8">
        <f t="shared" si="3"/>
        <v>0.67725571444587374</v>
      </c>
      <c r="K8" s="8" t="s">
        <v>13</v>
      </c>
      <c r="L8" s="6">
        <f>MMULT(L6:T6,I3:I11)</f>
        <v>1389.7596292809387</v>
      </c>
    </row>
    <row r="9" spans="1:20" x14ac:dyDescent="0.3">
      <c r="B9" s="2">
        <v>90</v>
      </c>
      <c r="C9" s="18">
        <v>85</v>
      </c>
      <c r="D9" s="18">
        <v>30</v>
      </c>
      <c r="E9" s="19">
        <f t="shared" si="0"/>
        <v>32.666666666666664</v>
      </c>
      <c r="F9" s="20">
        <f t="shared" si="1"/>
        <v>-50</v>
      </c>
      <c r="G9">
        <f t="shared" si="2"/>
        <v>22.666666666666671</v>
      </c>
      <c r="H9">
        <v>39.659968904527084</v>
      </c>
      <c r="I9">
        <f t="shared" si="3"/>
        <v>-16.993302237860412</v>
      </c>
    </row>
    <row r="10" spans="1:20" ht="15.6" x14ac:dyDescent="0.3">
      <c r="B10" s="2">
        <v>120</v>
      </c>
      <c r="C10" s="18">
        <v>75</v>
      </c>
      <c r="D10" s="18">
        <v>20</v>
      </c>
      <c r="E10" s="19">
        <f t="shared" si="0"/>
        <v>22.666666666666664</v>
      </c>
      <c r="F10" s="20">
        <f t="shared" si="1"/>
        <v>-60</v>
      </c>
      <c r="G10">
        <f t="shared" si="2"/>
        <v>52.666666666666671</v>
      </c>
      <c r="H10">
        <v>37.582639777324914</v>
      </c>
      <c r="I10">
        <f t="shared" si="3"/>
        <v>15.084026889341757</v>
      </c>
      <c r="K10" s="8" t="s">
        <v>14</v>
      </c>
      <c r="L10">
        <f>+L8/6</f>
        <v>231.62660488015646</v>
      </c>
    </row>
    <row r="11" spans="1:20" x14ac:dyDescent="0.3">
      <c r="B11" s="2">
        <v>160</v>
      </c>
      <c r="C11" s="18">
        <v>150</v>
      </c>
      <c r="D11" s="18">
        <v>5</v>
      </c>
      <c r="E11" s="19">
        <f t="shared" si="0"/>
        <v>97.666666666666657</v>
      </c>
      <c r="F11" s="20">
        <f t="shared" si="1"/>
        <v>-75</v>
      </c>
      <c r="G11">
        <f t="shared" si="2"/>
        <v>92.666666666666671</v>
      </c>
      <c r="H11">
        <v>88.952879658881528</v>
      </c>
      <c r="I11">
        <f t="shared" si="3"/>
        <v>3.7137870077851431</v>
      </c>
    </row>
    <row r="12" spans="1:20" ht="15.6" x14ac:dyDescent="0.3">
      <c r="A12" s="4" t="s">
        <v>5</v>
      </c>
      <c r="B12" s="9">
        <f>SUM(B3:B11)</f>
        <v>606</v>
      </c>
      <c r="C12" s="9">
        <f t="shared" ref="C12:I12" si="4">SUM(C3:C11)</f>
        <v>471</v>
      </c>
      <c r="D12" s="9">
        <f t="shared" si="4"/>
        <v>720</v>
      </c>
      <c r="E12" s="9">
        <f t="shared" si="4"/>
        <v>0</v>
      </c>
      <c r="F12" s="9">
        <f t="shared" si="4"/>
        <v>0</v>
      </c>
      <c r="G12" s="9">
        <f t="shared" si="4"/>
        <v>0</v>
      </c>
      <c r="H12" s="9">
        <f t="shared" si="4"/>
        <v>0</v>
      </c>
      <c r="I12" s="22">
        <f t="shared" si="4"/>
        <v>6.3948846218409017E-14</v>
      </c>
      <c r="K12" s="23" t="s">
        <v>48</v>
      </c>
      <c r="L12" s="5">
        <v>-52.333333333333329</v>
      </c>
      <c r="M12" s="5">
        <v>-47.333333333333329</v>
      </c>
      <c r="N12" s="5">
        <v>-17.333333333333329</v>
      </c>
      <c r="O12" s="5">
        <v>-22.333333333333329</v>
      </c>
      <c r="P12" s="5">
        <v>-41.333333333333329</v>
      </c>
      <c r="Q12" s="5">
        <v>12.666666666666671</v>
      </c>
      <c r="R12" s="5">
        <v>22.666666666666671</v>
      </c>
      <c r="S12" s="5">
        <v>52.666666666666671</v>
      </c>
      <c r="T12" s="5">
        <v>92.666666666666671</v>
      </c>
    </row>
    <row r="13" spans="1:20" x14ac:dyDescent="0.3">
      <c r="A13" s="4" t="s">
        <v>4</v>
      </c>
      <c r="B13" s="9">
        <f>+B12/9</f>
        <v>67.333333333333329</v>
      </c>
      <c r="C13" s="9">
        <f t="shared" ref="C13:I13" si="5">+C12/9</f>
        <v>52.333333333333336</v>
      </c>
      <c r="D13" s="9">
        <f t="shared" si="5"/>
        <v>80</v>
      </c>
      <c r="E13" s="9">
        <f t="shared" si="5"/>
        <v>0</v>
      </c>
      <c r="F13" s="9">
        <f t="shared" si="5"/>
        <v>0</v>
      </c>
      <c r="G13" s="9">
        <f t="shared" si="5"/>
        <v>0</v>
      </c>
      <c r="H13" s="9">
        <f t="shared" si="5"/>
        <v>0</v>
      </c>
      <c r="I13" s="22">
        <f t="shared" si="5"/>
        <v>7.1054273576010019E-15</v>
      </c>
    </row>
    <row r="14" spans="1:20" ht="15.6" x14ac:dyDescent="0.3">
      <c r="K14" s="23" t="s">
        <v>19</v>
      </c>
      <c r="L14" s="5">
        <f>MMULT(L12:T12,G3:G11)</f>
        <v>19522</v>
      </c>
    </row>
    <row r="16" spans="1:20" x14ac:dyDescent="0.3">
      <c r="C16" s="5">
        <v>-38.333333333333336</v>
      </c>
      <c r="D16" s="5">
        <v>-37.333333333333336</v>
      </c>
      <c r="E16" s="5">
        <v>-34.333333333333336</v>
      </c>
      <c r="F16" s="5">
        <v>-27.333333333333336</v>
      </c>
      <c r="G16" s="5">
        <v>-22.333333333333336</v>
      </c>
      <c r="H16" s="5">
        <v>6.6666666666666643</v>
      </c>
      <c r="I16" s="5">
        <v>32.666666666666664</v>
      </c>
      <c r="J16" s="5">
        <v>22.666666666666664</v>
      </c>
      <c r="K16" s="5">
        <v>97.666666666666657</v>
      </c>
    </row>
    <row r="17" spans="2:20" ht="15.6" x14ac:dyDescent="0.3">
      <c r="B17" s="8" t="s">
        <v>6</v>
      </c>
      <c r="C17" s="5">
        <v>70</v>
      </c>
      <c r="D17" s="5">
        <v>60</v>
      </c>
      <c r="E17" s="5">
        <v>40</v>
      </c>
      <c r="F17" s="5">
        <v>20</v>
      </c>
      <c r="G17" s="5">
        <v>15</v>
      </c>
      <c r="H17" s="5">
        <v>-20</v>
      </c>
      <c r="I17" s="5">
        <v>-50</v>
      </c>
      <c r="J17" s="5">
        <v>-60</v>
      </c>
      <c r="K17" s="5">
        <v>-75</v>
      </c>
    </row>
    <row r="20" spans="2:20" ht="15.6" x14ac:dyDescent="0.3">
      <c r="C20" s="5">
        <f t="array" ref="C20:D21">MMULT(C16:K17,E3:F11)</f>
        <v>16452</v>
      </c>
      <c r="D20" s="5">
        <v>-17630</v>
      </c>
      <c r="K20" s="23" t="s">
        <v>15</v>
      </c>
      <c r="L20" s="5">
        <v>-51.04397726149945</v>
      </c>
      <c r="M20" s="5">
        <v>-46.461877840968747</v>
      </c>
      <c r="N20" s="5">
        <v>-36.692276404658905</v>
      </c>
      <c r="O20" s="5">
        <v>-24.501064587355295</v>
      </c>
      <c r="P20" s="5">
        <v>-19.485703198471949</v>
      </c>
      <c r="Q20" s="5">
        <v>11.989410952220798</v>
      </c>
      <c r="R20" s="5">
        <v>39.659968904527084</v>
      </c>
      <c r="S20" s="5">
        <v>37.582639777324914</v>
      </c>
      <c r="T20" s="5">
        <v>88.952879658881528</v>
      </c>
    </row>
    <row r="21" spans="2:20" ht="15.6" x14ac:dyDescent="0.3">
      <c r="B21" s="8" t="s">
        <v>7</v>
      </c>
      <c r="C21" s="5">
        <v>-17630</v>
      </c>
      <c r="D21" s="5">
        <v>22850</v>
      </c>
    </row>
    <row r="22" spans="2:20" ht="15.6" x14ac:dyDescent="0.3">
      <c r="K22" s="23" t="s">
        <v>17</v>
      </c>
      <c r="L22" s="5">
        <f>MMULT(L20:T20,H3:H11)</f>
        <v>18132.240370719072</v>
      </c>
    </row>
    <row r="24" spans="2:20" ht="15.6" x14ac:dyDescent="0.3">
      <c r="C24" s="5">
        <f t="array" ref="C24:D25">MINVERSE(C20:D21)</f>
        <v>3.5093754847468879E-4</v>
      </c>
      <c r="D24" s="5">
        <v>2.7076713258681684E-4</v>
      </c>
      <c r="N24" s="23" t="s">
        <v>22</v>
      </c>
      <c r="O24">
        <f>+L22/L14</f>
        <v>0.92881059167703472</v>
      </c>
    </row>
    <row r="25" spans="2:20" ht="15.6" x14ac:dyDescent="0.3">
      <c r="B25" s="8" t="s">
        <v>8</v>
      </c>
      <c r="C25" s="5">
        <v>2.7076713258681679E-4</v>
      </c>
      <c r="D25" s="5">
        <v>2.5267503490177597E-4</v>
      </c>
    </row>
    <row r="26" spans="2:20" x14ac:dyDescent="0.3">
      <c r="K26" s="9">
        <f>$L$10*C24</f>
        <v>8.1286472878157504E-2</v>
      </c>
      <c r="L26" s="24">
        <f>$L$10*D24</f>
        <v>6.2716871634219559E-2</v>
      </c>
    </row>
    <row r="27" spans="2:20" ht="15.6" x14ac:dyDescent="0.3">
      <c r="I27" s="25" t="s">
        <v>23</v>
      </c>
      <c r="J27" s="6"/>
      <c r="K27" s="24">
        <f>$L$10*C25</f>
        <v>6.2716871634219545E-2</v>
      </c>
      <c r="L27" s="9">
        <f>$L$10*D25</f>
        <v>5.8526260472273405E-2</v>
      </c>
    </row>
    <row r="28" spans="2:20" x14ac:dyDescent="0.3">
      <c r="C28" s="5">
        <f t="array" ref="C28:C29">MMULT(C16:K17,G3:G11)</f>
        <v>16971</v>
      </c>
    </row>
    <row r="29" spans="2:20" ht="15.6" x14ac:dyDescent="0.3">
      <c r="B29" s="8" t="s">
        <v>9</v>
      </c>
      <c r="C29" s="5">
        <v>-19760</v>
      </c>
    </row>
    <row r="32" spans="2:20" x14ac:dyDescent="0.3">
      <c r="C32" s="5">
        <f t="array" ref="C32:C33">MMULT(C24:D25,C28:C29)</f>
        <v>0.6054025952484432</v>
      </c>
    </row>
    <row r="33" spans="2:3" ht="15.6" x14ac:dyDescent="0.3">
      <c r="B33" s="8" t="s">
        <v>10</v>
      </c>
      <c r="C33" s="5">
        <v>-0.39766968252822554</v>
      </c>
    </row>
    <row r="35" spans="2:3" ht="15.6" x14ac:dyDescent="0.3">
      <c r="B35" s="8" t="s">
        <v>42</v>
      </c>
      <c r="C35" s="21">
        <f>+B13-C32*C13-C33*D13</f>
        <v>67.464172117589513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28" sqref="A28"/>
    </sheetView>
  </sheetViews>
  <sheetFormatPr baseColWidth="10" defaultRowHeight="14.4" x14ac:dyDescent="0.3"/>
  <cols>
    <col min="2" max="2" width="11.5546875" bestFit="1" customWidth="1"/>
    <col min="3" max="3" width="12" bestFit="1" customWidth="1"/>
    <col min="13" max="13" width="11.5546875" bestFit="1" customWidth="1"/>
    <col min="14" max="14" width="12" bestFit="1" customWidth="1"/>
  </cols>
  <sheetData>
    <row r="1" spans="1:24" ht="15.6" x14ac:dyDescent="0.3">
      <c r="B1" s="1" t="s">
        <v>0</v>
      </c>
      <c r="C1" s="1">
        <v>1</v>
      </c>
      <c r="D1" s="1" t="s">
        <v>2</v>
      </c>
      <c r="G1" s="1" t="s">
        <v>16</v>
      </c>
      <c r="H1" s="1" t="s">
        <v>49</v>
      </c>
      <c r="M1" s="1" t="s">
        <v>1</v>
      </c>
      <c r="N1" s="1">
        <v>1</v>
      </c>
      <c r="O1" s="1" t="s">
        <v>2</v>
      </c>
      <c r="R1" s="1" t="s">
        <v>51</v>
      </c>
      <c r="S1" s="1" t="s">
        <v>50</v>
      </c>
      <c r="V1" s="1" t="s">
        <v>52</v>
      </c>
      <c r="W1" s="1" t="s">
        <v>53</v>
      </c>
      <c r="X1" s="1" t="s">
        <v>54</v>
      </c>
    </row>
    <row r="2" spans="1:24" x14ac:dyDescent="0.3">
      <c r="B2" s="2">
        <v>15</v>
      </c>
      <c r="C2" s="26">
        <v>1</v>
      </c>
      <c r="D2" s="19">
        <v>150</v>
      </c>
      <c r="G2">
        <f t="array" ref="G2:G10">MMULT(C2:D10,F21:F22)</f>
        <v>6.7994164843179874</v>
      </c>
      <c r="H2">
        <f>+B2-G2</f>
        <v>8.2005835156820126</v>
      </c>
      <c r="M2" s="7">
        <v>14</v>
      </c>
      <c r="N2" s="28">
        <v>1</v>
      </c>
      <c r="O2" s="28">
        <v>150</v>
      </c>
      <c r="R2">
        <f t="array" ref="R2:R10">MMULT(N2:O10,Q21:Q22)</f>
        <v>-1.6754194018964483</v>
      </c>
      <c r="S2" s="15">
        <f>+M2-R2</f>
        <v>15.675419401896448</v>
      </c>
      <c r="V2">
        <f>+H2*S2</f>
        <v>128.54758594859402</v>
      </c>
      <c r="W2">
        <f>+H2*H2</f>
        <v>67.249569997675565</v>
      </c>
      <c r="X2">
        <f>+S2*S2</f>
        <v>245.7187734253516</v>
      </c>
    </row>
    <row r="3" spans="1:24" x14ac:dyDescent="0.3">
      <c r="B3" s="2">
        <v>20</v>
      </c>
      <c r="C3" s="26">
        <v>1</v>
      </c>
      <c r="D3" s="19">
        <v>140</v>
      </c>
      <c r="G3">
        <v>15.447118891320173</v>
      </c>
      <c r="H3">
        <f t="shared" ref="H3:H10" si="0">+B3-G3</f>
        <v>4.5528811086798271</v>
      </c>
      <c r="M3" s="7">
        <v>15</v>
      </c>
      <c r="N3" s="28">
        <v>1</v>
      </c>
      <c r="O3" s="28">
        <v>140</v>
      </c>
      <c r="R3">
        <v>6.0401167031363769</v>
      </c>
      <c r="S3" s="15">
        <f t="shared" ref="S3:S10" si="1">+M3-R3</f>
        <v>8.9598832968636231</v>
      </c>
      <c r="V3">
        <f t="shared" ref="V3:V10" si="2">+H3*S3</f>
        <v>40.793283398266318</v>
      </c>
      <c r="W3">
        <f t="shared" ref="W3:W10" si="3">+H3*H3</f>
        <v>20.728726389773652</v>
      </c>
      <c r="X3">
        <f t="shared" ref="X3:X10" si="4">+S3*S3</f>
        <v>80.27950869341575</v>
      </c>
    </row>
    <row r="4" spans="1:24" x14ac:dyDescent="0.3">
      <c r="B4" s="2">
        <v>50</v>
      </c>
      <c r="C4" s="26">
        <v>1</v>
      </c>
      <c r="D4" s="19">
        <v>120</v>
      </c>
      <c r="G4">
        <v>32.742523705324558</v>
      </c>
      <c r="H4">
        <f t="shared" si="0"/>
        <v>17.257476294675442</v>
      </c>
      <c r="M4" s="7">
        <v>18</v>
      </c>
      <c r="N4" s="28">
        <v>1</v>
      </c>
      <c r="O4" s="28">
        <v>120</v>
      </c>
      <c r="R4">
        <v>21.471188913202027</v>
      </c>
      <c r="S4" s="15">
        <f t="shared" si="1"/>
        <v>-3.4711889132020275</v>
      </c>
      <c r="V4">
        <f t="shared" si="2"/>
        <v>-59.903960383924201</v>
      </c>
      <c r="W4">
        <f t="shared" si="3"/>
        <v>297.82048806128483</v>
      </c>
      <c r="X4">
        <f t="shared" si="4"/>
        <v>12.049152471136672</v>
      </c>
    </row>
    <row r="5" spans="1:24" x14ac:dyDescent="0.3">
      <c r="B5" s="2">
        <v>45</v>
      </c>
      <c r="C5" s="26">
        <v>1</v>
      </c>
      <c r="D5" s="19">
        <v>100</v>
      </c>
      <c r="G5">
        <v>50.037928519328943</v>
      </c>
      <c r="H5">
        <f t="shared" si="0"/>
        <v>-5.0379285193289434</v>
      </c>
      <c r="M5" s="7">
        <v>25</v>
      </c>
      <c r="N5" s="28">
        <v>1</v>
      </c>
      <c r="O5" s="28">
        <v>100</v>
      </c>
      <c r="R5">
        <v>36.902261123267678</v>
      </c>
      <c r="S5" s="15">
        <f t="shared" si="1"/>
        <v>-11.902261123267678</v>
      </c>
      <c r="V5">
        <f t="shared" si="2"/>
        <v>59.96274075741038</v>
      </c>
      <c r="W5">
        <f t="shared" si="3"/>
        <v>25.38072376586792</v>
      </c>
      <c r="X5">
        <f t="shared" si="4"/>
        <v>141.66381984644917</v>
      </c>
    </row>
    <row r="6" spans="1:24" ht="15.6" x14ac:dyDescent="0.3">
      <c r="B6" s="2">
        <v>26</v>
      </c>
      <c r="C6" s="26">
        <v>1</v>
      </c>
      <c r="D6" s="19">
        <v>95</v>
      </c>
      <c r="E6" s="27" t="s">
        <v>3</v>
      </c>
      <c r="G6">
        <v>54.361779722830036</v>
      </c>
      <c r="H6">
        <f t="shared" si="0"/>
        <v>-28.361779722830036</v>
      </c>
      <c r="M6" s="7">
        <v>30</v>
      </c>
      <c r="N6" s="28">
        <v>1</v>
      </c>
      <c r="O6" s="28">
        <v>95</v>
      </c>
      <c r="P6" s="27" t="s">
        <v>3</v>
      </c>
      <c r="R6">
        <v>40.760029175784084</v>
      </c>
      <c r="S6" s="15">
        <f t="shared" si="1"/>
        <v>-10.760029175784084</v>
      </c>
      <c r="V6">
        <f t="shared" si="2"/>
        <v>305.17357729481262</v>
      </c>
      <c r="W6">
        <f t="shared" si="3"/>
        <v>804.39054904633304</v>
      </c>
      <c r="X6">
        <f t="shared" si="4"/>
        <v>115.77822786372471</v>
      </c>
    </row>
    <row r="7" spans="1:24" x14ac:dyDescent="0.3">
      <c r="B7" s="2">
        <v>80</v>
      </c>
      <c r="C7" s="26">
        <v>1</v>
      </c>
      <c r="D7" s="19">
        <v>60</v>
      </c>
      <c r="G7">
        <v>84.628738147337714</v>
      </c>
      <c r="H7">
        <f t="shared" si="0"/>
        <v>-4.6287381473377138</v>
      </c>
      <c r="M7" s="7">
        <v>59</v>
      </c>
      <c r="N7" s="28">
        <v>1</v>
      </c>
      <c r="O7" s="28">
        <v>60</v>
      </c>
      <c r="R7">
        <v>67.764405543398965</v>
      </c>
      <c r="S7" s="15">
        <f t="shared" si="1"/>
        <v>-8.7644055433989649</v>
      </c>
      <c r="V7">
        <f t="shared" si="2"/>
        <v>40.568138277468911</v>
      </c>
      <c r="W7">
        <f t="shared" si="3"/>
        <v>21.42521683661937</v>
      </c>
      <c r="X7">
        <f t="shared" si="4"/>
        <v>76.814804529162501</v>
      </c>
    </row>
    <row r="8" spans="1:24" x14ac:dyDescent="0.3">
      <c r="B8" s="2">
        <v>90</v>
      </c>
      <c r="C8" s="26">
        <v>1</v>
      </c>
      <c r="D8" s="19">
        <v>30</v>
      </c>
      <c r="G8">
        <v>110.57184536834428</v>
      </c>
      <c r="H8">
        <f t="shared" si="0"/>
        <v>-20.571845368344285</v>
      </c>
      <c r="M8" s="7">
        <v>85</v>
      </c>
      <c r="N8" s="28">
        <v>1</v>
      </c>
      <c r="O8" s="28">
        <v>30</v>
      </c>
      <c r="R8">
        <v>90.911013858497441</v>
      </c>
      <c r="S8" s="15">
        <f t="shared" si="1"/>
        <v>-5.9110138584974408</v>
      </c>
      <c r="V8">
        <f t="shared" si="2"/>
        <v>121.60046306714945</v>
      </c>
      <c r="W8">
        <f t="shared" si="3"/>
        <v>423.20082185906818</v>
      </c>
      <c r="X8">
        <f t="shared" si="4"/>
        <v>34.940084835348806</v>
      </c>
    </row>
    <row r="9" spans="1:24" x14ac:dyDescent="0.3">
      <c r="B9" s="2">
        <v>120</v>
      </c>
      <c r="C9" s="26">
        <v>1</v>
      </c>
      <c r="D9" s="19">
        <v>20</v>
      </c>
      <c r="G9">
        <v>119.21954777534647</v>
      </c>
      <c r="H9">
        <f t="shared" si="0"/>
        <v>0.78045222465352992</v>
      </c>
      <c r="M9" s="7">
        <v>75</v>
      </c>
      <c r="N9" s="28">
        <v>1</v>
      </c>
      <c r="O9" s="28">
        <v>20</v>
      </c>
      <c r="R9">
        <v>98.626549963530266</v>
      </c>
      <c r="S9" s="15">
        <f t="shared" si="1"/>
        <v>-23.626549963530266</v>
      </c>
      <c r="V9">
        <f t="shared" si="2"/>
        <v>-18.439393479924973</v>
      </c>
      <c r="W9">
        <f t="shared" si="3"/>
        <v>0.60910567496664392</v>
      </c>
      <c r="X9">
        <f t="shared" si="4"/>
        <v>558.213863179192</v>
      </c>
    </row>
    <row r="10" spans="1:24" x14ac:dyDescent="0.3">
      <c r="B10" s="2">
        <v>160</v>
      </c>
      <c r="C10" s="26">
        <v>1</v>
      </c>
      <c r="D10" s="19">
        <v>5</v>
      </c>
      <c r="G10">
        <v>132.19110138584975</v>
      </c>
      <c r="H10">
        <f t="shared" si="0"/>
        <v>27.808898614150252</v>
      </c>
      <c r="M10" s="7">
        <v>150</v>
      </c>
      <c r="N10" s="28">
        <v>1</v>
      </c>
      <c r="O10" s="28">
        <v>5</v>
      </c>
      <c r="R10">
        <v>110.19985412107951</v>
      </c>
      <c r="S10" s="15">
        <f t="shared" si="1"/>
        <v>39.800145878920489</v>
      </c>
      <c r="V10">
        <f t="shared" si="2"/>
        <v>1106.7982215752897</v>
      </c>
      <c r="W10">
        <f t="shared" si="3"/>
        <v>773.33484213208783</v>
      </c>
      <c r="X10">
        <f t="shared" si="4"/>
        <v>1584.0516119833517</v>
      </c>
    </row>
    <row r="11" spans="1:24" x14ac:dyDescent="0.3">
      <c r="A11" s="4" t="s">
        <v>5</v>
      </c>
      <c r="B11" s="9">
        <f>SUM(B2:B10)</f>
        <v>606</v>
      </c>
      <c r="C11" s="9"/>
      <c r="D11" s="9">
        <f t="shared" ref="D11" si="5">SUM(D2:D10)</f>
        <v>720</v>
      </c>
      <c r="F11" s="4" t="s">
        <v>5</v>
      </c>
      <c r="G11" s="9">
        <f t="shared" ref="G11" si="6">SUM(G2:G10)</f>
        <v>605.99999999999989</v>
      </c>
      <c r="H11" s="9">
        <f t="shared" ref="H11" si="7">SUM(H2:H10)</f>
        <v>8.5265128291212022E-14</v>
      </c>
      <c r="L11" s="4" t="s">
        <v>5</v>
      </c>
      <c r="M11" s="9">
        <f t="shared" ref="M11:O11" si="8">SUM(M2:M10)</f>
        <v>471</v>
      </c>
      <c r="N11" s="9"/>
      <c r="O11" s="9">
        <f t="shared" si="8"/>
        <v>720</v>
      </c>
      <c r="Q11" s="4" t="s">
        <v>5</v>
      </c>
      <c r="R11" s="9">
        <f t="shared" ref="R11" si="9">SUM(R2:R10)</f>
        <v>470.99999999999989</v>
      </c>
      <c r="S11" s="22">
        <f t="shared" ref="S11" si="10">SUM(S2:S10)</f>
        <v>9.9475983006414026E-14</v>
      </c>
      <c r="U11" s="4" t="s">
        <v>5</v>
      </c>
      <c r="V11" s="9">
        <f t="shared" ref="V11" si="11">SUM(V2:V10)</f>
        <v>1725.1006564551421</v>
      </c>
      <c r="W11" s="9">
        <f t="shared" ref="W11" si="12">SUM(W2:W10)</f>
        <v>2434.1400437636771</v>
      </c>
      <c r="X11" s="9">
        <f t="shared" ref="X11" si="13">SUM(X2:X10)</f>
        <v>2849.5098468271326</v>
      </c>
    </row>
    <row r="12" spans="1:24" x14ac:dyDescent="0.3">
      <c r="A12" s="4" t="s">
        <v>4</v>
      </c>
      <c r="B12" s="9">
        <f>+B11/9</f>
        <v>67.333333333333329</v>
      </c>
      <c r="C12" s="9"/>
      <c r="D12" s="9">
        <f t="shared" ref="D12" si="14">+D11/9</f>
        <v>80</v>
      </c>
      <c r="F12" s="4" t="s">
        <v>4</v>
      </c>
      <c r="G12" s="9">
        <f t="shared" ref="G12" si="15">+G11/9</f>
        <v>67.333333333333314</v>
      </c>
      <c r="H12" s="9">
        <f t="shared" ref="H12" si="16">+H11/9</f>
        <v>9.473903143468002E-15</v>
      </c>
      <c r="L12" s="4" t="s">
        <v>4</v>
      </c>
      <c r="M12" s="9">
        <f t="shared" ref="M12:O12" si="17">+M11/9</f>
        <v>52.333333333333336</v>
      </c>
      <c r="N12" s="9"/>
      <c r="O12" s="9">
        <f t="shared" si="17"/>
        <v>80</v>
      </c>
      <c r="Q12" s="4" t="s">
        <v>4</v>
      </c>
      <c r="R12" s="9">
        <f t="shared" ref="R12" si="18">+R11/9</f>
        <v>52.333333333333321</v>
      </c>
      <c r="S12" s="22">
        <f t="shared" ref="S12" si="19">+S11/9</f>
        <v>1.105288700071267E-14</v>
      </c>
      <c r="U12" s="4" t="s">
        <v>4</v>
      </c>
      <c r="V12" s="9">
        <f t="shared" ref="V12" si="20">+V11/9</f>
        <v>191.67785071723802</v>
      </c>
      <c r="W12" s="9">
        <f t="shared" ref="W12" si="21">+W11/9</f>
        <v>270.4600048626308</v>
      </c>
      <c r="X12" s="9">
        <f t="shared" ref="X12" si="22">+X11/9</f>
        <v>316.61220520301475</v>
      </c>
    </row>
    <row r="13" spans="1:24" x14ac:dyDescent="0.3">
      <c r="U13" s="11" t="s">
        <v>55</v>
      </c>
      <c r="W13" s="9">
        <f>+W12^0.5</f>
        <v>16.445668270478727</v>
      </c>
      <c r="X13" s="9">
        <f>+X12^0.5</f>
        <v>17.793600119228675</v>
      </c>
    </row>
    <row r="15" spans="1:24" x14ac:dyDescent="0.3"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M15" s="30">
        <v>1</v>
      </c>
      <c r="N15" s="30">
        <v>1</v>
      </c>
      <c r="O15" s="30">
        <v>1</v>
      </c>
      <c r="P15" s="30">
        <v>1</v>
      </c>
      <c r="Q15" s="30">
        <v>1</v>
      </c>
      <c r="R15" s="30">
        <v>1</v>
      </c>
      <c r="S15" s="30">
        <v>1</v>
      </c>
      <c r="T15" s="30">
        <v>1</v>
      </c>
      <c r="U15" s="30">
        <v>1</v>
      </c>
    </row>
    <row r="16" spans="1:24" ht="15.6" x14ac:dyDescent="0.3">
      <c r="A16" s="27" t="s">
        <v>6</v>
      </c>
      <c r="B16" s="5">
        <v>150</v>
      </c>
      <c r="C16" s="5">
        <v>140</v>
      </c>
      <c r="D16" s="5">
        <v>120</v>
      </c>
      <c r="E16" s="5">
        <v>100</v>
      </c>
      <c r="F16" s="5">
        <v>95</v>
      </c>
      <c r="G16" s="5">
        <v>60</v>
      </c>
      <c r="H16" s="5">
        <v>30</v>
      </c>
      <c r="I16" s="5">
        <v>20</v>
      </c>
      <c r="J16" s="5">
        <v>5</v>
      </c>
      <c r="L16" s="29" t="s">
        <v>6</v>
      </c>
      <c r="M16" s="30">
        <v>150</v>
      </c>
      <c r="N16" s="30">
        <v>140</v>
      </c>
      <c r="O16" s="30">
        <v>120</v>
      </c>
      <c r="P16" s="30">
        <v>100</v>
      </c>
      <c r="Q16" s="30">
        <v>95</v>
      </c>
      <c r="R16" s="30">
        <v>60</v>
      </c>
      <c r="S16" s="30">
        <v>30</v>
      </c>
      <c r="T16" s="30">
        <v>20</v>
      </c>
      <c r="U16" s="30">
        <v>5</v>
      </c>
    </row>
    <row r="18" spans="1:22" x14ac:dyDescent="0.3">
      <c r="B18" s="5">
        <f t="array" ref="B18:C19">MMULT(B15:J16,C2:D10)</f>
        <v>9</v>
      </c>
      <c r="C18" s="5">
        <v>720</v>
      </c>
      <c r="F18" s="5">
        <f t="array" ref="F18:F19">MMULT(B15:J16,B2:B10)</f>
        <v>606</v>
      </c>
      <c r="M18" s="30">
        <f t="array" ref="M18:N19">MMULT(M15:U16,N2:O10)</f>
        <v>9</v>
      </c>
      <c r="N18" s="30">
        <v>720</v>
      </c>
      <c r="Q18" s="5">
        <f t="array" ref="Q18:Q19">MMULT(M15:U16,M2:M10)</f>
        <v>471</v>
      </c>
    </row>
    <row r="19" spans="1:22" ht="15.6" x14ac:dyDescent="0.3">
      <c r="A19" s="27" t="s">
        <v>7</v>
      </c>
      <c r="B19" s="5">
        <v>720</v>
      </c>
      <c r="C19" s="5">
        <v>80450</v>
      </c>
      <c r="E19" s="27" t="s">
        <v>9</v>
      </c>
      <c r="F19" s="5">
        <v>28720</v>
      </c>
      <c r="L19" s="29" t="s">
        <v>7</v>
      </c>
      <c r="M19" s="30">
        <v>720</v>
      </c>
      <c r="N19" s="30">
        <v>80450</v>
      </c>
      <c r="P19" s="27" t="s">
        <v>9</v>
      </c>
      <c r="Q19" s="5">
        <v>20050</v>
      </c>
      <c r="U19" s="27" t="s">
        <v>56</v>
      </c>
      <c r="V19">
        <f>+V11/(9*W13*X13)</f>
        <v>0.65502304399093203</v>
      </c>
    </row>
    <row r="21" spans="1:22" x14ac:dyDescent="0.3">
      <c r="B21" s="5">
        <f t="array" ref="B21:C22">MINVERSE(B18:C19)</f>
        <v>0.39119863846340874</v>
      </c>
      <c r="C21" s="5">
        <v>-3.50109409190372E-3</v>
      </c>
      <c r="F21" s="5">
        <f t="array" ref="F21:F22">MMULT(B21:C22,F18:F19)</f>
        <v>136.51495258935086</v>
      </c>
      <c r="M21" s="5">
        <f t="array" ref="M21:N22">MINVERSE(M18:N19)</f>
        <v>0.39119863846340874</v>
      </c>
      <c r="N21" s="5">
        <v>-3.50109409190372E-3</v>
      </c>
      <c r="Q21" s="5">
        <f t="array" ref="Q21:Q22">MMULT(M21:N22,Q18:Q19)</f>
        <v>114.05762217359592</v>
      </c>
    </row>
    <row r="22" spans="1:22" ht="15.6" x14ac:dyDescent="0.3">
      <c r="A22" s="27" t="s">
        <v>8</v>
      </c>
      <c r="B22" s="5">
        <v>-3.50109409190372E-3</v>
      </c>
      <c r="C22" s="5">
        <v>4.3763676148796499E-5</v>
      </c>
      <c r="E22" s="27" t="s">
        <v>10</v>
      </c>
      <c r="F22" s="5">
        <v>-0.86477024070021913</v>
      </c>
      <c r="L22" s="27" t="s">
        <v>8</v>
      </c>
      <c r="M22" s="5">
        <v>-3.50109409190372E-3</v>
      </c>
      <c r="N22" s="5">
        <v>4.3763676148796499E-5</v>
      </c>
      <c r="P22" s="27" t="s">
        <v>10</v>
      </c>
      <c r="Q22" s="5">
        <v>-0.77155361050328242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opLeftCell="F1" workbookViewId="0">
      <selection activeCell="F1" sqref="F1"/>
    </sheetView>
  </sheetViews>
  <sheetFormatPr baseColWidth="10" defaultRowHeight="14.4" x14ac:dyDescent="0.3"/>
  <sheetData>
    <row r="1" spans="1:30" ht="15.6" x14ac:dyDescent="0.3">
      <c r="B1" s="1" t="s">
        <v>0</v>
      </c>
      <c r="C1" s="1" t="s">
        <v>1</v>
      </c>
      <c r="D1" s="1" t="s">
        <v>2</v>
      </c>
      <c r="H1" s="1" t="s">
        <v>0</v>
      </c>
      <c r="I1" s="1">
        <v>1</v>
      </c>
      <c r="J1" s="1" t="s">
        <v>1</v>
      </c>
      <c r="M1" s="1" t="s">
        <v>16</v>
      </c>
      <c r="N1" s="1" t="s">
        <v>49</v>
      </c>
      <c r="S1" s="1" t="s">
        <v>2</v>
      </c>
      <c r="T1" s="1">
        <v>1</v>
      </c>
      <c r="U1" s="1" t="s">
        <v>1</v>
      </c>
      <c r="X1" s="1" t="s">
        <v>51</v>
      </c>
      <c r="Y1" s="1" t="s">
        <v>50</v>
      </c>
      <c r="AB1" s="1" t="s">
        <v>52</v>
      </c>
      <c r="AC1" s="1" t="s">
        <v>53</v>
      </c>
      <c r="AD1" s="1" t="s">
        <v>54</v>
      </c>
    </row>
    <row r="2" spans="1:30" x14ac:dyDescent="0.3">
      <c r="B2" s="2">
        <v>15</v>
      </c>
      <c r="C2" s="7">
        <v>14</v>
      </c>
      <c r="D2" s="7">
        <v>150</v>
      </c>
      <c r="H2" s="2">
        <v>15</v>
      </c>
      <c r="I2" s="26">
        <v>1</v>
      </c>
      <c r="J2" s="7">
        <v>14</v>
      </c>
      <c r="M2">
        <f t="array" ref="M2:M10">MMULT(I2:J10,L21:L22)</f>
        <v>27.79072453197184</v>
      </c>
      <c r="N2">
        <f>+H2-M2</f>
        <v>-12.79072453197184</v>
      </c>
      <c r="S2" s="7">
        <v>150</v>
      </c>
      <c r="T2" s="28">
        <v>1</v>
      </c>
      <c r="U2" s="7">
        <v>14</v>
      </c>
      <c r="X2">
        <f t="array" ref="X2:X10">MMULT(T2:U10,W21:W22)</f>
        <v>121.07808574438775</v>
      </c>
      <c r="Y2" s="15">
        <f>+S2-X2</f>
        <v>28.921914255612251</v>
      </c>
      <c r="AB2">
        <f>+N2*Y2</f>
        <v>-369.93223818084567</v>
      </c>
      <c r="AC2">
        <f>+N2*N2</f>
        <v>163.60263405278624</v>
      </c>
      <c r="AD2">
        <f>+Y2*Y2</f>
        <v>836.47712420898711</v>
      </c>
    </row>
    <row r="3" spans="1:30" x14ac:dyDescent="0.3">
      <c r="B3" s="2">
        <v>20</v>
      </c>
      <c r="C3" s="7">
        <v>15</v>
      </c>
      <c r="D3" s="7">
        <v>140</v>
      </c>
      <c r="H3" s="2">
        <v>20</v>
      </c>
      <c r="I3" s="26">
        <v>1</v>
      </c>
      <c r="J3" s="7">
        <v>15</v>
      </c>
      <c r="M3">
        <v>28.822270848529097</v>
      </c>
      <c r="N3">
        <f t="shared" ref="N3:N10" si="0">+H3-M3</f>
        <v>-8.8222708485290973</v>
      </c>
      <c r="S3" s="7">
        <v>140</v>
      </c>
      <c r="T3" s="28">
        <v>1</v>
      </c>
      <c r="U3" s="7">
        <v>15</v>
      </c>
      <c r="X3">
        <v>120.00648350757763</v>
      </c>
      <c r="Y3" s="15">
        <f t="shared" ref="Y3:Y10" si="1">+S3-X3</f>
        <v>19.993516492422373</v>
      </c>
      <c r="AB3">
        <f t="shared" ref="AB3:AB10" si="2">+N3*Y3</f>
        <v>-176.38821771068362</v>
      </c>
      <c r="AC3">
        <f t="shared" ref="AC3:AC10" si="3">+N3*N3</f>
        <v>77.832462924806322</v>
      </c>
      <c r="AD3">
        <f t="shared" ref="AD3:AD10" si="4">+Y3*Y3</f>
        <v>399.74070173276544</v>
      </c>
    </row>
    <row r="4" spans="1:30" x14ac:dyDescent="0.3">
      <c r="B4" s="2">
        <v>50</v>
      </c>
      <c r="C4" s="7">
        <v>18</v>
      </c>
      <c r="D4" s="7">
        <v>120</v>
      </c>
      <c r="H4" s="2">
        <v>50</v>
      </c>
      <c r="I4" s="26">
        <v>1</v>
      </c>
      <c r="J4" s="7">
        <v>18</v>
      </c>
      <c r="M4">
        <v>31.916909798200869</v>
      </c>
      <c r="N4">
        <f t="shared" si="0"/>
        <v>18.083090201799131</v>
      </c>
      <c r="S4" s="7">
        <v>120</v>
      </c>
      <c r="T4" s="28">
        <v>1</v>
      </c>
      <c r="U4" s="7">
        <v>18</v>
      </c>
      <c r="X4">
        <v>116.79167679714729</v>
      </c>
      <c r="Y4" s="15">
        <f t="shared" si="1"/>
        <v>3.2083232028527107</v>
      </c>
      <c r="AB4">
        <f t="shared" si="2"/>
        <v>58.016397873710659</v>
      </c>
      <c r="AC4">
        <f t="shared" si="3"/>
        <v>326.99815124640372</v>
      </c>
      <c r="AD4">
        <f t="shared" si="4"/>
        <v>10.293337773963076</v>
      </c>
    </row>
    <row r="5" spans="1:30" x14ac:dyDescent="0.3">
      <c r="B5" s="2">
        <v>45</v>
      </c>
      <c r="C5" s="7">
        <v>25</v>
      </c>
      <c r="D5" s="7">
        <v>100</v>
      </c>
      <c r="H5" s="2">
        <v>45</v>
      </c>
      <c r="I5" s="26">
        <v>1</v>
      </c>
      <c r="J5" s="7">
        <v>25</v>
      </c>
      <c r="M5">
        <v>39.137734014101667</v>
      </c>
      <c r="N5">
        <f t="shared" si="0"/>
        <v>5.8622659858983326</v>
      </c>
      <c r="S5" s="7">
        <v>100</v>
      </c>
      <c r="T5" s="28">
        <v>1</v>
      </c>
      <c r="U5" s="7">
        <v>25</v>
      </c>
      <c r="X5">
        <v>109.29046113947649</v>
      </c>
      <c r="Y5" s="15">
        <f t="shared" si="1"/>
        <v>-9.2904611394764913</v>
      </c>
      <c r="AB5">
        <f t="shared" si="2"/>
        <v>-54.463154331263297</v>
      </c>
      <c r="AC5">
        <f t="shared" si="3"/>
        <v>34.366162489420546</v>
      </c>
      <c r="AD5">
        <f t="shared" si="4"/>
        <v>86.312668184122828</v>
      </c>
    </row>
    <row r="6" spans="1:30" ht="15.6" x14ac:dyDescent="0.3">
      <c r="B6" s="2">
        <v>26</v>
      </c>
      <c r="C6" s="7">
        <v>30</v>
      </c>
      <c r="D6" s="7">
        <v>95</v>
      </c>
      <c r="H6" s="2">
        <v>26</v>
      </c>
      <c r="I6" s="26">
        <v>1</v>
      </c>
      <c r="J6" s="7">
        <v>30</v>
      </c>
      <c r="K6" s="27" t="s">
        <v>3</v>
      </c>
      <c r="M6">
        <v>44.295465596887958</v>
      </c>
      <c r="N6">
        <f t="shared" si="0"/>
        <v>-18.295465596887958</v>
      </c>
      <c r="S6" s="7">
        <v>95</v>
      </c>
      <c r="T6" s="28">
        <v>1</v>
      </c>
      <c r="U6" s="7">
        <v>30</v>
      </c>
      <c r="V6" s="27" t="s">
        <v>3</v>
      </c>
      <c r="X6">
        <v>103.93244995542591</v>
      </c>
      <c r="Y6" s="15">
        <f t="shared" si="1"/>
        <v>-8.9324499554259091</v>
      </c>
      <c r="AB6">
        <f t="shared" si="2"/>
        <v>163.4233308554181</v>
      </c>
      <c r="AC6">
        <f t="shared" si="3"/>
        <v>334.72406140691083</v>
      </c>
      <c r="AD6">
        <f t="shared" si="4"/>
        <v>79.78866220618832</v>
      </c>
    </row>
    <row r="7" spans="1:30" x14ac:dyDescent="0.3">
      <c r="B7" s="2">
        <v>80</v>
      </c>
      <c r="C7" s="7">
        <v>59</v>
      </c>
      <c r="D7" s="7">
        <v>60</v>
      </c>
      <c r="H7" s="2">
        <v>80</v>
      </c>
      <c r="I7" s="26">
        <v>1</v>
      </c>
      <c r="J7" s="7">
        <v>59</v>
      </c>
      <c r="M7">
        <v>74.210308777048425</v>
      </c>
      <c r="N7">
        <f t="shared" si="0"/>
        <v>5.7896912229515749</v>
      </c>
      <c r="S7" s="7">
        <v>60</v>
      </c>
      <c r="T7" s="28">
        <v>1</v>
      </c>
      <c r="U7" s="7">
        <v>59</v>
      </c>
      <c r="X7">
        <v>72.855985087932595</v>
      </c>
      <c r="Y7" s="15">
        <f t="shared" si="1"/>
        <v>-12.855985087932595</v>
      </c>
      <c r="AB7">
        <f t="shared" si="2"/>
        <v>-74.432184025999675</v>
      </c>
      <c r="AC7">
        <f t="shared" si="3"/>
        <v>33.520524457122505</v>
      </c>
      <c r="AD7">
        <f t="shared" si="4"/>
        <v>165.27635258114526</v>
      </c>
    </row>
    <row r="8" spans="1:30" x14ac:dyDescent="0.3">
      <c r="B8" s="2">
        <v>90</v>
      </c>
      <c r="C8" s="7">
        <v>85</v>
      </c>
      <c r="D8" s="7">
        <v>30</v>
      </c>
      <c r="H8" s="2">
        <v>90</v>
      </c>
      <c r="I8" s="26">
        <v>1</v>
      </c>
      <c r="J8" s="7">
        <v>85</v>
      </c>
      <c r="M8">
        <v>101.03051300753711</v>
      </c>
      <c r="N8">
        <f t="shared" si="0"/>
        <v>-11.03051300753711</v>
      </c>
      <c r="S8" s="7">
        <v>30</v>
      </c>
      <c r="T8" s="28">
        <v>1</v>
      </c>
      <c r="U8" s="7">
        <v>85</v>
      </c>
      <c r="X8">
        <v>44.994326930869619</v>
      </c>
      <c r="Y8" s="15">
        <f t="shared" si="1"/>
        <v>-14.994326930869619</v>
      </c>
      <c r="AB8">
        <f t="shared" si="2"/>
        <v>165.39511825022132</v>
      </c>
      <c r="AC8">
        <f t="shared" si="3"/>
        <v>121.67221720944538</v>
      </c>
      <c r="AD8">
        <f t="shared" si="4"/>
        <v>224.82984010980192</v>
      </c>
    </row>
    <row r="9" spans="1:30" x14ac:dyDescent="0.3">
      <c r="B9" s="2">
        <v>120</v>
      </c>
      <c r="C9" s="7">
        <v>75</v>
      </c>
      <c r="D9" s="7">
        <v>20</v>
      </c>
      <c r="H9" s="2">
        <v>120</v>
      </c>
      <c r="I9" s="26">
        <v>1</v>
      </c>
      <c r="J9" s="7">
        <v>75</v>
      </c>
      <c r="M9">
        <v>90.715049841964543</v>
      </c>
      <c r="N9">
        <f t="shared" si="0"/>
        <v>29.284950158035457</v>
      </c>
      <c r="S9" s="7">
        <v>20</v>
      </c>
      <c r="T9" s="28">
        <v>1</v>
      </c>
      <c r="U9" s="7">
        <v>75</v>
      </c>
      <c r="X9">
        <v>55.710349298970769</v>
      </c>
      <c r="Y9" s="15">
        <f t="shared" si="1"/>
        <v>-35.710349298970769</v>
      </c>
      <c r="AB9">
        <f t="shared" si="2"/>
        <v>-1045.7757993463954</v>
      </c>
      <c r="AC9">
        <f t="shared" si="3"/>
        <v>857.60830575862099</v>
      </c>
      <c r="AD9">
        <f t="shared" si="4"/>
        <v>1275.2290470545022</v>
      </c>
    </row>
    <row r="10" spans="1:30" x14ac:dyDescent="0.3">
      <c r="B10" s="2">
        <v>160</v>
      </c>
      <c r="C10" s="7">
        <v>150</v>
      </c>
      <c r="D10" s="7">
        <v>5</v>
      </c>
      <c r="H10" s="2">
        <v>160</v>
      </c>
      <c r="I10" s="26">
        <v>1</v>
      </c>
      <c r="J10" s="7">
        <v>150</v>
      </c>
      <c r="M10">
        <v>168.08102358375885</v>
      </c>
      <c r="N10">
        <f t="shared" si="0"/>
        <v>-8.0810235837588493</v>
      </c>
      <c r="S10" s="7">
        <v>5</v>
      </c>
      <c r="T10" s="28">
        <v>1</v>
      </c>
      <c r="U10" s="7">
        <v>150</v>
      </c>
      <c r="X10">
        <v>-24.659818461787808</v>
      </c>
      <c r="Y10" s="15">
        <f t="shared" si="1"/>
        <v>29.659818461787808</v>
      </c>
      <c r="AB10">
        <f t="shared" si="2"/>
        <v>-239.68169247971338</v>
      </c>
      <c r="AC10">
        <f t="shared" si="3"/>
        <v>65.302942161266714</v>
      </c>
      <c r="AD10">
        <f t="shared" si="4"/>
        <v>879.70483118620882</v>
      </c>
    </row>
    <row r="11" spans="1:30" x14ac:dyDescent="0.3">
      <c r="A11" s="4" t="s">
        <v>5</v>
      </c>
      <c r="B11" s="9">
        <f>SUM(B2:B10)</f>
        <v>606</v>
      </c>
      <c r="C11" s="4">
        <f t="shared" ref="C11:D11" si="5">SUM(C2:C10)</f>
        <v>471</v>
      </c>
      <c r="D11" s="4">
        <f t="shared" si="5"/>
        <v>720</v>
      </c>
      <c r="G11" s="4" t="s">
        <v>5</v>
      </c>
      <c r="H11" s="9">
        <f>SUM(H2:H10)</f>
        <v>606</v>
      </c>
      <c r="I11" s="9"/>
      <c r="J11" s="9">
        <f t="shared" ref="J11" si="6">SUM(J2:J10)</f>
        <v>471</v>
      </c>
      <c r="L11" s="4" t="s">
        <v>5</v>
      </c>
      <c r="M11" s="9">
        <f t="shared" ref="M11:N11" si="7">SUM(M2:M10)</f>
        <v>606.00000000000023</v>
      </c>
      <c r="N11" s="9">
        <f t="shared" si="7"/>
        <v>-3.5882408155885059E-13</v>
      </c>
      <c r="R11" s="4" t="s">
        <v>5</v>
      </c>
      <c r="S11" s="9">
        <f t="shared" ref="S11:U11" si="8">SUM(S2:S10)</f>
        <v>720</v>
      </c>
      <c r="T11" s="9"/>
      <c r="U11" s="9">
        <f t="shared" si="8"/>
        <v>471</v>
      </c>
      <c r="W11" s="4" t="s">
        <v>5</v>
      </c>
      <c r="X11" s="9">
        <f t="shared" ref="X11:Y11" si="9">SUM(X2:X10)</f>
        <v>720.00000000000023</v>
      </c>
      <c r="Y11" s="22">
        <f t="shared" si="9"/>
        <v>-2.4158453015843406E-13</v>
      </c>
      <c r="AA11" s="4" t="s">
        <v>5</v>
      </c>
      <c r="AB11" s="9">
        <f t="shared" ref="AB11:AD11" si="10">SUM(AB2:AB10)</f>
        <v>-1573.8384390955509</v>
      </c>
      <c r="AC11" s="9">
        <f t="shared" si="10"/>
        <v>2015.6274617067832</v>
      </c>
      <c r="AD11" s="9">
        <f t="shared" si="10"/>
        <v>3957.6525650376852</v>
      </c>
    </row>
    <row r="12" spans="1:30" x14ac:dyDescent="0.3">
      <c r="A12" s="4" t="s">
        <v>4</v>
      </c>
      <c r="B12" s="9">
        <f>+B11/9</f>
        <v>67.333333333333329</v>
      </c>
      <c r="C12" s="4">
        <f t="shared" ref="C12:D12" si="11">+C11/9</f>
        <v>52.333333333333336</v>
      </c>
      <c r="D12" s="4">
        <f t="shared" si="11"/>
        <v>80</v>
      </c>
      <c r="G12" s="4" t="s">
        <v>4</v>
      </c>
      <c r="H12" s="9">
        <f>+H11/9</f>
        <v>67.333333333333329</v>
      </c>
      <c r="I12" s="9"/>
      <c r="J12" s="9">
        <f t="shared" ref="J12" si="12">+J11/9</f>
        <v>52.333333333333336</v>
      </c>
      <c r="L12" s="4" t="s">
        <v>4</v>
      </c>
      <c r="M12" s="9">
        <f t="shared" ref="M12:N12" si="13">+M11/9</f>
        <v>67.333333333333357</v>
      </c>
      <c r="N12" s="9">
        <f t="shared" si="13"/>
        <v>-3.9869342395427841E-14</v>
      </c>
      <c r="R12" s="4" t="s">
        <v>4</v>
      </c>
      <c r="S12" s="9">
        <f t="shared" ref="S12:U12" si="14">+S11/9</f>
        <v>80</v>
      </c>
      <c r="T12" s="9"/>
      <c r="U12" s="9">
        <f t="shared" si="14"/>
        <v>52.333333333333336</v>
      </c>
      <c r="W12" s="4" t="s">
        <v>4</v>
      </c>
      <c r="X12" s="9">
        <f t="shared" ref="X12:Y12" si="15">+X11/9</f>
        <v>80.000000000000028</v>
      </c>
      <c r="Y12" s="22">
        <f t="shared" si="15"/>
        <v>-2.684272557315934E-14</v>
      </c>
      <c r="AA12" s="4" t="s">
        <v>4</v>
      </c>
      <c r="AB12" s="9">
        <f t="shared" ref="AB12:AD12" si="16">+AB11/9</f>
        <v>-174.87093767728345</v>
      </c>
      <c r="AC12" s="9">
        <f t="shared" si="16"/>
        <v>223.95860685630925</v>
      </c>
      <c r="AD12" s="9">
        <f t="shared" si="16"/>
        <v>439.73917389307616</v>
      </c>
    </row>
    <row r="13" spans="1:30" x14ac:dyDescent="0.3">
      <c r="AA13" s="11" t="s">
        <v>55</v>
      </c>
      <c r="AC13" s="9">
        <f>+AC12^0.5</f>
        <v>14.965246635331782</v>
      </c>
      <c r="AD13" s="9">
        <f>+AD12^0.5</f>
        <v>20.969958843380599</v>
      </c>
    </row>
    <row r="15" spans="1:30" x14ac:dyDescent="0.3"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S15" s="30">
        <v>1</v>
      </c>
      <c r="T15" s="30">
        <v>1</v>
      </c>
      <c r="U15" s="30">
        <v>1</v>
      </c>
      <c r="V15" s="30">
        <v>1</v>
      </c>
      <c r="W15" s="30">
        <v>1</v>
      </c>
      <c r="X15" s="30">
        <v>1</v>
      </c>
      <c r="Y15" s="30">
        <v>1</v>
      </c>
      <c r="Z15" s="30">
        <v>1</v>
      </c>
      <c r="AA15" s="30">
        <v>1</v>
      </c>
    </row>
    <row r="16" spans="1:30" ht="15.6" x14ac:dyDescent="0.3">
      <c r="G16" s="27" t="s">
        <v>6</v>
      </c>
      <c r="H16" s="5">
        <v>14</v>
      </c>
      <c r="I16" s="5">
        <v>15</v>
      </c>
      <c r="J16" s="5">
        <v>18</v>
      </c>
      <c r="K16" s="5">
        <v>25</v>
      </c>
      <c r="L16" s="5">
        <v>30</v>
      </c>
      <c r="M16" s="5">
        <v>59</v>
      </c>
      <c r="N16" s="5">
        <v>85</v>
      </c>
      <c r="O16" s="5">
        <v>75</v>
      </c>
      <c r="P16" s="5">
        <v>150</v>
      </c>
      <c r="R16" s="29" t="s">
        <v>6</v>
      </c>
      <c r="S16" s="30">
        <v>14</v>
      </c>
      <c r="T16" s="30">
        <v>15</v>
      </c>
      <c r="U16" s="30">
        <v>18</v>
      </c>
      <c r="V16" s="30">
        <v>25</v>
      </c>
      <c r="W16" s="30">
        <v>30</v>
      </c>
      <c r="X16" s="30">
        <v>59</v>
      </c>
      <c r="Y16" s="30">
        <v>85</v>
      </c>
      <c r="Z16" s="30">
        <v>75</v>
      </c>
      <c r="AA16" s="30">
        <v>150</v>
      </c>
    </row>
    <row r="18" spans="7:28" x14ac:dyDescent="0.3">
      <c r="H18" s="5">
        <f t="array" ref="H18:I19">MMULT(H15:P16,I2:J10)</f>
        <v>9</v>
      </c>
      <c r="I18" s="5">
        <v>471</v>
      </c>
      <c r="L18" s="5">
        <f t="array" ref="L18:L19">MMULT(H15:P16,H2:H10)</f>
        <v>606</v>
      </c>
      <c r="S18" s="30">
        <f t="array" ref="S18:T19">MMULT(S15:AA16,T2:U10)</f>
        <v>9</v>
      </c>
      <c r="T18" s="30">
        <v>471</v>
      </c>
      <c r="W18" s="5">
        <f t="array" ref="W18:W19">MMULT(S15:AA16,S2:S10)</f>
        <v>720</v>
      </c>
    </row>
    <row r="19" spans="7:28" ht="15.6" x14ac:dyDescent="0.3">
      <c r="G19" s="27" t="s">
        <v>7</v>
      </c>
      <c r="H19" s="5">
        <v>471</v>
      </c>
      <c r="I19" s="5">
        <v>41101</v>
      </c>
      <c r="K19" s="27" t="s">
        <v>9</v>
      </c>
      <c r="L19" s="5">
        <v>48685</v>
      </c>
      <c r="R19" s="29" t="s">
        <v>7</v>
      </c>
      <c r="S19" s="30">
        <v>471</v>
      </c>
      <c r="T19" s="30">
        <v>41101</v>
      </c>
      <c r="V19" s="27" t="s">
        <v>9</v>
      </c>
      <c r="W19" s="5">
        <v>20050</v>
      </c>
      <c r="AA19" s="27" t="s">
        <v>57</v>
      </c>
      <c r="AB19">
        <f>+AB11/(9*AC13*AD13)</f>
        <v>-0.55723217124862456</v>
      </c>
    </row>
    <row r="21" spans="7:28" x14ac:dyDescent="0.3">
      <c r="H21" s="5">
        <f t="array" ref="H21:I22">MINVERSE(H18:I19)</f>
        <v>0.27758192181970454</v>
      </c>
      <c r="I21" s="5">
        <v>-3.180970905259746E-3</v>
      </c>
      <c r="L21" s="5">
        <f t="array" ref="L21:L22">MMULT(H21:I22,L18:L19)</f>
        <v>13.349076100170237</v>
      </c>
      <c r="S21" s="5">
        <f t="array" ref="S21:T22">MINVERSE(S18:T19)</f>
        <v>0.27758192181970454</v>
      </c>
      <c r="T21" s="5">
        <v>-3.180970905259746E-3</v>
      </c>
      <c r="W21" s="5">
        <f t="array" ref="W21:W22">MMULT(S21:T22,W18:W19)</f>
        <v>136.08051705972935</v>
      </c>
    </row>
    <row r="22" spans="7:28" ht="15.6" x14ac:dyDescent="0.3">
      <c r="G22" s="27" t="s">
        <v>8</v>
      </c>
      <c r="H22" s="5">
        <v>-3.180970905259746E-3</v>
      </c>
      <c r="I22" s="5">
        <v>6.0782883539995143E-5</v>
      </c>
      <c r="K22" s="27" t="s">
        <v>10</v>
      </c>
      <c r="L22" s="5">
        <v>1.0315463165572574</v>
      </c>
      <c r="R22" s="27" t="s">
        <v>8</v>
      </c>
      <c r="S22" s="5">
        <v>-3.180970905259746E-3</v>
      </c>
      <c r="T22" s="5">
        <v>6.0782883539995143E-5</v>
      </c>
      <c r="V22" s="27" t="s">
        <v>10</v>
      </c>
      <c r="W22" s="5">
        <v>-1.0716022368101144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workbookViewId="0">
      <selection activeCell="A23" sqref="A23"/>
    </sheetView>
  </sheetViews>
  <sheetFormatPr baseColWidth="10" defaultRowHeight="14.4" x14ac:dyDescent="0.3"/>
  <sheetData>
    <row r="1" spans="1:30" ht="15.6" x14ac:dyDescent="0.3">
      <c r="B1" s="1" t="s">
        <v>0</v>
      </c>
      <c r="C1" s="1" t="s">
        <v>1</v>
      </c>
      <c r="D1" s="1" t="s">
        <v>2</v>
      </c>
      <c r="H1" s="1" t="s">
        <v>1</v>
      </c>
      <c r="I1" s="1">
        <v>1</v>
      </c>
      <c r="J1" s="1" t="s">
        <v>0</v>
      </c>
      <c r="M1" s="1" t="s">
        <v>16</v>
      </c>
      <c r="N1" s="1" t="s">
        <v>49</v>
      </c>
      <c r="S1" s="1" t="s">
        <v>2</v>
      </c>
      <c r="T1" s="1">
        <v>1</v>
      </c>
      <c r="U1" s="1" t="s">
        <v>0</v>
      </c>
      <c r="X1" s="1" t="s">
        <v>51</v>
      </c>
      <c r="Y1" s="1" t="s">
        <v>50</v>
      </c>
      <c r="AB1" s="1" t="s">
        <v>52</v>
      </c>
      <c r="AC1" s="1" t="s">
        <v>53</v>
      </c>
      <c r="AD1" s="1" t="s">
        <v>54</v>
      </c>
    </row>
    <row r="2" spans="1:30" x14ac:dyDescent="0.3">
      <c r="B2" s="2">
        <v>15</v>
      </c>
      <c r="C2" s="7">
        <v>14</v>
      </c>
      <c r="D2" s="7">
        <v>150</v>
      </c>
      <c r="H2" s="7">
        <v>14</v>
      </c>
      <c r="I2" s="26">
        <v>1</v>
      </c>
      <c r="J2" s="2">
        <v>15</v>
      </c>
      <c r="M2">
        <f t="array" ref="M2:M10">MMULT(I2:J10,L21:L22)</f>
        <v>6.838558207833902</v>
      </c>
      <c r="N2">
        <f>+H2-M2</f>
        <v>7.161441792166098</v>
      </c>
      <c r="S2" s="7">
        <v>150</v>
      </c>
      <c r="T2" s="28">
        <v>1</v>
      </c>
      <c r="U2" s="2">
        <v>15</v>
      </c>
      <c r="X2">
        <f t="array" ref="X2:X10">MMULT(T2:U10,W21:W22)</f>
        <v>132.9713485640132</v>
      </c>
      <c r="Y2" s="15">
        <f>+S2-X2</f>
        <v>17.028651435986802</v>
      </c>
      <c r="AB2">
        <f>+N2*Y2</f>
        <v>121.94969605790513</v>
      </c>
      <c r="AC2">
        <f>+N2*N2</f>
        <v>51.286248542583174</v>
      </c>
      <c r="AD2">
        <f>+Y2*Y2</f>
        <v>289.9749697283354</v>
      </c>
    </row>
    <row r="3" spans="1:30" x14ac:dyDescent="0.3">
      <c r="B3" s="2">
        <v>20</v>
      </c>
      <c r="C3" s="7">
        <v>15</v>
      </c>
      <c r="D3" s="7">
        <v>140</v>
      </c>
      <c r="H3" s="7">
        <v>15</v>
      </c>
      <c r="I3" s="26">
        <v>1</v>
      </c>
      <c r="J3" s="2">
        <v>20</v>
      </c>
      <c r="M3">
        <v>11.18519277396442</v>
      </c>
      <c r="N3">
        <f t="shared" ref="N3:N10" si="0">+H3-M3</f>
        <v>3.8148072260355796</v>
      </c>
      <c r="S3" s="7">
        <v>140</v>
      </c>
      <c r="T3" s="28">
        <v>1</v>
      </c>
      <c r="U3" s="2">
        <v>20</v>
      </c>
      <c r="X3">
        <v>127.91039169483996</v>
      </c>
      <c r="Y3" s="15">
        <f t="shared" ref="Y3:Y10" si="1">+S3-X3</f>
        <v>12.089608305160041</v>
      </c>
      <c r="AB3">
        <f t="shared" ref="AB3:AB10" si="2">+N3*Y3</f>
        <v>46.119525122464282</v>
      </c>
      <c r="AC3">
        <f t="shared" ref="AC3:AC10" si="3">+N3*N3</f>
        <v>14.552754171813275</v>
      </c>
      <c r="AD3">
        <f t="shared" ref="AD3:AD10" si="4">+Y3*Y3</f>
        <v>146.15862897219463</v>
      </c>
    </row>
    <row r="4" spans="1:30" x14ac:dyDescent="0.3">
      <c r="B4" s="2">
        <v>50</v>
      </c>
      <c r="C4" s="7">
        <v>18</v>
      </c>
      <c r="D4" s="7">
        <v>120</v>
      </c>
      <c r="H4" s="7">
        <v>18</v>
      </c>
      <c r="I4" s="26">
        <v>1</v>
      </c>
      <c r="J4" s="2">
        <v>50</v>
      </c>
      <c r="M4">
        <v>37.265000170747541</v>
      </c>
      <c r="N4">
        <f t="shared" si="0"/>
        <v>-19.265000170747541</v>
      </c>
      <c r="S4" s="7">
        <v>120</v>
      </c>
      <c r="T4" s="28">
        <v>1</v>
      </c>
      <c r="U4" s="2">
        <v>50</v>
      </c>
      <c r="X4">
        <v>97.544650479800509</v>
      </c>
      <c r="Y4" s="15">
        <f t="shared" si="1"/>
        <v>22.455349520199491</v>
      </c>
      <c r="AB4">
        <f t="shared" si="2"/>
        <v>-432.60231234083892</v>
      </c>
      <c r="AC4">
        <f t="shared" si="3"/>
        <v>371.14023157890279</v>
      </c>
      <c r="AD4">
        <f t="shared" si="4"/>
        <v>504.24272207432347</v>
      </c>
    </row>
    <row r="5" spans="1:30" x14ac:dyDescent="0.3">
      <c r="B5" s="2">
        <v>45</v>
      </c>
      <c r="C5" s="7">
        <v>25</v>
      </c>
      <c r="D5" s="7">
        <v>100</v>
      </c>
      <c r="H5" s="7">
        <v>25</v>
      </c>
      <c r="I5" s="26">
        <v>1</v>
      </c>
      <c r="J5" s="2">
        <v>45</v>
      </c>
      <c r="M5">
        <v>32.918365604617016</v>
      </c>
      <c r="N5">
        <f t="shared" si="0"/>
        <v>-7.9183656046170157</v>
      </c>
      <c r="S5" s="7">
        <v>100</v>
      </c>
      <c r="T5" s="28">
        <v>1</v>
      </c>
      <c r="U5" s="2">
        <v>45</v>
      </c>
      <c r="X5">
        <v>102.60560734897375</v>
      </c>
      <c r="Y5" s="15">
        <f t="shared" si="1"/>
        <v>-2.6056073489737486</v>
      </c>
      <c r="AB5">
        <f t="shared" si="2"/>
        <v>20.632151611251057</v>
      </c>
      <c r="AC5">
        <f t="shared" si="3"/>
        <v>62.700513848381796</v>
      </c>
      <c r="AD5">
        <f t="shared" si="4"/>
        <v>6.7891896570260064</v>
      </c>
    </row>
    <row r="6" spans="1:30" ht="15.6" x14ac:dyDescent="0.3">
      <c r="B6" s="2">
        <v>26</v>
      </c>
      <c r="C6" s="7">
        <v>30</v>
      </c>
      <c r="D6" s="7">
        <v>95</v>
      </c>
      <c r="H6" s="7">
        <v>30</v>
      </c>
      <c r="I6" s="26">
        <v>1</v>
      </c>
      <c r="J6" s="2">
        <v>26</v>
      </c>
      <c r="K6" s="27" t="s">
        <v>3</v>
      </c>
      <c r="M6">
        <v>16.401154253321046</v>
      </c>
      <c r="N6">
        <f t="shared" si="0"/>
        <v>13.598845746678954</v>
      </c>
      <c r="S6" s="7">
        <v>95</v>
      </c>
      <c r="T6" s="28">
        <v>1</v>
      </c>
      <c r="U6" s="2">
        <v>26</v>
      </c>
      <c r="V6" s="27" t="s">
        <v>3</v>
      </c>
      <c r="X6">
        <v>121.83724345183207</v>
      </c>
      <c r="Y6" s="15">
        <f t="shared" si="1"/>
        <v>-26.837243451832066</v>
      </c>
      <c r="AB6">
        <f t="shared" si="2"/>
        <v>-364.95553396753411</v>
      </c>
      <c r="AC6">
        <f t="shared" si="3"/>
        <v>184.92860564196829</v>
      </c>
      <c r="AD6">
        <f t="shared" si="4"/>
        <v>720.23763609290313</v>
      </c>
    </row>
    <row r="7" spans="1:30" x14ac:dyDescent="0.3">
      <c r="B7" s="2">
        <v>80</v>
      </c>
      <c r="C7" s="7">
        <v>59</v>
      </c>
      <c r="D7" s="7">
        <v>60</v>
      </c>
      <c r="H7" s="7">
        <v>59</v>
      </c>
      <c r="I7" s="26">
        <v>1</v>
      </c>
      <c r="J7" s="2">
        <v>80</v>
      </c>
      <c r="M7">
        <v>63.344807567530651</v>
      </c>
      <c r="N7">
        <f t="shared" si="0"/>
        <v>-4.3448075675306512</v>
      </c>
      <c r="S7" s="7">
        <v>60</v>
      </c>
      <c r="T7" s="28">
        <v>1</v>
      </c>
      <c r="U7" s="2">
        <v>80</v>
      </c>
      <c r="X7">
        <v>67.17890926476106</v>
      </c>
      <c r="Y7" s="15">
        <f t="shared" si="1"/>
        <v>-7.1789092647610602</v>
      </c>
      <c r="AB7">
        <f t="shared" si="2"/>
        <v>31.190979300149756</v>
      </c>
      <c r="AC7">
        <f t="shared" si="3"/>
        <v>18.877352798871616</v>
      </c>
      <c r="AD7">
        <f t="shared" si="4"/>
        <v>51.536738231672189</v>
      </c>
    </row>
    <row r="8" spans="1:30" x14ac:dyDescent="0.3">
      <c r="B8" s="2">
        <v>90</v>
      </c>
      <c r="C8" s="7">
        <v>85</v>
      </c>
      <c r="D8" s="7">
        <v>30</v>
      </c>
      <c r="H8" s="7">
        <v>85</v>
      </c>
      <c r="I8" s="26">
        <v>1</v>
      </c>
      <c r="J8" s="2">
        <v>90</v>
      </c>
      <c r="M8">
        <v>72.038076699791688</v>
      </c>
      <c r="N8">
        <f t="shared" si="0"/>
        <v>12.961923300208312</v>
      </c>
      <c r="S8" s="7">
        <v>30</v>
      </c>
      <c r="T8" s="28">
        <v>1</v>
      </c>
      <c r="U8" s="2">
        <v>90</v>
      </c>
      <c r="X8">
        <v>57.056995526414568</v>
      </c>
      <c r="Y8" s="15">
        <f t="shared" si="1"/>
        <v>-27.056995526414568</v>
      </c>
      <c r="AB8">
        <f t="shared" si="2"/>
        <v>-350.71070074746507</v>
      </c>
      <c r="AC8">
        <f t="shared" si="3"/>
        <v>168.01145564048315</v>
      </c>
      <c r="AD8">
        <f t="shared" si="4"/>
        <v>732.08100691641789</v>
      </c>
    </row>
    <row r="9" spans="1:30" x14ac:dyDescent="0.3">
      <c r="B9" s="2">
        <v>120</v>
      </c>
      <c r="C9" s="7">
        <v>75</v>
      </c>
      <c r="D9" s="7">
        <v>20</v>
      </c>
      <c r="H9" s="7">
        <v>75</v>
      </c>
      <c r="I9" s="26">
        <v>1</v>
      </c>
      <c r="J9" s="2">
        <v>120</v>
      </c>
      <c r="M9">
        <v>98.117884096574812</v>
      </c>
      <c r="N9">
        <f t="shared" si="0"/>
        <v>-23.117884096574812</v>
      </c>
      <c r="S9" s="7">
        <v>20</v>
      </c>
      <c r="T9" s="28">
        <v>1</v>
      </c>
      <c r="U9" s="2">
        <v>120</v>
      </c>
      <c r="X9">
        <v>26.691254311375118</v>
      </c>
      <c r="Y9" s="15">
        <f t="shared" si="1"/>
        <v>-6.6912543113751184</v>
      </c>
      <c r="AB9">
        <f t="shared" si="2"/>
        <v>154.6876416310765</v>
      </c>
      <c r="AC9">
        <f t="shared" si="3"/>
        <v>534.43656510266658</v>
      </c>
      <c r="AD9">
        <f t="shared" si="4"/>
        <v>44.772884259496109</v>
      </c>
    </row>
    <row r="10" spans="1:30" x14ac:dyDescent="0.3">
      <c r="B10" s="2">
        <v>160</v>
      </c>
      <c r="C10" s="7">
        <v>150</v>
      </c>
      <c r="D10" s="7">
        <v>5</v>
      </c>
      <c r="H10" s="7">
        <v>150</v>
      </c>
      <c r="I10" s="26">
        <v>1</v>
      </c>
      <c r="J10" s="2">
        <v>160</v>
      </c>
      <c r="M10">
        <v>132.89096062561896</v>
      </c>
      <c r="N10">
        <f t="shared" si="0"/>
        <v>17.109039374381041</v>
      </c>
      <c r="S10" s="7">
        <v>5</v>
      </c>
      <c r="T10" s="28">
        <v>1</v>
      </c>
      <c r="U10" s="2">
        <v>160</v>
      </c>
      <c r="X10">
        <v>-13.796400642010809</v>
      </c>
      <c r="Y10" s="15">
        <f t="shared" si="1"/>
        <v>18.796400642010809</v>
      </c>
      <c r="AB10">
        <f t="shared" si="2"/>
        <v>321.58835868080399</v>
      </c>
      <c r="AC10">
        <f t="shared" si="3"/>
        <v>292.71922831412081</v>
      </c>
      <c r="AD10">
        <f t="shared" si="4"/>
        <v>353.30467709498436</v>
      </c>
    </row>
    <row r="11" spans="1:30" x14ac:dyDescent="0.3">
      <c r="A11" s="4" t="s">
        <v>5</v>
      </c>
      <c r="B11" s="9">
        <f>SUM(B2:B10)</f>
        <v>606</v>
      </c>
      <c r="C11" s="4">
        <f t="shared" ref="C11:D11" si="5">SUM(C2:C10)</f>
        <v>471</v>
      </c>
      <c r="D11" s="4">
        <f t="shared" si="5"/>
        <v>720</v>
      </c>
      <c r="G11" s="4" t="s">
        <v>5</v>
      </c>
      <c r="H11" s="9">
        <f>SUM(H2:H10)</f>
        <v>471</v>
      </c>
      <c r="I11" s="9"/>
      <c r="J11" s="9">
        <f t="shared" ref="J11" si="6">SUM(J2:J10)</f>
        <v>606</v>
      </c>
      <c r="L11" s="4" t="s">
        <v>5</v>
      </c>
      <c r="M11" s="9">
        <f t="shared" ref="M11:N11" si="7">SUM(M2:M10)</f>
        <v>471.00000000000006</v>
      </c>
      <c r="N11" s="9">
        <f t="shared" si="7"/>
        <v>-3.5527136788005009E-14</v>
      </c>
      <c r="R11" s="4" t="s">
        <v>5</v>
      </c>
      <c r="S11" s="9">
        <f t="shared" ref="S11:U11" si="8">SUM(S2:S10)</f>
        <v>720</v>
      </c>
      <c r="T11" s="9"/>
      <c r="U11" s="9">
        <f t="shared" si="8"/>
        <v>606</v>
      </c>
      <c r="W11" s="4" t="s">
        <v>5</v>
      </c>
      <c r="X11" s="9">
        <f t="shared" ref="X11:Y11" si="9">SUM(X2:X10)</f>
        <v>719.99999999999943</v>
      </c>
      <c r="Y11" s="22">
        <f t="shared" si="9"/>
        <v>5.8264504332328215E-13</v>
      </c>
      <c r="AA11" s="4" t="s">
        <v>5</v>
      </c>
      <c r="AB11" s="9">
        <f t="shared" ref="AB11:AD11" si="10">SUM(AB2:AB10)</f>
        <v>-452.10019465218744</v>
      </c>
      <c r="AC11" s="9">
        <f t="shared" si="10"/>
        <v>1698.6529556397913</v>
      </c>
      <c r="AD11" s="9">
        <f t="shared" si="10"/>
        <v>2849.0984530273531</v>
      </c>
    </row>
    <row r="12" spans="1:30" x14ac:dyDescent="0.3">
      <c r="A12" s="4" t="s">
        <v>4</v>
      </c>
      <c r="B12" s="9">
        <f>+B11/9</f>
        <v>67.333333333333329</v>
      </c>
      <c r="C12" s="4">
        <f t="shared" ref="C12:D12" si="11">+C11/9</f>
        <v>52.333333333333336</v>
      </c>
      <c r="D12" s="4">
        <f t="shared" si="11"/>
        <v>80</v>
      </c>
      <c r="G12" s="4" t="s">
        <v>4</v>
      </c>
      <c r="H12" s="9">
        <f>+H11/9</f>
        <v>52.333333333333336</v>
      </c>
      <c r="I12" s="9"/>
      <c r="J12" s="9">
        <f t="shared" ref="J12" si="12">+J11/9</f>
        <v>67.333333333333329</v>
      </c>
      <c r="L12" s="4" t="s">
        <v>4</v>
      </c>
      <c r="M12" s="9">
        <f t="shared" ref="M12:N12" si="13">+M11/9</f>
        <v>52.333333333333343</v>
      </c>
      <c r="N12" s="9">
        <f t="shared" si="13"/>
        <v>-3.9474596431116679E-15</v>
      </c>
      <c r="R12" s="4" t="s">
        <v>4</v>
      </c>
      <c r="S12" s="9">
        <f t="shared" ref="S12:U12" si="14">+S11/9</f>
        <v>80</v>
      </c>
      <c r="T12" s="9"/>
      <c r="U12" s="9">
        <f t="shared" si="14"/>
        <v>67.333333333333329</v>
      </c>
      <c r="W12" s="4" t="s">
        <v>4</v>
      </c>
      <c r="X12" s="9">
        <f t="shared" ref="X12:Y12" si="15">+X11/9</f>
        <v>79.999999999999943</v>
      </c>
      <c r="Y12" s="22">
        <f t="shared" si="15"/>
        <v>6.4738338147031347E-14</v>
      </c>
      <c r="AA12" s="4" t="s">
        <v>4</v>
      </c>
      <c r="AB12" s="9">
        <f t="shared" ref="AB12:AD12" si="16">+AB11/9</f>
        <v>-50.233354961354159</v>
      </c>
      <c r="AC12" s="9">
        <f t="shared" si="16"/>
        <v>188.73921729331016</v>
      </c>
      <c r="AD12" s="9">
        <f t="shared" si="16"/>
        <v>316.56649478081704</v>
      </c>
    </row>
    <row r="13" spans="1:30" x14ac:dyDescent="0.3">
      <c r="AA13" s="11" t="s">
        <v>55</v>
      </c>
      <c r="AC13" s="9">
        <f>+AC12^0.5</f>
        <v>13.738239235553811</v>
      </c>
      <c r="AD13" s="9">
        <f>+AD12^0.5</f>
        <v>17.792315610420612</v>
      </c>
    </row>
    <row r="15" spans="1:30" x14ac:dyDescent="0.3"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S15" s="30">
        <v>1</v>
      </c>
      <c r="T15" s="30">
        <v>1</v>
      </c>
      <c r="U15" s="30">
        <v>1</v>
      </c>
      <c r="V15" s="30">
        <v>1</v>
      </c>
      <c r="W15" s="30">
        <v>1</v>
      </c>
      <c r="X15" s="30">
        <v>1</v>
      </c>
      <c r="Y15" s="30">
        <v>1</v>
      </c>
      <c r="Z15" s="30">
        <v>1</v>
      </c>
      <c r="AA15" s="30">
        <v>1</v>
      </c>
    </row>
    <row r="16" spans="1:30" ht="15.6" x14ac:dyDescent="0.3">
      <c r="G16" s="27" t="s">
        <v>6</v>
      </c>
      <c r="H16" s="5">
        <v>15</v>
      </c>
      <c r="I16" s="5">
        <v>20</v>
      </c>
      <c r="J16" s="5">
        <v>50</v>
      </c>
      <c r="K16" s="5">
        <v>45</v>
      </c>
      <c r="L16" s="5">
        <v>26</v>
      </c>
      <c r="M16" s="5">
        <v>80</v>
      </c>
      <c r="N16" s="5">
        <v>90</v>
      </c>
      <c r="O16" s="5">
        <v>120</v>
      </c>
      <c r="P16" s="5">
        <v>160</v>
      </c>
      <c r="R16" s="29" t="s">
        <v>6</v>
      </c>
      <c r="S16" s="30">
        <v>15</v>
      </c>
      <c r="T16" s="30">
        <v>20</v>
      </c>
      <c r="U16" s="30">
        <v>50</v>
      </c>
      <c r="V16" s="30">
        <v>45</v>
      </c>
      <c r="W16" s="30">
        <v>26</v>
      </c>
      <c r="X16" s="30">
        <v>80</v>
      </c>
      <c r="Y16" s="30">
        <v>90</v>
      </c>
      <c r="Z16" s="30">
        <v>120</v>
      </c>
      <c r="AA16" s="30">
        <v>160</v>
      </c>
    </row>
    <row r="18" spans="7:28" x14ac:dyDescent="0.3">
      <c r="H18" s="5">
        <f t="array" ref="H18:I19">MMULT(H15:P16,I2:J10)</f>
        <v>9</v>
      </c>
      <c r="I18" s="5">
        <v>606</v>
      </c>
      <c r="L18" s="5">
        <f t="array" ref="L18:L19">MMULT(H15:P16,H2:H10)</f>
        <v>471</v>
      </c>
      <c r="S18" s="30">
        <f t="array" ref="S18:T19">MMULT(S15:AA16,T2:U10)</f>
        <v>9</v>
      </c>
      <c r="T18" s="30">
        <v>606</v>
      </c>
      <c r="W18" s="5">
        <f t="array" ref="W18:W19">MMULT(S15:AA16,S2:S10)</f>
        <v>720</v>
      </c>
    </row>
    <row r="19" spans="7:28" ht="15.6" x14ac:dyDescent="0.3">
      <c r="G19" s="27" t="s">
        <v>7</v>
      </c>
      <c r="H19" s="5">
        <v>606</v>
      </c>
      <c r="I19" s="5">
        <v>60326</v>
      </c>
      <c r="K19" s="27" t="s">
        <v>9</v>
      </c>
      <c r="L19" s="5">
        <v>48685</v>
      </c>
      <c r="R19" s="29" t="s">
        <v>7</v>
      </c>
      <c r="S19" s="30">
        <v>606</v>
      </c>
      <c r="T19" s="30">
        <v>60326</v>
      </c>
      <c r="V19" s="27" t="s">
        <v>9</v>
      </c>
      <c r="W19" s="5">
        <v>28720</v>
      </c>
      <c r="AA19" s="27" t="s">
        <v>58</v>
      </c>
      <c r="AB19">
        <f>+AB11/(9*AC13*AD13)</f>
        <v>-0.20550795423039303</v>
      </c>
    </row>
    <row r="21" spans="7:28" x14ac:dyDescent="0.3">
      <c r="H21" s="5">
        <f t="array" ref="H21:I22">MINVERSE(H18:I19)</f>
        <v>0.34335052191829157</v>
      </c>
      <c r="I21" s="5">
        <v>-3.4491001605026802E-3</v>
      </c>
      <c r="L21" s="5">
        <f t="array" ref="L21:L22">MMULT(H21:I22,L18:L19)</f>
        <v>-6.2013454905576566</v>
      </c>
      <c r="S21" s="5">
        <f t="array" ref="S21:T22">MINVERSE(S18:T19)</f>
        <v>0.34335052191829157</v>
      </c>
      <c r="T21" s="5">
        <v>-3.4491001605026802E-3</v>
      </c>
      <c r="W21" s="5">
        <f t="array" ref="W21:W22">MMULT(S21:T22,W18:W19)</f>
        <v>148.15421917153293</v>
      </c>
    </row>
    <row r="22" spans="7:28" ht="15.6" x14ac:dyDescent="0.3">
      <c r="G22" s="27" t="s">
        <v>8</v>
      </c>
      <c r="H22" s="5">
        <v>-3.4491001605026807E-3</v>
      </c>
      <c r="I22" s="5">
        <v>5.122425980944575E-5</v>
      </c>
      <c r="K22" s="27" t="s">
        <v>10</v>
      </c>
      <c r="L22" s="5">
        <v>0.86932691322610389</v>
      </c>
      <c r="R22" s="27" t="s">
        <v>8</v>
      </c>
      <c r="S22" s="5">
        <v>-3.4491001605026807E-3</v>
      </c>
      <c r="T22" s="5">
        <v>5.122425980944575E-5</v>
      </c>
      <c r="V22" s="27" t="s">
        <v>10</v>
      </c>
      <c r="W22" s="5">
        <v>-1.0121913738346484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FRM</vt:lpstr>
      <vt:lpstr>FRMD</vt:lpstr>
      <vt:lpstr>FRMG</vt:lpstr>
      <vt:lpstr>FRMGD</vt:lpstr>
      <vt:lpstr>R12.3</vt:lpstr>
      <vt:lpstr>R13.2</vt:lpstr>
      <vt:lpstr>R23.1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JUAN HUARIPUMA</cp:lastModifiedBy>
  <dcterms:created xsi:type="dcterms:W3CDTF">2016-05-19T22:19:55Z</dcterms:created>
  <dcterms:modified xsi:type="dcterms:W3CDTF">2017-07-10T18:46:57Z</dcterms:modified>
</cp:coreProperties>
</file>