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441 442 ECONOMETRÍA\Clase_Econometría I\Clase_Modelos de rezagos distribuidos infinito\"/>
    </mc:Choice>
  </mc:AlternateContent>
  <xr:revisionPtr revIDLastSave="0" documentId="8_{C82B3F6B-8BF1-40E0-A4AE-5C39609D5CDA}" xr6:coauthVersionLast="45" xr6:coauthVersionMax="45" xr10:uidLastSave="{00000000-0000-0000-0000-000000000000}"/>
  <bookViews>
    <workbookView xWindow="-120" yWindow="-120" windowWidth="20730" windowHeight="11760" activeTab="3"/>
  </bookViews>
  <sheets>
    <sheet name="Data" sheetId="1" r:id="rId1"/>
    <sheet name="Aleatoriedad" sheetId="2" r:id="rId2"/>
    <sheet name="Independencia" sheetId="3" r:id="rId3"/>
    <sheet name="Durbin_Watson" sheetId="4" r:id="rId4"/>
    <sheet name="Breusch_Godfr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5" l="1"/>
  <c r="O42" i="5"/>
  <c r="P43" i="5"/>
  <c r="Q44" i="5" s="1"/>
  <c r="O38" i="5"/>
  <c r="P39" i="5"/>
  <c r="Q40" i="5" s="1"/>
  <c r="O34" i="5"/>
  <c r="P35" i="5"/>
  <c r="Q36" i="5" s="1"/>
  <c r="O30" i="5"/>
  <c r="P31" i="5"/>
  <c r="Q32" i="5" s="1"/>
  <c r="N45" i="5"/>
  <c r="N44" i="5"/>
  <c r="O45" i="5"/>
  <c r="P46" i="5" s="1"/>
  <c r="N42" i="5"/>
  <c r="O43" i="5" s="1"/>
  <c r="P44" i="5" s="1"/>
  <c r="Q45" i="5" s="1"/>
  <c r="N41" i="5"/>
  <c r="N40" i="5"/>
  <c r="O41" i="5"/>
  <c r="P42" i="5" s="1"/>
  <c r="Q43" i="5" s="1"/>
  <c r="N37" i="5"/>
  <c r="N36" i="5"/>
  <c r="O37" i="5" s="1"/>
  <c r="P38" i="5" s="1"/>
  <c r="Q39" i="5" s="1"/>
  <c r="N33" i="5"/>
  <c r="N32" i="5"/>
  <c r="O33" i="5"/>
  <c r="P34" i="5" s="1"/>
  <c r="Q35" i="5" s="1"/>
  <c r="N29" i="5"/>
  <c r="M46" i="5"/>
  <c r="M45" i="5"/>
  <c r="N46" i="5" s="1"/>
  <c r="M44" i="5"/>
  <c r="M43" i="5"/>
  <c r="M42" i="5"/>
  <c r="N43" i="5" s="1"/>
  <c r="O44" i="5" s="1"/>
  <c r="P45" i="5" s="1"/>
  <c r="Q46" i="5" s="1"/>
  <c r="M41" i="5"/>
  <c r="M40" i="5"/>
  <c r="M39" i="5"/>
  <c r="M38" i="5"/>
  <c r="N39" i="5" s="1"/>
  <c r="O40" i="5" s="1"/>
  <c r="P41" i="5" s="1"/>
  <c r="Q42" i="5" s="1"/>
  <c r="M37" i="5"/>
  <c r="N38" i="5" s="1"/>
  <c r="O39" i="5" s="1"/>
  <c r="P40" i="5" s="1"/>
  <c r="Q41" i="5" s="1"/>
  <c r="M36" i="5"/>
  <c r="M35" i="5"/>
  <c r="M34" i="5"/>
  <c r="N35" i="5" s="1"/>
  <c r="O36" i="5" s="1"/>
  <c r="P37" i="5" s="1"/>
  <c r="Q38" i="5" s="1"/>
  <c r="M33" i="5"/>
  <c r="N34" i="5" s="1"/>
  <c r="O35" i="5" s="1"/>
  <c r="P36" i="5" s="1"/>
  <c r="Q37" i="5" s="1"/>
  <c r="M32" i="5"/>
  <c r="M31" i="5"/>
  <c r="M30" i="5"/>
  <c r="N31" i="5" s="1"/>
  <c r="O32" i="5" s="1"/>
  <c r="P33" i="5" s="1"/>
  <c r="Q34" i="5" s="1"/>
  <c r="M29" i="5"/>
  <c r="N30" i="5" s="1"/>
  <c r="O31" i="5" s="1"/>
  <c r="P32" i="5" s="1"/>
  <c r="Q33" i="5" s="1"/>
  <c r="M28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L46" i="4"/>
  <c r="L44" i="4"/>
  <c r="L43" i="4"/>
  <c r="L42" i="4"/>
  <c r="L40" i="4"/>
  <c r="L39" i="4"/>
  <c r="L36" i="4"/>
  <c r="L35" i="4"/>
  <c r="L32" i="4"/>
  <c r="L31" i="4"/>
  <c r="L30" i="4"/>
  <c r="L28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47" i="4" s="1"/>
  <c r="K28" i="4"/>
  <c r="K27" i="4"/>
  <c r="J46" i="4"/>
  <c r="J45" i="4"/>
  <c r="L45" i="4" s="1"/>
  <c r="J44" i="4"/>
  <c r="J43" i="4"/>
  <c r="J42" i="4"/>
  <c r="J41" i="4"/>
  <c r="L41" i="4" s="1"/>
  <c r="J40" i="4"/>
  <c r="J39" i="4"/>
  <c r="J38" i="4"/>
  <c r="L38" i="4" s="1"/>
  <c r="J37" i="4"/>
  <c r="L37" i="4" s="1"/>
  <c r="J36" i="4"/>
  <c r="J35" i="4"/>
  <c r="J34" i="4"/>
  <c r="L34" i="4" s="1"/>
  <c r="J33" i="4"/>
  <c r="L33" i="4" s="1"/>
  <c r="J32" i="4"/>
  <c r="J31" i="4"/>
  <c r="J30" i="4"/>
  <c r="J29" i="4"/>
  <c r="L29" i="4" s="1"/>
  <c r="J28" i="4"/>
  <c r="B4" i="4"/>
  <c r="B5" i="4"/>
  <c r="B6" i="4"/>
  <c r="B7" i="4" s="1"/>
  <c r="B8" i="4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N55" i="3"/>
  <c r="N58" i="3" s="1"/>
  <c r="O31" i="3"/>
  <c r="O41" i="3" s="1"/>
  <c r="N31" i="3"/>
  <c r="N41" i="3" s="1"/>
  <c r="N52" i="3" s="1"/>
  <c r="P30" i="3"/>
  <c r="P29" i="3"/>
  <c r="N40" i="3" s="1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M33" i="2"/>
  <c r="M31" i="2"/>
  <c r="M35" i="2" s="1"/>
  <c r="M37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O52" i="3" l="1"/>
  <c r="O55" i="3" s="1"/>
  <c r="O58" i="3" s="1"/>
  <c r="P41" i="3"/>
  <c r="N43" i="2"/>
  <c r="N42" i="3"/>
  <c r="N51" i="3"/>
  <c r="N54" i="3" s="1"/>
  <c r="N57" i="3" s="1"/>
  <c r="O40" i="3"/>
  <c r="N41" i="2"/>
  <c r="L47" i="4"/>
  <c r="L49" i="4" s="1"/>
  <c r="O51" i="3" l="1"/>
  <c r="O54" i="3" s="1"/>
  <c r="O57" i="3" s="1"/>
  <c r="O42" i="3"/>
  <c r="P40" i="3"/>
  <c r="N61" i="3"/>
  <c r="O61" i="3" s="1"/>
</calcChain>
</file>

<file path=xl/sharedStrings.xml><?xml version="1.0" encoding="utf-8"?>
<sst xmlns="http://schemas.openxmlformats.org/spreadsheetml/2006/main" count="245" uniqueCount="91">
  <si>
    <t>GNP</t>
  </si>
  <si>
    <t>INTEREST</t>
  </si>
  <si>
    <t>MONEY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</si>
  <si>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</si>
  <si>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</si>
  <si>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</si>
  <si>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</si>
  <si>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</si>
  <si>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</si>
  <si>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</si>
  <si>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</si>
  <si>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</si>
  <si>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</si>
  <si>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</si>
  <si>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</si>
  <si>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</si>
  <si>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</si>
  <si>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</si>
  <si>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</si>
  <si>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</si>
  <si>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</si>
  <si>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</si>
  <si>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</si>
  <si>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</si>
  <si>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</si>
  <si>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</si>
  <si>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</si>
  <si>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</si>
  <si>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</si>
  <si>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Análisis de los residuales</t>
  </si>
  <si>
    <t>Observación</t>
  </si>
  <si>
    <t>Pronóstico para Y</t>
  </si>
  <si>
    <t>Residuos (-1)</t>
  </si>
  <si>
    <t>Rachas=</t>
  </si>
  <si>
    <t>N1=</t>
  </si>
  <si>
    <t>N2=</t>
  </si>
  <si>
    <t>N=</t>
  </si>
  <si>
    <t>E( R)=</t>
  </si>
  <si>
    <t>VAR( R)=</t>
  </si>
  <si>
    <t>Intervalo:</t>
  </si>
  <si>
    <t>Inferior=</t>
  </si>
  <si>
    <t>Superior=</t>
  </si>
  <si>
    <t>S( R)=</t>
  </si>
  <si>
    <t>Nivel de significancia: 5%</t>
  </si>
  <si>
    <t>+</t>
  </si>
  <si>
    <t>-</t>
  </si>
  <si>
    <t>Frecuencia Observada:</t>
  </si>
  <si>
    <t>Frecuencia esperada:</t>
  </si>
  <si>
    <t>Chi-Cuadrado</t>
  </si>
  <si>
    <t>P-valor</t>
  </si>
  <si>
    <t>e2</t>
  </si>
  <si>
    <t>(e-e(-1))2</t>
  </si>
  <si>
    <t>DW=</t>
  </si>
  <si>
    <t>Dependent Variable: MONEY</t>
  </si>
  <si>
    <t>Method: Least Squares</t>
  </si>
  <si>
    <t>Date: 12/10/17   Time: 17:45</t>
  </si>
  <si>
    <t>Sample: 1966 1985</t>
  </si>
  <si>
    <t>Included observations: 20</t>
  </si>
  <si>
    <t>Variable</t>
  </si>
  <si>
    <t>Coefficient</t>
  </si>
  <si>
    <t>Std. Error</t>
  </si>
  <si>
    <t>t-Statistic</t>
  </si>
  <si>
    <t xml:space="preserve">Prob.  </t>
  </si>
  <si>
    <t>C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</si>
  <si>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</si>
  <si>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</si>
  <si>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</si>
  <si>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</si>
  <si>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</si>
  <si>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</si>
  <si>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</si>
  <si>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</si>
  <si>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</si>
  <si>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</si>
  <si>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</si>
  <si>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</si>
  <si>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</si>
  <si>
    <t>Autocorrelación positiva</t>
  </si>
  <si>
    <t>Autocorrelación negativa</t>
  </si>
  <si>
    <t>Zona de indecisión</t>
  </si>
  <si>
    <t>No Atocorrelacion</t>
  </si>
  <si>
    <t>e(-1)</t>
  </si>
  <si>
    <t>e(-2)</t>
  </si>
  <si>
    <t>e(-3)</t>
  </si>
  <si>
    <t>e(-5)</t>
  </si>
  <si>
    <t>Variable X 3</t>
  </si>
  <si>
    <t>Variable X 4</t>
  </si>
  <si>
    <t>Variable X 5</t>
  </si>
  <si>
    <t>Variable X 6</t>
  </si>
  <si>
    <t>e(-4)</t>
  </si>
  <si>
    <t>Variable X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</si>
</sst>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 applyBorder="1" applyAlignment="1"/>
    <xf numFmtId="0" fontId="0" fillId="4" borderId="0" xfId="0" applyFill="1"/>
    <xf numFmtId="0" fontId="0" fillId="5" borderId="0" xfId="0" applyFill="1" applyBorder="1" applyAlignment="1"/>
    <xf numFmtId="0" fontId="0" fillId="5" borderId="0" xfId="0" applyFill="1"/>
    <xf numFmtId="0" fontId="4" fillId="2" borderId="0" xfId="0" quotePrefix="1" applyFont="1" applyFill="1" applyAlignment="1">
      <alignment horizontal="center"/>
    </xf>
    <xf numFmtId="0" fontId="5" fillId="6" borderId="0" xfId="0" applyFont="1" applyFill="1"/>
    <xf numFmtId="0" fontId="1" fillId="6" borderId="0" xfId="0" applyFont="1" applyFill="1"/>
    <xf numFmtId="0" fontId="2" fillId="6" borderId="0" xfId="0" applyFont="1" applyFill="1"/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0" xfId="0" applyFont="1" applyFill="1"/>
    <xf numFmtId="0" fontId="2" fillId="7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1" fillId="7" borderId="8" xfId="0" applyFont="1" applyFill="1" applyBorder="1"/>
    <xf numFmtId="4" fontId="0" fillId="0" borderId="0" xfId="0" applyNumberFormat="1"/>
    <xf numFmtId="0" fontId="0" fillId="8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173" fontId="0" fillId="3" borderId="0" xfId="0" applyNumberFormat="1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34</xdr:row>
          <xdr:rowOff>0</xdr:rowOff>
        </xdr:from>
        <xdr:to>
          <xdr:col>20</xdr:col>
          <xdr:colOff>247650</xdr:colOff>
          <xdr:row>38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6FD4C9C-E626-4DE4-AC2E-397C943BA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40</xdr:row>
          <xdr:rowOff>0</xdr:rowOff>
        </xdr:from>
        <xdr:to>
          <xdr:col>24</xdr:col>
          <xdr:colOff>95250</xdr:colOff>
          <xdr:row>42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6197B3A-6252-4FD6-AA8A-FC9EA4737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28</xdr:row>
          <xdr:rowOff>0</xdr:rowOff>
        </xdr:from>
        <xdr:to>
          <xdr:col>19</xdr:col>
          <xdr:colOff>76200</xdr:colOff>
          <xdr:row>32</xdr:row>
          <xdr:rowOff>28575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EE6B53FA-AC82-4239-8014-50A63152E3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38100</xdr:rowOff>
        </xdr:from>
        <xdr:to>
          <xdr:col>15</xdr:col>
          <xdr:colOff>304800</xdr:colOff>
          <xdr:row>47</xdr:row>
          <xdr:rowOff>142875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48A64EF-6432-4352-A56C-9C8F73A84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65</xdr:row>
      <xdr:rowOff>0</xdr:rowOff>
    </xdr:from>
    <xdr:to>
      <xdr:col>25</xdr:col>
      <xdr:colOff>19050</xdr:colOff>
      <xdr:row>69</xdr:row>
      <xdr:rowOff>47625</xdr:rowOff>
    </xdr:to>
    <xdr:pic>
      <xdr:nvPicPr>
        <xdr:cNvPr id="4119" name="Imagen 1">
          <a:extLst>
            <a:ext uri="{FF2B5EF4-FFF2-40B4-BE49-F238E27FC236}">
              <a16:creationId xmlns:a16="http://schemas.microsoft.com/office/drawing/2014/main" id="{19F321A5-AF0F-4938-9C3E-AE1DF32C8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2487275"/>
          <a:ext cx="117633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70</xdr:row>
      <xdr:rowOff>28575</xdr:rowOff>
    </xdr:from>
    <xdr:to>
      <xdr:col>28</xdr:col>
      <xdr:colOff>285750</xdr:colOff>
      <xdr:row>166</xdr:row>
      <xdr:rowOff>0</xdr:rowOff>
    </xdr:to>
    <xdr:pic>
      <xdr:nvPicPr>
        <xdr:cNvPr id="4120" name="Imagen 2">
          <a:extLst>
            <a:ext uri="{FF2B5EF4-FFF2-40B4-BE49-F238E27FC236}">
              <a16:creationId xmlns:a16="http://schemas.microsoft.com/office/drawing/2014/main" id="{E3EA7B07-C552-40ED-A4A0-F1E27D8AC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3468350"/>
          <a:ext cx="14316075" cy="1825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50</xdr:row>
      <xdr:rowOff>38100</xdr:rowOff>
    </xdr:from>
    <xdr:to>
      <xdr:col>10</xdr:col>
      <xdr:colOff>0</xdr:colOff>
      <xdr:row>62</xdr:row>
      <xdr:rowOff>28575</xdr:rowOff>
    </xdr:to>
    <xdr:pic>
      <xdr:nvPicPr>
        <xdr:cNvPr id="4121" name="Picture 2">
          <a:extLst>
            <a:ext uri="{FF2B5EF4-FFF2-40B4-BE49-F238E27FC236}">
              <a16:creationId xmlns:a16="http://schemas.microsoft.com/office/drawing/2014/main" id="{0BCF1BD3-B27A-4652-9BFE-2F8C5A6A3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9658350"/>
          <a:ext cx="64770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H11" sqref="H11"/>
    </sheetView>
  </sheetViews>
  <sheetFormatPr baseColWidth="10" defaultRowHeight="15" x14ac:dyDescent="0.25"/>
  <sheetData>
    <row r="1" spans="2:5" x14ac:dyDescent="0.25">
      <c r="C1" s="2" t="s">
        <v>0</v>
      </c>
      <c r="D1" s="2" t="s">
        <v>1</v>
      </c>
      <c r="E1" s="2" t="s">
        <v>2</v>
      </c>
    </row>
    <row r="2" spans="2:5" x14ac:dyDescent="0.25">
      <c r="B2">
        <v>1966</v>
      </c>
      <c r="C2" s="3">
        <v>2208.3000000000002</v>
      </c>
      <c r="D2" s="3">
        <v>4.5</v>
      </c>
      <c r="E2" s="3">
        <v>480</v>
      </c>
    </row>
    <row r="3" spans="2:5" x14ac:dyDescent="0.25">
      <c r="B3">
        <f>+B2+1</f>
        <v>1967</v>
      </c>
      <c r="C3" s="3">
        <v>2271.4</v>
      </c>
      <c r="D3" s="3">
        <v>4.1900000000000004</v>
      </c>
      <c r="E3" s="3">
        <v>524.29999999999995</v>
      </c>
    </row>
    <row r="4" spans="2:5" x14ac:dyDescent="0.25">
      <c r="B4">
        <f t="shared" ref="B4:B21" si="0">+B3+1</f>
        <v>1968</v>
      </c>
      <c r="C4" s="3">
        <v>2365.6</v>
      </c>
      <c r="D4" s="3">
        <v>5.16</v>
      </c>
      <c r="E4" s="3">
        <v>566.29999999999995</v>
      </c>
    </row>
    <row r="5" spans="2:5" x14ac:dyDescent="0.25">
      <c r="B5">
        <f t="shared" si="0"/>
        <v>1969</v>
      </c>
      <c r="C5" s="3">
        <v>2423.3000000000002</v>
      </c>
      <c r="D5" s="3">
        <v>5.87</v>
      </c>
      <c r="E5" s="3">
        <v>589.5</v>
      </c>
    </row>
    <row r="6" spans="2:5" x14ac:dyDescent="0.25">
      <c r="B6">
        <f t="shared" si="0"/>
        <v>1970</v>
      </c>
      <c r="C6" s="3">
        <v>2416.1999999999998</v>
      </c>
      <c r="D6" s="3">
        <v>5.95</v>
      </c>
      <c r="E6" s="3">
        <v>628.20000000000005</v>
      </c>
    </row>
    <row r="7" spans="2:5" x14ac:dyDescent="0.25">
      <c r="B7">
        <f t="shared" si="0"/>
        <v>1971</v>
      </c>
      <c r="C7" s="3">
        <v>2484.8000000000002</v>
      </c>
      <c r="D7" s="3">
        <v>4.88</v>
      </c>
      <c r="E7" s="3">
        <v>712.8</v>
      </c>
    </row>
    <row r="8" spans="2:5" x14ac:dyDescent="0.25">
      <c r="B8">
        <f t="shared" si="0"/>
        <v>1972</v>
      </c>
      <c r="C8" s="3">
        <v>2608.5</v>
      </c>
      <c r="D8" s="3">
        <v>4.5</v>
      </c>
      <c r="E8" s="3">
        <v>805.2</v>
      </c>
    </row>
    <row r="9" spans="2:5" x14ac:dyDescent="0.25">
      <c r="B9">
        <f t="shared" si="0"/>
        <v>1973</v>
      </c>
      <c r="C9" s="3">
        <v>2744.1</v>
      </c>
      <c r="D9" s="3">
        <v>6.44</v>
      </c>
      <c r="E9" s="3">
        <v>861</v>
      </c>
    </row>
    <row r="10" spans="2:5" x14ac:dyDescent="0.25">
      <c r="B10">
        <f t="shared" si="0"/>
        <v>1974</v>
      </c>
      <c r="C10" s="3">
        <v>2729.3</v>
      </c>
      <c r="D10" s="3">
        <v>7.83</v>
      </c>
      <c r="E10" s="3">
        <v>908.4</v>
      </c>
    </row>
    <row r="11" spans="2:5" x14ac:dyDescent="0.25">
      <c r="B11">
        <f t="shared" si="0"/>
        <v>1975</v>
      </c>
      <c r="C11" s="3">
        <v>2695</v>
      </c>
      <c r="D11" s="3">
        <v>6.25</v>
      </c>
      <c r="E11" s="3">
        <v>1023.1</v>
      </c>
    </row>
    <row r="12" spans="2:5" x14ac:dyDescent="0.25">
      <c r="B12">
        <f t="shared" si="0"/>
        <v>1976</v>
      </c>
      <c r="C12" s="3">
        <v>2826.7</v>
      </c>
      <c r="D12" s="3">
        <v>5.5</v>
      </c>
      <c r="E12" s="3">
        <v>1163.5999999999999</v>
      </c>
    </row>
    <row r="13" spans="2:5" x14ac:dyDescent="0.25">
      <c r="B13">
        <f t="shared" si="0"/>
        <v>1977</v>
      </c>
      <c r="C13" s="3">
        <v>2958.6</v>
      </c>
      <c r="D13" s="3">
        <v>5.46</v>
      </c>
      <c r="E13" s="3">
        <v>1286.5999999999999</v>
      </c>
    </row>
    <row r="14" spans="2:5" x14ac:dyDescent="0.25">
      <c r="B14">
        <f t="shared" si="0"/>
        <v>1978</v>
      </c>
      <c r="C14" s="3">
        <v>3115.2</v>
      </c>
      <c r="D14" s="3">
        <v>7.46</v>
      </c>
      <c r="E14" s="3">
        <v>1388.9</v>
      </c>
    </row>
    <row r="15" spans="2:5" x14ac:dyDescent="0.25">
      <c r="B15">
        <f t="shared" si="0"/>
        <v>1979</v>
      </c>
      <c r="C15" s="3">
        <v>3192.4</v>
      </c>
      <c r="D15" s="3">
        <v>10.28</v>
      </c>
      <c r="E15" s="3">
        <v>1497.9</v>
      </c>
    </row>
    <row r="16" spans="2:5" x14ac:dyDescent="0.25">
      <c r="B16">
        <f t="shared" si="0"/>
        <v>1980</v>
      </c>
      <c r="C16" s="3">
        <v>3187.1</v>
      </c>
      <c r="D16" s="3">
        <v>11.77</v>
      </c>
      <c r="E16" s="3">
        <v>1631.4</v>
      </c>
    </row>
    <row r="17" spans="2:5" x14ac:dyDescent="0.25">
      <c r="B17">
        <f t="shared" si="0"/>
        <v>1981</v>
      </c>
      <c r="C17" s="3">
        <v>3248.8</v>
      </c>
      <c r="D17" s="3">
        <v>13.42</v>
      </c>
      <c r="E17" s="3">
        <v>1794.4</v>
      </c>
    </row>
    <row r="18" spans="2:5" x14ac:dyDescent="0.25">
      <c r="B18">
        <f t="shared" si="0"/>
        <v>1982</v>
      </c>
      <c r="C18" s="3">
        <v>3166</v>
      </c>
      <c r="D18" s="3">
        <v>11.02</v>
      </c>
      <c r="E18" s="3">
        <v>1954.9</v>
      </c>
    </row>
    <row r="19" spans="2:5" x14ac:dyDescent="0.25">
      <c r="B19">
        <f t="shared" si="0"/>
        <v>1983</v>
      </c>
      <c r="C19" s="3">
        <v>3277.7</v>
      </c>
      <c r="D19" s="3">
        <v>8.5</v>
      </c>
      <c r="E19" s="3">
        <v>2188.8000000000002</v>
      </c>
    </row>
    <row r="20" spans="2:5" x14ac:dyDescent="0.25">
      <c r="B20">
        <f t="shared" si="0"/>
        <v>1984</v>
      </c>
      <c r="C20" s="3">
        <v>3492</v>
      </c>
      <c r="D20" s="3">
        <v>8.8000000000000007</v>
      </c>
      <c r="E20" s="3">
        <v>2371.6999999999998</v>
      </c>
    </row>
    <row r="21" spans="2:5" x14ac:dyDescent="0.25">
      <c r="B21">
        <f t="shared" si="0"/>
        <v>1985</v>
      </c>
      <c r="C21" s="3">
        <v>3573.5</v>
      </c>
      <c r="D21" s="3">
        <v>7.69</v>
      </c>
      <c r="E21" s="3">
        <v>2563.6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P46"/>
  <sheetViews>
    <sheetView zoomScale="160" zoomScaleNormal="160" workbookViewId="0"/>
  </sheetViews>
  <sheetFormatPr baseColWidth="10" defaultRowHeight="15" x14ac:dyDescent="0.25"/>
  <sheetData>
    <row r="2" spans="3:13" x14ac:dyDescent="0.25">
      <c r="D2" s="2" t="s">
        <v>0</v>
      </c>
      <c r="E2" s="2" t="s">
        <v>1</v>
      </c>
      <c r="F2" s="2" t="s">
        <v>2</v>
      </c>
      <c r="H2" t="s">
        <v>3</v>
      </c>
    </row>
    <row r="3" spans="3:13" ht="15.75" thickBot="1" x14ac:dyDescent="0.3">
      <c r="C3">
        <v>1966</v>
      </c>
      <c r="D3" s="3">
        <v>2208.3000000000002</v>
      </c>
      <c r="E3" s="3">
        <v>4.5</v>
      </c>
      <c r="F3" s="3">
        <v>480</v>
      </c>
    </row>
    <row r="4" spans="3:13" x14ac:dyDescent="0.25">
      <c r="C4">
        <f>+C3+1</f>
        <v>1967</v>
      </c>
      <c r="D4" s="3">
        <v>2271.4</v>
      </c>
      <c r="E4" s="3">
        <v>4.1900000000000004</v>
      </c>
      <c r="F4" s="3">
        <v>524.29999999999995</v>
      </c>
      <c r="H4" s="7" t="s">
        <v>4</v>
      </c>
      <c r="I4" s="7"/>
    </row>
    <row r="5" spans="3:13" x14ac:dyDescent="0.25">
      <c r="C5">
        <f t="shared" ref="C5:C22" si="0">+C4+1</f>
        <v>1968</v>
      </c>
      <c r="D5" s="3">
        <v>2365.6</v>
      </c>
      <c r="E5" s="3">
        <v>5.16</v>
      </c>
      <c r="F5" s="3">
        <v>566.29999999999995</v>
      </c>
      <c r="H5" s="4" t="s">
        <v>5</v>
      </c>
      <c r="I5" s="4">
        <v>0.967086570935075</v>
      </c>
    </row>
    <row r="6" spans="3:13" x14ac:dyDescent="0.25">
      <c r="C6">
        <f t="shared" si="0"/>
        <v>1969</v>
      </c>
      <c r="D6" s="3">
        <v>2423.3000000000002</v>
      </c>
      <c r="E6" s="3">
        <v>5.87</v>
      </c>
      <c r="F6" s="3">
        <v>589.5</v>
      </c>
      <c r="H6" s="4" t="s">
        <v>6</v>
      </c>
      <c r="I6" s="4">
        <v>0.9352564356829618</v>
      </c>
    </row>
    <row r="7" spans="3:13" x14ac:dyDescent="0.25">
      <c r="C7">
        <f t="shared" si="0"/>
        <v>1970</v>
      </c>
      <c r="D7" s="3">
        <v>2416.1999999999998</v>
      </c>
      <c r="E7" s="3">
        <v>5.95</v>
      </c>
      <c r="F7" s="3">
        <v>628.20000000000005</v>
      </c>
      <c r="H7" s="4" t="s">
        <v>7</v>
      </c>
      <c r="I7" s="4">
        <v>0.9276395457633102</v>
      </c>
    </row>
    <row r="8" spans="3:13" x14ac:dyDescent="0.25">
      <c r="C8">
        <f t="shared" si="0"/>
        <v>1971</v>
      </c>
      <c r="D8" s="3">
        <v>2484.8000000000002</v>
      </c>
      <c r="E8" s="3">
        <v>4.88</v>
      </c>
      <c r="F8" s="3">
        <v>712.8</v>
      </c>
      <c r="H8" s="4" t="s">
        <v>8</v>
      </c>
      <c r="I8" s="4">
        <v>175.73475258474221</v>
      </c>
    </row>
    <row r="9" spans="3:13" ht="15.75" thickBot="1" x14ac:dyDescent="0.3">
      <c r="C9">
        <f t="shared" si="0"/>
        <v>1972</v>
      </c>
      <c r="D9" s="3">
        <v>2608.5</v>
      </c>
      <c r="E9" s="3">
        <v>4.5</v>
      </c>
      <c r="F9" s="3">
        <v>805.2</v>
      </c>
      <c r="H9" s="5" t="s">
        <v>9</v>
      </c>
      <c r="I9" s="5">
        <v>20</v>
      </c>
    </row>
    <row r="10" spans="3:13" x14ac:dyDescent="0.25">
      <c r="C10">
        <f t="shared" si="0"/>
        <v>1973</v>
      </c>
      <c r="D10" s="3">
        <v>2744.1</v>
      </c>
      <c r="E10" s="3">
        <v>6.44</v>
      </c>
      <c r="F10" s="3">
        <v>861</v>
      </c>
    </row>
    <row r="11" spans="3:13" ht="15.75" thickBot="1" x14ac:dyDescent="0.3">
      <c r="C11">
        <f t="shared" si="0"/>
        <v>1974</v>
      </c>
      <c r="D11" s="3">
        <v>2729.3</v>
      </c>
      <c r="E11" s="3">
        <v>7.83</v>
      </c>
      <c r="F11" s="3">
        <v>908.4</v>
      </c>
      <c r="H11" t="s">
        <v>10</v>
      </c>
    </row>
    <row r="12" spans="3:13" x14ac:dyDescent="0.25">
      <c r="C12">
        <f t="shared" si="0"/>
        <v>1975</v>
      </c>
      <c r="D12" s="3">
        <v>2695</v>
      </c>
      <c r="E12" s="3">
        <v>6.25</v>
      </c>
      <c r="F12" s="3">
        <v>1023.1</v>
      </c>
      <c r="H12" s="6"/>
      <c r="I12" s="6" t="s">
        <v>15</v>
      </c>
      <c r="J12" s="6" t="s">
        <v>16</v>
      </c>
      <c r="K12" s="6" t="s">
        <v>17</v>
      </c>
      <c r="L12" s="6" t="s">
        <v>18</v>
      </c>
      <c r="M12" s="6" t="s">
        <v>19</v>
      </c>
    </row>
    <row r="13" spans="3:13" x14ac:dyDescent="0.25">
      <c r="C13">
        <f t="shared" si="0"/>
        <v>1976</v>
      </c>
      <c r="D13" s="3">
        <v>2826.7</v>
      </c>
      <c r="E13" s="3">
        <v>5.5</v>
      </c>
      <c r="F13" s="3">
        <v>1163.5999999999999</v>
      </c>
      <c r="H13" s="4" t="s">
        <v>11</v>
      </c>
      <c r="I13" s="4">
        <v>2</v>
      </c>
      <c r="J13" s="4">
        <v>7584000.1064776499</v>
      </c>
      <c r="K13" s="4">
        <v>3792000.0532388249</v>
      </c>
      <c r="L13" s="4">
        <v>122.78718027288318</v>
      </c>
      <c r="M13" s="4">
        <v>7.8554513151369041E-11</v>
      </c>
    </row>
    <row r="14" spans="3:13" x14ac:dyDescent="0.25">
      <c r="C14">
        <f t="shared" si="0"/>
        <v>1977</v>
      </c>
      <c r="D14" s="3">
        <v>2958.6</v>
      </c>
      <c r="E14" s="3">
        <v>5.46</v>
      </c>
      <c r="F14" s="3">
        <v>1286.5999999999999</v>
      </c>
      <c r="H14" s="4" t="s">
        <v>12</v>
      </c>
      <c r="I14" s="4">
        <v>17</v>
      </c>
      <c r="J14" s="4">
        <v>525005.95552234957</v>
      </c>
      <c r="K14" s="4">
        <v>30882.703266020562</v>
      </c>
      <c r="L14" s="4"/>
      <c r="M14" s="4"/>
    </row>
    <row r="15" spans="3:13" ht="15.75" thickBot="1" x14ac:dyDescent="0.3">
      <c r="C15">
        <f t="shared" si="0"/>
        <v>1978</v>
      </c>
      <c r="D15" s="3">
        <v>3115.2</v>
      </c>
      <c r="E15" s="3">
        <v>7.46</v>
      </c>
      <c r="F15" s="3">
        <v>1388.9</v>
      </c>
      <c r="H15" s="5" t="s">
        <v>13</v>
      </c>
      <c r="I15" s="5">
        <v>19</v>
      </c>
      <c r="J15" s="5">
        <v>8109006.061999999</v>
      </c>
      <c r="K15" s="5"/>
      <c r="L15" s="5"/>
      <c r="M15" s="5"/>
    </row>
    <row r="16" spans="3:13" ht="15.75" thickBot="1" x14ac:dyDescent="0.3">
      <c r="C16">
        <f t="shared" si="0"/>
        <v>1979</v>
      </c>
      <c r="D16" s="3">
        <v>3192.4</v>
      </c>
      <c r="E16" s="3">
        <v>10.28</v>
      </c>
      <c r="F16" s="3">
        <v>1497.9</v>
      </c>
    </row>
    <row r="17" spans="3:16" x14ac:dyDescent="0.25">
      <c r="C17">
        <f t="shared" si="0"/>
        <v>1980</v>
      </c>
      <c r="D17" s="3">
        <v>3187.1</v>
      </c>
      <c r="E17" s="3">
        <v>11.77</v>
      </c>
      <c r="F17" s="3">
        <v>1631.4</v>
      </c>
      <c r="H17" s="6"/>
      <c r="I17" s="6" t="s">
        <v>20</v>
      </c>
      <c r="J17" s="6" t="s">
        <v>8</v>
      </c>
      <c r="K17" s="6" t="s">
        <v>21</v>
      </c>
      <c r="L17" s="6" t="s">
        <v>22</v>
      </c>
      <c r="M17" s="6" t="s">
        <v>23</v>
      </c>
      <c r="N17" s="6" t="s">
        <v>24</v>
      </c>
      <c r="O17" s="6" t="s">
        <v>25</v>
      </c>
      <c r="P17" s="6" t="s">
        <v>26</v>
      </c>
    </row>
    <row r="18" spans="3:16" x14ac:dyDescent="0.25">
      <c r="C18">
        <f t="shared" si="0"/>
        <v>1981</v>
      </c>
      <c r="D18" s="3">
        <v>3248.8</v>
      </c>
      <c r="E18" s="3">
        <v>13.42</v>
      </c>
      <c r="F18" s="3">
        <v>1794.4</v>
      </c>
      <c r="H18" s="4" t="s">
        <v>14</v>
      </c>
      <c r="I18" s="4">
        <v>-3169.4180450803419</v>
      </c>
      <c r="J18" s="4">
        <v>310.81726198431971</v>
      </c>
      <c r="K18" s="4">
        <v>-10.197046408703756</v>
      </c>
      <c r="L18" s="4">
        <v>1.1622624425199657E-8</v>
      </c>
      <c r="M18" s="4">
        <v>-3825.1851462743589</v>
      </c>
      <c r="N18" s="4">
        <v>-2513.650943886325</v>
      </c>
      <c r="O18" s="4">
        <v>-3825.1851462743589</v>
      </c>
      <c r="P18" s="4">
        <v>-2513.650943886325</v>
      </c>
    </row>
    <row r="19" spans="3:16" x14ac:dyDescent="0.25">
      <c r="C19">
        <f t="shared" si="0"/>
        <v>1982</v>
      </c>
      <c r="D19" s="3">
        <v>3166</v>
      </c>
      <c r="E19" s="3">
        <v>11.02</v>
      </c>
      <c r="F19" s="3">
        <v>1954.9</v>
      </c>
      <c r="H19" s="4" t="s">
        <v>27</v>
      </c>
      <c r="I19" s="4">
        <v>1.5881459972940064</v>
      </c>
      <c r="J19" s="4">
        <v>0.14343298060949494</v>
      </c>
      <c r="K19" s="4">
        <v>11.072390677133253</v>
      </c>
      <c r="L19" s="4">
        <v>3.4100267500612551E-9</v>
      </c>
      <c r="M19" s="4">
        <v>1.2855288604290298</v>
      </c>
      <c r="N19" s="4">
        <v>1.890763134158983</v>
      </c>
      <c r="O19" s="4">
        <v>1.2855288604290298</v>
      </c>
      <c r="P19" s="4">
        <v>1.890763134158983</v>
      </c>
    </row>
    <row r="20" spans="3:16" ht="15.75" thickBot="1" x14ac:dyDescent="0.3">
      <c r="C20">
        <f t="shared" si="0"/>
        <v>1983</v>
      </c>
      <c r="D20" s="3">
        <v>3277.7</v>
      </c>
      <c r="E20" s="3">
        <v>8.5</v>
      </c>
      <c r="F20" s="3">
        <v>2188.8000000000002</v>
      </c>
      <c r="H20" s="5" t="s">
        <v>28</v>
      </c>
      <c r="I20" s="5">
        <v>-14.922284190509881</v>
      </c>
      <c r="J20" s="5">
        <v>22.588240975580582</v>
      </c>
      <c r="K20" s="5">
        <v>-0.66062179018905809</v>
      </c>
      <c r="L20" s="5">
        <v>0.51770758254319871</v>
      </c>
      <c r="M20" s="5">
        <v>-62.579306876642633</v>
      </c>
      <c r="N20" s="5">
        <v>32.734738495622878</v>
      </c>
      <c r="O20" s="5">
        <v>-62.579306876642633</v>
      </c>
      <c r="P20" s="5">
        <v>32.734738495622878</v>
      </c>
    </row>
    <row r="21" spans="3:16" x14ac:dyDescent="0.25">
      <c r="C21">
        <f t="shared" si="0"/>
        <v>1984</v>
      </c>
      <c r="D21" s="3">
        <v>3492</v>
      </c>
      <c r="E21" s="3">
        <v>8.8000000000000007</v>
      </c>
      <c r="F21" s="3">
        <v>2371.6999999999998</v>
      </c>
    </row>
    <row r="22" spans="3:16" x14ac:dyDescent="0.25">
      <c r="C22">
        <f t="shared" si="0"/>
        <v>1985</v>
      </c>
      <c r="D22" s="3">
        <v>3573.5</v>
      </c>
      <c r="E22" s="3">
        <v>7.69</v>
      </c>
      <c r="F22" s="3">
        <v>2563.6</v>
      </c>
    </row>
    <row r="24" spans="3:16" x14ac:dyDescent="0.25">
      <c r="H24" t="s">
        <v>29</v>
      </c>
    </row>
    <row r="25" spans="3:16" ht="15.75" thickBot="1" x14ac:dyDescent="0.3"/>
    <row r="26" spans="3:16" x14ac:dyDescent="0.25">
      <c r="H26" s="6" t="s">
        <v>30</v>
      </c>
      <c r="I26" s="6" t="s">
        <v>31</v>
      </c>
      <c r="J26" s="6" t="s">
        <v>12</v>
      </c>
      <c r="K26" s="8"/>
    </row>
    <row r="27" spans="3:16" x14ac:dyDescent="0.25">
      <c r="H27" s="4">
        <v>1</v>
      </c>
      <c r="I27" s="4">
        <v>270.53448188671825</v>
      </c>
      <c r="J27" s="9">
        <v>209.46551811328175</v>
      </c>
      <c r="L27" s="12" t="s">
        <v>33</v>
      </c>
      <c r="M27">
        <v>7</v>
      </c>
    </row>
    <row r="28" spans="3:16" x14ac:dyDescent="0.25">
      <c r="H28" s="4">
        <v>2</v>
      </c>
      <c r="I28" s="4">
        <v>375.3724024150282</v>
      </c>
      <c r="J28" s="9">
        <v>148.92759758497175</v>
      </c>
    </row>
    <row r="29" spans="3:16" x14ac:dyDescent="0.25">
      <c r="H29" s="4">
        <v>3</v>
      </c>
      <c r="I29" s="4">
        <v>510.50113969532828</v>
      </c>
      <c r="J29" s="9">
        <v>55.798860304671678</v>
      </c>
      <c r="L29" s="12" t="s">
        <v>34</v>
      </c>
      <c r="M29">
        <v>11</v>
      </c>
    </row>
    <row r="30" spans="3:16" x14ac:dyDescent="0.25">
      <c r="H30" s="4">
        <v>4</v>
      </c>
      <c r="I30" s="4">
        <v>591.54234196393111</v>
      </c>
      <c r="J30" s="4">
        <v>-2.0423419639311078</v>
      </c>
      <c r="L30" s="12" t="s">
        <v>35</v>
      </c>
      <c r="M30">
        <v>9</v>
      </c>
    </row>
    <row r="31" spans="3:16" x14ac:dyDescent="0.25">
      <c r="H31" s="4">
        <v>5</v>
      </c>
      <c r="I31" s="4">
        <v>579.0727226479022</v>
      </c>
      <c r="J31" s="9">
        <v>49.127277352097849</v>
      </c>
      <c r="L31" s="12" t="s">
        <v>36</v>
      </c>
      <c r="M31">
        <f>+M29+M30</f>
        <v>20</v>
      </c>
    </row>
    <row r="32" spans="3:16" x14ac:dyDescent="0.25">
      <c r="H32" s="4">
        <v>6</v>
      </c>
      <c r="I32" s="4">
        <v>703.98638214611742</v>
      </c>
      <c r="J32" s="9">
        <v>8.8136178538825334</v>
      </c>
    </row>
    <row r="33" spans="8:15" x14ac:dyDescent="0.25">
      <c r="H33" s="4">
        <v>7</v>
      </c>
      <c r="I33" s="4">
        <v>906.11051000377972</v>
      </c>
      <c r="J33" s="4">
        <v>-100.91051000377968</v>
      </c>
      <c r="L33" s="12" t="s">
        <v>37</v>
      </c>
      <c r="M33">
        <f>((2*M29*M30)/M31)+1</f>
        <v>10.9</v>
      </c>
    </row>
    <row r="34" spans="8:15" x14ac:dyDescent="0.25">
      <c r="H34" s="4">
        <v>8</v>
      </c>
      <c r="I34" s="4">
        <v>1092.5138759072577</v>
      </c>
      <c r="J34" s="4">
        <v>-231.51387590725767</v>
      </c>
    </row>
    <row r="35" spans="8:15" x14ac:dyDescent="0.25">
      <c r="H35" s="4">
        <v>9</v>
      </c>
      <c r="I35" s="4">
        <v>1048.2673401224977</v>
      </c>
      <c r="J35" s="4">
        <v>-139.86734012249769</v>
      </c>
      <c r="L35" s="12" t="s">
        <v>38</v>
      </c>
      <c r="M35">
        <f>(2*M29*M30*(2*M29*M30-M31))/(M31*M31*(M31-1))</f>
        <v>4.6373684210526314</v>
      </c>
    </row>
    <row r="36" spans="8:15" x14ac:dyDescent="0.25">
      <c r="H36" s="4">
        <v>10</v>
      </c>
      <c r="I36" s="4">
        <v>1017.3711414363188</v>
      </c>
      <c r="J36" s="9">
        <v>5.7288585636812286</v>
      </c>
    </row>
    <row r="37" spans="8:15" x14ac:dyDescent="0.25">
      <c r="H37" s="4">
        <v>11</v>
      </c>
      <c r="I37" s="4">
        <v>1237.7216824228215</v>
      </c>
      <c r="J37" s="4">
        <v>-74.12168242282155</v>
      </c>
      <c r="L37" s="12" t="s">
        <v>42</v>
      </c>
      <c r="M37">
        <f>+M35^0.5</f>
        <v>2.1534549962914551</v>
      </c>
    </row>
    <row r="38" spans="8:15" x14ac:dyDescent="0.25">
      <c r="H38" s="4">
        <v>12</v>
      </c>
      <c r="I38" s="4">
        <v>1447.7950308335217</v>
      </c>
      <c r="J38" s="4">
        <v>-161.19503083352174</v>
      </c>
    </row>
    <row r="39" spans="8:15" x14ac:dyDescent="0.25">
      <c r="H39" s="4">
        <v>13</v>
      </c>
      <c r="I39" s="4">
        <v>1666.654125628743</v>
      </c>
      <c r="J39" s="4">
        <v>-277.75412562874294</v>
      </c>
      <c r="L39" t="s">
        <v>43</v>
      </c>
    </row>
    <row r="40" spans="8:15" x14ac:dyDescent="0.25">
      <c r="H40" s="4">
        <v>14</v>
      </c>
      <c r="I40" s="4">
        <v>1747.1781552026027</v>
      </c>
      <c r="J40" s="4">
        <v>-249.27815520260265</v>
      </c>
    </row>
    <row r="41" spans="8:15" x14ac:dyDescent="0.25">
      <c r="H41" s="4">
        <v>15</v>
      </c>
      <c r="I41" s="4">
        <v>1716.5267779730843</v>
      </c>
      <c r="J41" s="4">
        <v>-85.126777973084245</v>
      </c>
      <c r="L41" s="11"/>
      <c r="M41" s="12" t="s">
        <v>40</v>
      </c>
      <c r="N41">
        <f>+M33-1.96*M37</f>
        <v>6.6792282072687481</v>
      </c>
    </row>
    <row r="42" spans="8:15" x14ac:dyDescent="0.25">
      <c r="H42" s="4">
        <v>16</v>
      </c>
      <c r="I42" s="4">
        <v>1789.8936170917837</v>
      </c>
      <c r="J42" s="9">
        <v>4.5063829082164375</v>
      </c>
      <c r="L42" s="12" t="s">
        <v>39</v>
      </c>
      <c r="M42" s="11"/>
      <c r="O42" s="1">
        <v>7</v>
      </c>
    </row>
    <row r="43" spans="8:15" x14ac:dyDescent="0.25">
      <c r="H43" s="4">
        <v>17</v>
      </c>
      <c r="I43" s="4">
        <v>1694.2086105730634</v>
      </c>
      <c r="J43" s="9">
        <v>260.69138942693667</v>
      </c>
      <c r="L43" s="11"/>
      <c r="M43" s="12" t="s">
        <v>41</v>
      </c>
      <c r="N43">
        <f>+M33+1.96*M37</f>
        <v>15.120771792731253</v>
      </c>
    </row>
    <row r="44" spans="8:15" x14ac:dyDescent="0.25">
      <c r="H44" s="4">
        <v>18</v>
      </c>
      <c r="I44" s="4">
        <v>1909.2086746308887</v>
      </c>
      <c r="J44" s="9">
        <v>279.59132536911147</v>
      </c>
      <c r="L44" s="11"/>
      <c r="M44" s="11"/>
    </row>
    <row r="45" spans="8:15" x14ac:dyDescent="0.25">
      <c r="H45" s="4">
        <v>19</v>
      </c>
      <c r="I45" s="4">
        <v>2245.0716765938414</v>
      </c>
      <c r="J45" s="9">
        <v>126.62832340615842</v>
      </c>
    </row>
    <row r="46" spans="8:15" ht="15.75" thickBot="1" x14ac:dyDescent="0.3">
      <c r="H46" s="5">
        <v>20</v>
      </c>
      <c r="I46" s="5">
        <v>2391.0693108247692</v>
      </c>
      <c r="J46" s="10">
        <v>172.53068917523069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r:id="rId4">
            <anchor moveWithCells="1">
              <from>
                <xdr:col>16</xdr:col>
                <xdr:colOff>28575</xdr:colOff>
                <xdr:row>34</xdr:row>
                <xdr:rowOff>0</xdr:rowOff>
              </from>
              <to>
                <xdr:col>20</xdr:col>
                <xdr:colOff>247650</xdr:colOff>
                <xdr:row>38</xdr:row>
                <xdr:rowOff>76200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r:id="rId6">
            <anchor moveWithCells="1">
              <from>
                <xdr:col>16</xdr:col>
                <xdr:colOff>28575</xdr:colOff>
                <xdr:row>40</xdr:row>
                <xdr:rowOff>0</xdr:rowOff>
              </from>
              <to>
                <xdr:col>24</xdr:col>
                <xdr:colOff>95250</xdr:colOff>
                <xdr:row>42</xdr:row>
                <xdr:rowOff>47625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r:id="rId8">
            <anchor moveWithCells="1">
              <from>
                <xdr:col>16</xdr:col>
                <xdr:colOff>28575</xdr:colOff>
                <xdr:row>28</xdr:row>
                <xdr:rowOff>0</xdr:rowOff>
              </from>
              <to>
                <xdr:col>19</xdr:col>
                <xdr:colOff>76200</xdr:colOff>
                <xdr:row>32</xdr:row>
                <xdr:rowOff>28575</xdr:rowOff>
              </to>
            </anchor>
          </objectPr>
        </oleObject>
      </mc:Choice>
      <mc:Fallback>
        <oleObject progId="Equation.3" shapeId="2051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61"/>
  <sheetViews>
    <sheetView topLeftCell="G34" zoomScale="148" zoomScaleNormal="148" workbookViewId="0">
      <selection activeCell="I63" sqref="I63"/>
    </sheetView>
  </sheetViews>
  <sheetFormatPr baseColWidth="10" defaultRowHeight="15" x14ac:dyDescent="0.25"/>
  <cols>
    <col min="12" max="12" width="15.5703125" customWidth="1"/>
    <col min="14" max="14" width="13.7109375" customWidth="1"/>
  </cols>
  <sheetData>
    <row r="2" spans="2:12" x14ac:dyDescent="0.25">
      <c r="C2" s="2" t="s">
        <v>0</v>
      </c>
      <c r="D2" s="2" t="s">
        <v>1</v>
      </c>
      <c r="E2" s="2" t="s">
        <v>2</v>
      </c>
      <c r="G2" t="s">
        <v>3</v>
      </c>
    </row>
    <row r="3" spans="2:12" ht="15.75" thickBot="1" x14ac:dyDescent="0.3">
      <c r="B3">
        <v>1966</v>
      </c>
      <c r="C3" s="3">
        <v>2208.3000000000002</v>
      </c>
      <c r="D3" s="3">
        <v>4.5</v>
      </c>
      <c r="E3" s="3">
        <v>480</v>
      </c>
    </row>
    <row r="4" spans="2:12" x14ac:dyDescent="0.25">
      <c r="B4">
        <f>+B3+1</f>
        <v>1967</v>
      </c>
      <c r="C4" s="3">
        <v>2271.4</v>
      </c>
      <c r="D4" s="3">
        <v>4.1900000000000004</v>
      </c>
      <c r="E4" s="3">
        <v>524.29999999999995</v>
      </c>
      <c r="G4" s="7" t="s">
        <v>4</v>
      </c>
      <c r="H4" s="7"/>
    </row>
    <row r="5" spans="2:12" x14ac:dyDescent="0.25">
      <c r="B5">
        <f t="shared" ref="B5:B22" si="0">+B4+1</f>
        <v>1968</v>
      </c>
      <c r="C5" s="3">
        <v>2365.6</v>
      </c>
      <c r="D5" s="3">
        <v>5.16</v>
      </c>
      <c r="E5" s="3">
        <v>566.29999999999995</v>
      </c>
      <c r="G5" s="4" t="s">
        <v>5</v>
      </c>
      <c r="H5" s="4">
        <v>0.967086570935075</v>
      </c>
    </row>
    <row r="6" spans="2:12" x14ac:dyDescent="0.25">
      <c r="B6">
        <f t="shared" si="0"/>
        <v>1969</v>
      </c>
      <c r="C6" s="3">
        <v>2423.3000000000002</v>
      </c>
      <c r="D6" s="3">
        <v>5.87</v>
      </c>
      <c r="E6" s="3">
        <v>589.5</v>
      </c>
      <c r="G6" s="4" t="s">
        <v>6</v>
      </c>
      <c r="H6" s="4">
        <v>0.9352564356829618</v>
      </c>
    </row>
    <row r="7" spans="2:12" x14ac:dyDescent="0.25">
      <c r="B7">
        <f t="shared" si="0"/>
        <v>1970</v>
      </c>
      <c r="C7" s="3">
        <v>2416.1999999999998</v>
      </c>
      <c r="D7" s="3">
        <v>5.95</v>
      </c>
      <c r="E7" s="3">
        <v>628.20000000000005</v>
      </c>
      <c r="G7" s="4" t="s">
        <v>7</v>
      </c>
      <c r="H7" s="4">
        <v>0.9276395457633102</v>
      </c>
    </row>
    <row r="8" spans="2:12" x14ac:dyDescent="0.25">
      <c r="B8">
        <f t="shared" si="0"/>
        <v>1971</v>
      </c>
      <c r="C8" s="3">
        <v>2484.8000000000002</v>
      </c>
      <c r="D8" s="3">
        <v>4.88</v>
      </c>
      <c r="E8" s="3">
        <v>712.8</v>
      </c>
      <c r="G8" s="4" t="s">
        <v>8</v>
      </c>
      <c r="H8" s="4">
        <v>175.73475258474221</v>
      </c>
    </row>
    <row r="9" spans="2:12" ht="15.75" thickBot="1" x14ac:dyDescent="0.3">
      <c r="B9">
        <f t="shared" si="0"/>
        <v>1972</v>
      </c>
      <c r="C9" s="3">
        <v>2608.5</v>
      </c>
      <c r="D9" s="3">
        <v>4.5</v>
      </c>
      <c r="E9" s="3">
        <v>805.2</v>
      </c>
      <c r="G9" s="5" t="s">
        <v>9</v>
      </c>
      <c r="H9" s="5">
        <v>20</v>
      </c>
    </row>
    <row r="10" spans="2:12" x14ac:dyDescent="0.25">
      <c r="B10">
        <f t="shared" si="0"/>
        <v>1973</v>
      </c>
      <c r="C10" s="3">
        <v>2744.1</v>
      </c>
      <c r="D10" s="3">
        <v>6.44</v>
      </c>
      <c r="E10" s="3">
        <v>861</v>
      </c>
    </row>
    <row r="11" spans="2:12" ht="15.75" thickBot="1" x14ac:dyDescent="0.3">
      <c r="B11">
        <f t="shared" si="0"/>
        <v>1974</v>
      </c>
      <c r="C11" s="3">
        <v>2729.3</v>
      </c>
      <c r="D11" s="3">
        <v>7.83</v>
      </c>
      <c r="E11" s="3">
        <v>908.4</v>
      </c>
      <c r="G11" t="s">
        <v>10</v>
      </c>
    </row>
    <row r="12" spans="2:12" x14ac:dyDescent="0.25">
      <c r="B12">
        <f t="shared" si="0"/>
        <v>1975</v>
      </c>
      <c r="C12" s="3">
        <v>2695</v>
      </c>
      <c r="D12" s="3">
        <v>6.25</v>
      </c>
      <c r="E12" s="3">
        <v>1023.1</v>
      </c>
      <c r="G12" s="6"/>
      <c r="H12" s="6" t="s">
        <v>15</v>
      </c>
      <c r="I12" s="6" t="s">
        <v>16</v>
      </c>
      <c r="J12" s="6" t="s">
        <v>17</v>
      </c>
      <c r="K12" s="6" t="s">
        <v>18</v>
      </c>
      <c r="L12" s="6" t="s">
        <v>19</v>
      </c>
    </row>
    <row r="13" spans="2:12" x14ac:dyDescent="0.25">
      <c r="B13">
        <f t="shared" si="0"/>
        <v>1976</v>
      </c>
      <c r="C13" s="3">
        <v>2826.7</v>
      </c>
      <c r="D13" s="3">
        <v>5.5</v>
      </c>
      <c r="E13" s="3">
        <v>1163.5999999999999</v>
      </c>
      <c r="G13" s="4" t="s">
        <v>11</v>
      </c>
      <c r="H13" s="4">
        <v>2</v>
      </c>
      <c r="I13" s="4">
        <v>7584000.1064776499</v>
      </c>
      <c r="J13" s="4">
        <v>3792000.0532388249</v>
      </c>
      <c r="K13" s="4">
        <v>122.78718027288318</v>
      </c>
      <c r="L13" s="4">
        <v>7.8554513151369041E-11</v>
      </c>
    </row>
    <row r="14" spans="2:12" x14ac:dyDescent="0.25">
      <c r="B14">
        <f t="shared" si="0"/>
        <v>1977</v>
      </c>
      <c r="C14" s="3">
        <v>2958.6</v>
      </c>
      <c r="D14" s="3">
        <v>5.46</v>
      </c>
      <c r="E14" s="3">
        <v>1286.5999999999999</v>
      </c>
      <c r="G14" s="4" t="s">
        <v>12</v>
      </c>
      <c r="H14" s="4">
        <v>17</v>
      </c>
      <c r="I14" s="4">
        <v>525005.95552234957</v>
      </c>
      <c r="J14" s="4">
        <v>30882.703266020562</v>
      </c>
      <c r="K14" s="4"/>
      <c r="L14" s="4"/>
    </row>
    <row r="15" spans="2:12" ht="15.75" thickBot="1" x14ac:dyDescent="0.3">
      <c r="B15">
        <f t="shared" si="0"/>
        <v>1978</v>
      </c>
      <c r="C15" s="3">
        <v>3115.2</v>
      </c>
      <c r="D15" s="3">
        <v>7.46</v>
      </c>
      <c r="E15" s="3">
        <v>1388.9</v>
      </c>
      <c r="G15" s="5" t="s">
        <v>13</v>
      </c>
      <c r="H15" s="5">
        <v>19</v>
      </c>
      <c r="I15" s="5">
        <v>8109006.061999999</v>
      </c>
      <c r="J15" s="5"/>
      <c r="K15" s="5"/>
      <c r="L15" s="5"/>
    </row>
    <row r="16" spans="2:12" ht="15.75" thickBot="1" x14ac:dyDescent="0.3">
      <c r="B16">
        <f t="shared" si="0"/>
        <v>1979</v>
      </c>
      <c r="C16" s="3">
        <v>3192.4</v>
      </c>
      <c r="D16" s="3">
        <v>10.28</v>
      </c>
      <c r="E16" s="3">
        <v>1497.9</v>
      </c>
    </row>
    <row r="17" spans="2:16" x14ac:dyDescent="0.25">
      <c r="B17">
        <f t="shared" si="0"/>
        <v>1980</v>
      </c>
      <c r="C17" s="3">
        <v>3187.1</v>
      </c>
      <c r="D17" s="3">
        <v>11.77</v>
      </c>
      <c r="E17" s="3">
        <v>1631.4</v>
      </c>
      <c r="G17" s="6"/>
      <c r="H17" s="6" t="s">
        <v>20</v>
      </c>
      <c r="I17" s="6" t="s">
        <v>8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  <c r="O17" s="6" t="s">
        <v>26</v>
      </c>
    </row>
    <row r="18" spans="2:16" x14ac:dyDescent="0.25">
      <c r="B18">
        <f t="shared" si="0"/>
        <v>1981</v>
      </c>
      <c r="C18" s="3">
        <v>3248.8</v>
      </c>
      <c r="D18" s="3">
        <v>13.42</v>
      </c>
      <c r="E18" s="3">
        <v>1794.4</v>
      </c>
      <c r="G18" s="4" t="s">
        <v>14</v>
      </c>
      <c r="H18" s="4">
        <v>-3169.4180450803419</v>
      </c>
      <c r="I18" s="4">
        <v>310.81726198431971</v>
      </c>
      <c r="J18" s="4">
        <v>-10.197046408703756</v>
      </c>
      <c r="K18" s="4">
        <v>1.1622624425199657E-8</v>
      </c>
      <c r="L18" s="4">
        <v>-3825.1851462743589</v>
      </c>
      <c r="M18" s="4">
        <v>-2513.650943886325</v>
      </c>
      <c r="N18" s="4">
        <v>-3825.1851462743589</v>
      </c>
      <c r="O18" s="4">
        <v>-2513.650943886325</v>
      </c>
    </row>
    <row r="19" spans="2:16" x14ac:dyDescent="0.25">
      <c r="B19">
        <f t="shared" si="0"/>
        <v>1982</v>
      </c>
      <c r="C19" s="3">
        <v>3166</v>
      </c>
      <c r="D19" s="3">
        <v>11.02</v>
      </c>
      <c r="E19" s="3">
        <v>1954.9</v>
      </c>
      <c r="G19" s="4" t="s">
        <v>27</v>
      </c>
      <c r="H19" s="4">
        <v>1.5881459972940064</v>
      </c>
      <c r="I19" s="4">
        <v>0.14343298060949494</v>
      </c>
      <c r="J19" s="4">
        <v>11.072390677133253</v>
      </c>
      <c r="K19" s="4">
        <v>3.4100267500612551E-9</v>
      </c>
      <c r="L19" s="4">
        <v>1.2855288604290298</v>
      </c>
      <c r="M19" s="4">
        <v>1.890763134158983</v>
      </c>
      <c r="N19" s="4">
        <v>1.2855288604290298</v>
      </c>
      <c r="O19" s="4">
        <v>1.890763134158983</v>
      </c>
    </row>
    <row r="20" spans="2:16" ht="15.75" thickBot="1" x14ac:dyDescent="0.3">
      <c r="B20">
        <f t="shared" si="0"/>
        <v>1983</v>
      </c>
      <c r="C20" s="3">
        <v>3277.7</v>
      </c>
      <c r="D20" s="3">
        <v>8.5</v>
      </c>
      <c r="E20" s="3">
        <v>2188.8000000000002</v>
      </c>
      <c r="G20" s="5" t="s">
        <v>28</v>
      </c>
      <c r="H20" s="5">
        <v>-14.922284190509881</v>
      </c>
      <c r="I20" s="5">
        <v>22.588240975580582</v>
      </c>
      <c r="J20" s="5">
        <v>-0.66062179018905809</v>
      </c>
      <c r="K20" s="5">
        <v>0.51770758254319871</v>
      </c>
      <c r="L20" s="5">
        <v>-62.579306876642633</v>
      </c>
      <c r="M20" s="5">
        <v>32.734738495622878</v>
      </c>
      <c r="N20" s="5">
        <v>-62.579306876642633</v>
      </c>
      <c r="O20" s="5">
        <v>32.734738495622878</v>
      </c>
    </row>
    <row r="21" spans="2:16" x14ac:dyDescent="0.25">
      <c r="B21">
        <f t="shared" si="0"/>
        <v>1984</v>
      </c>
      <c r="C21" s="3">
        <v>3492</v>
      </c>
      <c r="D21" s="3">
        <v>8.8000000000000007</v>
      </c>
      <c r="E21" s="3">
        <v>2371.6999999999998</v>
      </c>
    </row>
    <row r="22" spans="2:16" x14ac:dyDescent="0.25">
      <c r="B22">
        <f t="shared" si="0"/>
        <v>1985</v>
      </c>
      <c r="C22" s="3">
        <v>3573.5</v>
      </c>
      <c r="D22" s="3">
        <v>7.69</v>
      </c>
      <c r="E22" s="3">
        <v>2563.6</v>
      </c>
    </row>
    <row r="24" spans="2:16" x14ac:dyDescent="0.25">
      <c r="G24" t="s">
        <v>29</v>
      </c>
    </row>
    <row r="25" spans="2:16" ht="15.75" thickBot="1" x14ac:dyDescent="0.3">
      <c r="L25" s="26" t="s">
        <v>46</v>
      </c>
      <c r="M25" s="25"/>
    </row>
    <row r="26" spans="2:16" x14ac:dyDescent="0.25">
      <c r="G26" s="6" t="s">
        <v>30</v>
      </c>
      <c r="H26" s="6" t="s">
        <v>31</v>
      </c>
      <c r="I26" s="6" t="s">
        <v>12</v>
      </c>
      <c r="J26" s="8" t="s">
        <v>32</v>
      </c>
    </row>
    <row r="27" spans="2:16" x14ac:dyDescent="0.25">
      <c r="G27" s="4">
        <v>1</v>
      </c>
      <c r="H27" s="4">
        <v>270.53448188671825</v>
      </c>
      <c r="I27" s="4">
        <v>209.46551811328175</v>
      </c>
      <c r="L27" s="20"/>
      <c r="M27" s="21"/>
      <c r="N27" s="42" t="s">
        <v>12</v>
      </c>
      <c r="O27" s="42"/>
    </row>
    <row r="28" spans="2:16" ht="18.75" x14ac:dyDescent="0.3">
      <c r="G28" s="4">
        <v>2</v>
      </c>
      <c r="H28" s="4">
        <v>375.3724024150282</v>
      </c>
      <c r="I28" s="9">
        <v>148.92759758497175</v>
      </c>
      <c r="J28" s="13">
        <f>+I27</f>
        <v>209.46551811328175</v>
      </c>
      <c r="L28" s="20"/>
      <c r="M28" s="19"/>
      <c r="N28" s="18" t="s">
        <v>44</v>
      </c>
      <c r="O28" s="18" t="s">
        <v>45</v>
      </c>
      <c r="P28" s="1" t="s">
        <v>13</v>
      </c>
    </row>
    <row r="29" spans="2:16" ht="18.75" x14ac:dyDescent="0.3">
      <c r="G29" s="4">
        <v>3</v>
      </c>
      <c r="H29" s="4">
        <v>510.50113969532828</v>
      </c>
      <c r="I29" s="9">
        <v>55.798860304671678</v>
      </c>
      <c r="J29" s="13">
        <f t="shared" ref="J29:J46" si="1">+I28</f>
        <v>148.92759758497175</v>
      </c>
      <c r="L29" s="41" t="s">
        <v>32</v>
      </c>
      <c r="M29" s="18" t="s">
        <v>44</v>
      </c>
      <c r="N29" s="22">
        <v>7</v>
      </c>
      <c r="O29" s="22">
        <v>3</v>
      </c>
      <c r="P29" s="23">
        <f>+O29+N29</f>
        <v>10</v>
      </c>
    </row>
    <row r="30" spans="2:16" ht="18.75" x14ac:dyDescent="0.3">
      <c r="G30" s="4">
        <v>4</v>
      </c>
      <c r="H30" s="4">
        <v>591.54234196393111</v>
      </c>
      <c r="I30" s="14">
        <v>-2.0423419639311078</v>
      </c>
      <c r="J30" s="15">
        <f t="shared" si="1"/>
        <v>55.798860304671678</v>
      </c>
      <c r="L30" s="41"/>
      <c r="M30" s="18" t="s">
        <v>45</v>
      </c>
      <c r="N30" s="22">
        <v>3</v>
      </c>
      <c r="O30" s="22">
        <v>6</v>
      </c>
      <c r="P30" s="23">
        <f>+O30+N30</f>
        <v>9</v>
      </c>
    </row>
    <row r="31" spans="2:16" x14ac:dyDescent="0.25">
      <c r="G31" s="4">
        <v>5</v>
      </c>
      <c r="H31" s="4">
        <v>579.0727226479022</v>
      </c>
      <c r="I31" s="4">
        <v>49.127277352097849</v>
      </c>
      <c r="J31">
        <f t="shared" si="1"/>
        <v>-2.0423419639311078</v>
      </c>
      <c r="M31" s="1" t="s">
        <v>13</v>
      </c>
      <c r="N31" s="23">
        <f>+N29+N30</f>
        <v>10</v>
      </c>
      <c r="O31" s="23">
        <f>+O29+O30</f>
        <v>9</v>
      </c>
      <c r="P31" s="24">
        <v>19</v>
      </c>
    </row>
    <row r="32" spans="2:16" x14ac:dyDescent="0.25">
      <c r="G32" s="4">
        <v>6</v>
      </c>
      <c r="H32" s="4">
        <v>703.98638214611742</v>
      </c>
      <c r="I32" s="9">
        <v>8.8136178538825334</v>
      </c>
      <c r="J32" s="13">
        <f t="shared" si="1"/>
        <v>49.127277352097849</v>
      </c>
    </row>
    <row r="33" spans="7:16" x14ac:dyDescent="0.25">
      <c r="G33" s="4">
        <v>7</v>
      </c>
      <c r="H33" s="4">
        <v>906.11051000377972</v>
      </c>
      <c r="I33" s="14">
        <v>-100.91051000377968</v>
      </c>
      <c r="J33" s="15">
        <f t="shared" si="1"/>
        <v>8.8136178538825334</v>
      </c>
    </row>
    <row r="34" spans="7:16" x14ac:dyDescent="0.25">
      <c r="G34" s="4">
        <v>8</v>
      </c>
      <c r="H34" s="4">
        <v>1092.5138759072577</v>
      </c>
      <c r="I34" s="16">
        <v>-231.51387590725767</v>
      </c>
      <c r="J34" s="17">
        <f t="shared" si="1"/>
        <v>-100.91051000377968</v>
      </c>
    </row>
    <row r="35" spans="7:16" x14ac:dyDescent="0.25">
      <c r="G35" s="4">
        <v>9</v>
      </c>
      <c r="H35" s="4">
        <v>1048.2673401224977</v>
      </c>
      <c r="I35" s="16">
        <v>-139.86734012249769</v>
      </c>
      <c r="J35" s="17">
        <f t="shared" si="1"/>
        <v>-231.51387590725767</v>
      </c>
    </row>
    <row r="36" spans="7:16" x14ac:dyDescent="0.25">
      <c r="G36" s="4">
        <v>10</v>
      </c>
      <c r="H36" s="4">
        <v>1017.3711414363188</v>
      </c>
      <c r="I36" s="4">
        <v>5.7288585636812286</v>
      </c>
      <c r="J36">
        <f t="shared" si="1"/>
        <v>-139.86734012249769</v>
      </c>
      <c r="L36" s="26" t="s">
        <v>47</v>
      </c>
      <c r="M36" s="25"/>
    </row>
    <row r="37" spans="7:16" x14ac:dyDescent="0.25">
      <c r="G37" s="4">
        <v>11</v>
      </c>
      <c r="H37" s="4">
        <v>1237.7216824228215</v>
      </c>
      <c r="I37" s="14">
        <v>-74.12168242282155</v>
      </c>
      <c r="J37" s="15">
        <f t="shared" si="1"/>
        <v>5.7288585636812286</v>
      </c>
    </row>
    <row r="38" spans="7:16" x14ac:dyDescent="0.25">
      <c r="G38" s="4">
        <v>12</v>
      </c>
      <c r="H38" s="4">
        <v>1447.7950308335217</v>
      </c>
      <c r="I38" s="16">
        <v>-161.19503083352174</v>
      </c>
      <c r="J38" s="17">
        <f t="shared" si="1"/>
        <v>-74.12168242282155</v>
      </c>
      <c r="L38" s="20"/>
      <c r="M38" s="21"/>
      <c r="N38" s="42" t="s">
        <v>12</v>
      </c>
      <c r="O38" s="42"/>
    </row>
    <row r="39" spans="7:16" ht="18.75" x14ac:dyDescent="0.3">
      <c r="G39" s="4">
        <v>13</v>
      </c>
      <c r="H39" s="4">
        <v>1666.654125628743</v>
      </c>
      <c r="I39" s="16">
        <v>-277.75412562874294</v>
      </c>
      <c r="J39" s="17">
        <f t="shared" si="1"/>
        <v>-161.19503083352174</v>
      </c>
      <c r="L39" s="20"/>
      <c r="M39" s="19"/>
      <c r="N39" s="18" t="s">
        <v>44</v>
      </c>
      <c r="O39" s="18" t="s">
        <v>45</v>
      </c>
      <c r="P39" s="1" t="s">
        <v>13</v>
      </c>
    </row>
    <row r="40" spans="7:16" ht="18.75" x14ac:dyDescent="0.3">
      <c r="G40" s="4">
        <v>14</v>
      </c>
      <c r="H40" s="4">
        <v>1747.1781552026027</v>
      </c>
      <c r="I40" s="16">
        <v>-249.27815520260265</v>
      </c>
      <c r="J40" s="17">
        <f t="shared" si="1"/>
        <v>-277.75412562874294</v>
      </c>
      <c r="L40" s="41" t="s">
        <v>32</v>
      </c>
      <c r="M40" s="18" t="s">
        <v>44</v>
      </c>
      <c r="N40" s="22">
        <f>+P29*N31/P31</f>
        <v>5.2631578947368425</v>
      </c>
      <c r="O40" s="22">
        <f>+P29*O31/P31</f>
        <v>4.7368421052631575</v>
      </c>
      <c r="P40" s="23">
        <f>+O40+N40</f>
        <v>10</v>
      </c>
    </row>
    <row r="41" spans="7:16" ht="18.75" x14ac:dyDescent="0.3">
      <c r="G41" s="4">
        <v>15</v>
      </c>
      <c r="H41" s="4">
        <v>1716.5267779730843</v>
      </c>
      <c r="I41" s="16">
        <v>-85.126777973084245</v>
      </c>
      <c r="J41" s="17">
        <f t="shared" si="1"/>
        <v>-249.27815520260265</v>
      </c>
      <c r="L41" s="41"/>
      <c r="M41" s="18" t="s">
        <v>45</v>
      </c>
      <c r="N41" s="22">
        <f>+N31*P30/P31</f>
        <v>4.7368421052631575</v>
      </c>
      <c r="O41" s="22">
        <f>+O31*P30/P42</f>
        <v>4.2631578947368425</v>
      </c>
      <c r="P41" s="23">
        <f>+O41+N41</f>
        <v>9</v>
      </c>
    </row>
    <row r="42" spans="7:16" x14ac:dyDescent="0.25">
      <c r="G42" s="4">
        <v>16</v>
      </c>
      <c r="H42" s="4">
        <v>1789.8936170917837</v>
      </c>
      <c r="I42" s="4">
        <v>4.5063829082164375</v>
      </c>
      <c r="J42">
        <f t="shared" si="1"/>
        <v>-85.126777973084245</v>
      </c>
      <c r="M42" s="1" t="s">
        <v>13</v>
      </c>
      <c r="N42" s="23">
        <f>+N40+N41</f>
        <v>10</v>
      </c>
      <c r="O42" s="23">
        <f>+O40+O41</f>
        <v>9</v>
      </c>
      <c r="P42" s="24">
        <v>19</v>
      </c>
    </row>
    <row r="43" spans="7:16" x14ac:dyDescent="0.25">
      <c r="G43" s="4">
        <v>17</v>
      </c>
      <c r="H43" s="4">
        <v>1694.2086105730634</v>
      </c>
      <c r="I43" s="9">
        <v>260.69138942693667</v>
      </c>
      <c r="J43" s="13">
        <f t="shared" si="1"/>
        <v>4.5063829082164375</v>
      </c>
    </row>
    <row r="44" spans="7:16" x14ac:dyDescent="0.25">
      <c r="G44" s="4">
        <v>18</v>
      </c>
      <c r="H44" s="4">
        <v>1909.2086746308887</v>
      </c>
      <c r="I44" s="9">
        <v>279.59132536911147</v>
      </c>
      <c r="J44" s="13">
        <f t="shared" si="1"/>
        <v>260.69138942693667</v>
      </c>
    </row>
    <row r="45" spans="7:16" x14ac:dyDescent="0.25">
      <c r="G45" s="4">
        <v>19</v>
      </c>
      <c r="H45" s="4">
        <v>2245.0716765938414</v>
      </c>
      <c r="I45" s="9">
        <v>126.62832340615842</v>
      </c>
      <c r="J45" s="13">
        <f t="shared" si="1"/>
        <v>279.59132536911147</v>
      </c>
    </row>
    <row r="46" spans="7:16" ht="15.75" thickBot="1" x14ac:dyDescent="0.3">
      <c r="G46" s="5">
        <v>20</v>
      </c>
      <c r="H46" s="5">
        <v>2391.0693108247692</v>
      </c>
      <c r="I46" s="10">
        <v>172.53068917523069</v>
      </c>
      <c r="J46" s="13">
        <f t="shared" si="1"/>
        <v>126.62832340615842</v>
      </c>
    </row>
    <row r="51" spans="14:15" x14ac:dyDescent="0.25">
      <c r="N51">
        <f>+N29-N40</f>
        <v>1.7368421052631575</v>
      </c>
      <c r="O51">
        <f>+O29-O40</f>
        <v>-1.7368421052631575</v>
      </c>
    </row>
    <row r="52" spans="14:15" x14ac:dyDescent="0.25">
      <c r="N52">
        <f>+N30-N41</f>
        <v>-1.7368421052631575</v>
      </c>
      <c r="O52">
        <f>+O30-O41</f>
        <v>1.7368421052631575</v>
      </c>
    </row>
    <row r="54" spans="14:15" x14ac:dyDescent="0.25">
      <c r="N54">
        <f>+N51*N51</f>
        <v>3.016620498614957</v>
      </c>
      <c r="O54">
        <f>+O51*O51</f>
        <v>3.016620498614957</v>
      </c>
    </row>
    <row r="55" spans="14:15" x14ac:dyDescent="0.25">
      <c r="N55">
        <f>+N52*N52</f>
        <v>3.016620498614957</v>
      </c>
      <c r="O55">
        <f>+O52*O52</f>
        <v>3.016620498614957</v>
      </c>
    </row>
    <row r="57" spans="14:15" x14ac:dyDescent="0.25">
      <c r="N57">
        <f>+N54/N40</f>
        <v>0.57315789473684176</v>
      </c>
      <c r="O57">
        <f>+O54/O40</f>
        <v>0.63684210526315765</v>
      </c>
    </row>
    <row r="58" spans="14:15" x14ac:dyDescent="0.25">
      <c r="N58">
        <f>+N55/N41</f>
        <v>0.63684210526315765</v>
      </c>
      <c r="O58">
        <f>+O55/O41</f>
        <v>0.70760233918128612</v>
      </c>
    </row>
    <row r="60" spans="14:15" x14ac:dyDescent="0.25">
      <c r="N60" t="s">
        <v>48</v>
      </c>
      <c r="O60" t="s">
        <v>49</v>
      </c>
    </row>
    <row r="61" spans="14:15" x14ac:dyDescent="0.25">
      <c r="N61" s="26">
        <f>+N57+O57+N58+O58</f>
        <v>2.5544444444444432</v>
      </c>
      <c r="O61">
        <f>_xlfn.CHISQ.DIST.RT(N61,1)</f>
        <v>0.1099844701686412</v>
      </c>
    </row>
  </sheetData>
  <mergeCells count="4">
    <mergeCell ref="L29:L30"/>
    <mergeCell ref="N27:O27"/>
    <mergeCell ref="N38:O38"/>
    <mergeCell ref="L40:L4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r:id="rId4">
            <anchor moveWithCells="1">
              <from>
                <xdr:col>12</xdr:col>
                <xdr:colOff>0</xdr:colOff>
                <xdr:row>43</xdr:row>
                <xdr:rowOff>38100</xdr:rowOff>
              </from>
              <to>
                <xdr:col>15</xdr:col>
                <xdr:colOff>304800</xdr:colOff>
                <xdr:row>47</xdr:row>
                <xdr:rowOff>142875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2"/>
  <sheetViews>
    <sheetView tabSelected="1" topLeftCell="E42" zoomScale="112" zoomScaleNormal="112" workbookViewId="0">
      <selection activeCell="P52" sqref="P52:P60"/>
    </sheetView>
  </sheetViews>
  <sheetFormatPr baseColWidth="10" defaultRowHeight="15" x14ac:dyDescent="0.25"/>
  <cols>
    <col min="12" max="12" width="15.42578125" customWidth="1"/>
    <col min="14" max="14" width="15.42578125" customWidth="1"/>
    <col min="15" max="15" width="16" customWidth="1"/>
    <col min="16" max="16" width="15" customWidth="1"/>
  </cols>
  <sheetData>
    <row r="2" spans="2:12" x14ac:dyDescent="0.25">
      <c r="C2" s="2" t="s">
        <v>0</v>
      </c>
      <c r="D2" s="2" t="s">
        <v>1</v>
      </c>
      <c r="E2" s="2" t="s">
        <v>2</v>
      </c>
      <c r="G2" t="s">
        <v>3</v>
      </c>
    </row>
    <row r="3" spans="2:12" ht="15.75" thickBot="1" x14ac:dyDescent="0.3">
      <c r="B3">
        <v>1966</v>
      </c>
      <c r="C3" s="3">
        <v>2208.3000000000002</v>
      </c>
      <c r="D3" s="3">
        <v>4.5</v>
      </c>
      <c r="E3" s="3">
        <v>480</v>
      </c>
    </row>
    <row r="4" spans="2:12" x14ac:dyDescent="0.25">
      <c r="B4">
        <f>+B3+1</f>
        <v>1967</v>
      </c>
      <c r="C4" s="3">
        <v>2271.4</v>
      </c>
      <c r="D4" s="3">
        <v>4.1900000000000004</v>
      </c>
      <c r="E4" s="3">
        <v>524.29999999999995</v>
      </c>
      <c r="G4" s="7" t="s">
        <v>4</v>
      </c>
      <c r="H4" s="7"/>
    </row>
    <row r="5" spans="2:12" x14ac:dyDescent="0.25">
      <c r="B5">
        <f t="shared" ref="B5:B22" si="0">+B4+1</f>
        <v>1968</v>
      </c>
      <c r="C5" s="3">
        <v>2365.6</v>
      </c>
      <c r="D5" s="3">
        <v>5.16</v>
      </c>
      <c r="E5" s="3">
        <v>566.29999999999995</v>
      </c>
      <c r="G5" s="4" t="s">
        <v>5</v>
      </c>
      <c r="H5" s="4">
        <v>0.967086570935075</v>
      </c>
    </row>
    <row r="6" spans="2:12" x14ac:dyDescent="0.25">
      <c r="B6">
        <f t="shared" si="0"/>
        <v>1969</v>
      </c>
      <c r="C6" s="3">
        <v>2423.3000000000002</v>
      </c>
      <c r="D6" s="3">
        <v>5.87</v>
      </c>
      <c r="E6" s="3">
        <v>589.5</v>
      </c>
      <c r="G6" s="4" t="s">
        <v>6</v>
      </c>
      <c r="H6" s="4">
        <v>0.9352564356829618</v>
      </c>
    </row>
    <row r="7" spans="2:12" x14ac:dyDescent="0.25">
      <c r="B7">
        <f t="shared" si="0"/>
        <v>1970</v>
      </c>
      <c r="C7" s="3">
        <v>2416.1999999999998</v>
      </c>
      <c r="D7" s="3">
        <v>5.95</v>
      </c>
      <c r="E7" s="3">
        <v>628.20000000000005</v>
      </c>
      <c r="G7" s="4" t="s">
        <v>7</v>
      </c>
      <c r="H7" s="4">
        <v>0.9276395457633102</v>
      </c>
    </row>
    <row r="8" spans="2:12" x14ac:dyDescent="0.25">
      <c r="B8">
        <f t="shared" si="0"/>
        <v>1971</v>
      </c>
      <c r="C8" s="3">
        <v>2484.8000000000002</v>
      </c>
      <c r="D8" s="3">
        <v>4.88</v>
      </c>
      <c r="E8" s="3">
        <v>712.8</v>
      </c>
      <c r="G8" s="4" t="s">
        <v>8</v>
      </c>
      <c r="H8" s="4">
        <v>175.73475258474221</v>
      </c>
    </row>
    <row r="9" spans="2:12" ht="15.75" thickBot="1" x14ac:dyDescent="0.3">
      <c r="B9">
        <f t="shared" si="0"/>
        <v>1972</v>
      </c>
      <c r="C9" s="3">
        <v>2608.5</v>
      </c>
      <c r="D9" s="3">
        <v>4.5</v>
      </c>
      <c r="E9" s="3">
        <v>805.2</v>
      </c>
      <c r="G9" s="5" t="s">
        <v>9</v>
      </c>
      <c r="H9" s="5">
        <v>20</v>
      </c>
    </row>
    <row r="10" spans="2:12" x14ac:dyDescent="0.25">
      <c r="B10">
        <f t="shared" si="0"/>
        <v>1973</v>
      </c>
      <c r="C10" s="3">
        <v>2744.1</v>
      </c>
      <c r="D10" s="3">
        <v>6.44</v>
      </c>
      <c r="E10" s="3">
        <v>861</v>
      </c>
    </row>
    <row r="11" spans="2:12" ht="15.75" thickBot="1" x14ac:dyDescent="0.3">
      <c r="B11">
        <f t="shared" si="0"/>
        <v>1974</v>
      </c>
      <c r="C11" s="3">
        <v>2729.3</v>
      </c>
      <c r="D11" s="3">
        <v>7.83</v>
      </c>
      <c r="E11" s="3">
        <v>908.4</v>
      </c>
      <c r="G11" t="s">
        <v>10</v>
      </c>
    </row>
    <row r="12" spans="2:12" x14ac:dyDescent="0.25">
      <c r="B12">
        <f t="shared" si="0"/>
        <v>1975</v>
      </c>
      <c r="C12" s="3">
        <v>2695</v>
      </c>
      <c r="D12" s="3">
        <v>6.25</v>
      </c>
      <c r="E12" s="3">
        <v>1023.1</v>
      </c>
      <c r="G12" s="6"/>
      <c r="H12" s="6" t="s">
        <v>15</v>
      </c>
      <c r="I12" s="6" t="s">
        <v>16</v>
      </c>
      <c r="J12" s="6" t="s">
        <v>17</v>
      </c>
      <c r="K12" s="6" t="s">
        <v>18</v>
      </c>
      <c r="L12" s="6" t="s">
        <v>19</v>
      </c>
    </row>
    <row r="13" spans="2:12" x14ac:dyDescent="0.25">
      <c r="B13">
        <f t="shared" si="0"/>
        <v>1976</v>
      </c>
      <c r="C13" s="3">
        <v>2826.7</v>
      </c>
      <c r="D13" s="3">
        <v>5.5</v>
      </c>
      <c r="E13" s="3">
        <v>1163.5999999999999</v>
      </c>
      <c r="G13" s="4" t="s">
        <v>11</v>
      </c>
      <c r="H13" s="4">
        <v>2</v>
      </c>
      <c r="I13" s="4">
        <v>7584000.1064776499</v>
      </c>
      <c r="J13" s="4">
        <v>3792000.0532388249</v>
      </c>
      <c r="K13" s="4">
        <v>122.78718027288318</v>
      </c>
      <c r="L13" s="4">
        <v>7.8554513151369041E-11</v>
      </c>
    </row>
    <row r="14" spans="2:12" x14ac:dyDescent="0.25">
      <c r="B14">
        <f t="shared" si="0"/>
        <v>1977</v>
      </c>
      <c r="C14" s="3">
        <v>2958.6</v>
      </c>
      <c r="D14" s="3">
        <v>5.46</v>
      </c>
      <c r="E14" s="3">
        <v>1286.5999999999999</v>
      </c>
      <c r="G14" s="4" t="s">
        <v>12</v>
      </c>
      <c r="H14" s="4">
        <v>17</v>
      </c>
      <c r="I14" s="4">
        <v>525005.95552234957</v>
      </c>
      <c r="J14" s="4">
        <v>30882.703266020562</v>
      </c>
      <c r="K14" s="4"/>
      <c r="L14" s="4"/>
    </row>
    <row r="15" spans="2:12" ht="15.75" thickBot="1" x14ac:dyDescent="0.3">
      <c r="B15">
        <f t="shared" si="0"/>
        <v>1978</v>
      </c>
      <c r="C15" s="3">
        <v>3115.2</v>
      </c>
      <c r="D15" s="3">
        <v>7.46</v>
      </c>
      <c r="E15" s="3">
        <v>1388.9</v>
      </c>
      <c r="G15" s="5" t="s">
        <v>13</v>
      </c>
      <c r="H15" s="5">
        <v>19</v>
      </c>
      <c r="I15" s="5">
        <v>8109006.061999999</v>
      </c>
      <c r="J15" s="5"/>
      <c r="K15" s="5"/>
      <c r="L15" s="5"/>
    </row>
    <row r="16" spans="2:12" ht="15.75" thickBot="1" x14ac:dyDescent="0.3">
      <c r="B16">
        <f t="shared" si="0"/>
        <v>1979</v>
      </c>
      <c r="C16" s="3">
        <v>3192.4</v>
      </c>
      <c r="D16" s="3">
        <v>10.28</v>
      </c>
      <c r="E16" s="3">
        <v>1497.9</v>
      </c>
    </row>
    <row r="17" spans="2:18" x14ac:dyDescent="0.25">
      <c r="B17">
        <f t="shared" si="0"/>
        <v>1980</v>
      </c>
      <c r="C17" s="3">
        <v>3187.1</v>
      </c>
      <c r="D17" s="3">
        <v>11.77</v>
      </c>
      <c r="E17" s="3">
        <v>1631.4</v>
      </c>
      <c r="G17" s="6"/>
      <c r="H17" s="6" t="s">
        <v>20</v>
      </c>
      <c r="I17" s="6" t="s">
        <v>8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  <c r="O17" s="6" t="s">
        <v>26</v>
      </c>
    </row>
    <row r="18" spans="2:18" x14ac:dyDescent="0.25">
      <c r="B18">
        <f t="shared" si="0"/>
        <v>1981</v>
      </c>
      <c r="C18" s="3">
        <v>3248.8</v>
      </c>
      <c r="D18" s="3">
        <v>13.42</v>
      </c>
      <c r="E18" s="3">
        <v>1794.4</v>
      </c>
      <c r="G18" s="4" t="s">
        <v>14</v>
      </c>
      <c r="H18" s="4">
        <v>-3169.4180450803419</v>
      </c>
      <c r="I18" s="4">
        <v>310.81726198431971</v>
      </c>
      <c r="J18" s="4">
        <v>-10.197046408703756</v>
      </c>
      <c r="K18" s="4">
        <v>1.1622624425199657E-8</v>
      </c>
      <c r="L18" s="4">
        <v>-3825.1851462743589</v>
      </c>
      <c r="M18" s="4">
        <v>-2513.650943886325</v>
      </c>
      <c r="N18" s="4">
        <v>-3825.1851462743589</v>
      </c>
      <c r="O18" s="4">
        <v>-2513.650943886325</v>
      </c>
    </row>
    <row r="19" spans="2:18" x14ac:dyDescent="0.25">
      <c r="B19">
        <f t="shared" si="0"/>
        <v>1982</v>
      </c>
      <c r="C19" s="3">
        <v>3166</v>
      </c>
      <c r="D19" s="3">
        <v>11.02</v>
      </c>
      <c r="E19" s="3">
        <v>1954.9</v>
      </c>
      <c r="G19" s="4" t="s">
        <v>27</v>
      </c>
      <c r="H19" s="4">
        <v>1.5881459972940064</v>
      </c>
      <c r="I19" s="4">
        <v>0.14343298060949494</v>
      </c>
      <c r="J19" s="4">
        <v>11.072390677133253</v>
      </c>
      <c r="K19" s="4">
        <v>3.4100267500612551E-9</v>
      </c>
      <c r="L19" s="4">
        <v>1.2855288604290298</v>
      </c>
      <c r="M19" s="4">
        <v>1.890763134158983</v>
      </c>
      <c r="N19" s="4">
        <v>1.2855288604290298</v>
      </c>
      <c r="O19" s="4">
        <v>1.890763134158983</v>
      </c>
    </row>
    <row r="20" spans="2:18" ht="15.75" thickBot="1" x14ac:dyDescent="0.3">
      <c r="B20">
        <f t="shared" si="0"/>
        <v>1983</v>
      </c>
      <c r="C20" s="3">
        <v>3277.7</v>
      </c>
      <c r="D20" s="3">
        <v>8.5</v>
      </c>
      <c r="E20" s="3">
        <v>2188.8000000000002</v>
      </c>
      <c r="G20" s="5" t="s">
        <v>28</v>
      </c>
      <c r="H20" s="5">
        <v>-14.922284190509881</v>
      </c>
      <c r="I20" s="5">
        <v>22.588240975580582</v>
      </c>
      <c r="J20" s="5">
        <v>-0.66062179018905809</v>
      </c>
      <c r="K20" s="5">
        <v>0.51770758254319871</v>
      </c>
      <c r="L20" s="5">
        <v>-62.579306876642633</v>
      </c>
      <c r="M20" s="5">
        <v>32.734738495622878</v>
      </c>
      <c r="N20" s="5">
        <v>-62.579306876642633</v>
      </c>
      <c r="O20" s="5">
        <v>32.734738495622878</v>
      </c>
    </row>
    <row r="21" spans="2:18" x14ac:dyDescent="0.25">
      <c r="B21">
        <f t="shared" si="0"/>
        <v>1984</v>
      </c>
      <c r="C21" s="3">
        <v>3492</v>
      </c>
      <c r="D21" s="3">
        <v>8.8000000000000007</v>
      </c>
      <c r="E21" s="3">
        <v>2371.6999999999998</v>
      </c>
    </row>
    <row r="22" spans="2:18" x14ac:dyDescent="0.25">
      <c r="B22">
        <f t="shared" si="0"/>
        <v>1985</v>
      </c>
      <c r="C22" s="3">
        <v>3573.5</v>
      </c>
      <c r="D22" s="3">
        <v>7.69</v>
      </c>
      <c r="E22" s="3">
        <v>2563.6</v>
      </c>
    </row>
    <row r="24" spans="2:18" x14ac:dyDescent="0.25">
      <c r="G24" t="s">
        <v>29</v>
      </c>
    </row>
    <row r="25" spans="2:18" ht="15.75" thickBot="1" x14ac:dyDescent="0.3"/>
    <row r="26" spans="2:18" x14ac:dyDescent="0.25">
      <c r="G26" s="6" t="s">
        <v>30</v>
      </c>
      <c r="H26" s="6" t="s">
        <v>31</v>
      </c>
      <c r="I26" s="6" t="s">
        <v>12</v>
      </c>
      <c r="J26" s="8" t="s">
        <v>32</v>
      </c>
      <c r="K26" s="8" t="s">
        <v>50</v>
      </c>
      <c r="L26" s="8" t="s">
        <v>51</v>
      </c>
    </row>
    <row r="27" spans="2:18" x14ac:dyDescent="0.25">
      <c r="G27" s="4">
        <v>1</v>
      </c>
      <c r="H27" s="4">
        <v>270.53448188671825</v>
      </c>
      <c r="I27" s="4">
        <v>209.46551811328175</v>
      </c>
      <c r="K27">
        <f>+I27*I27</f>
        <v>43875.803278465566</v>
      </c>
    </row>
    <row r="28" spans="2:18" x14ac:dyDescent="0.25">
      <c r="G28" s="4">
        <v>2</v>
      </c>
      <c r="H28" s="4">
        <v>375.3724024150282</v>
      </c>
      <c r="I28" s="4">
        <v>148.92759758497175</v>
      </c>
      <c r="J28">
        <f>+I27</f>
        <v>209.46551811328175</v>
      </c>
      <c r="K28">
        <f t="shared" ref="K28:K46" si="1">+I28*I28</f>
        <v>22179.429322431282</v>
      </c>
      <c r="L28">
        <f>+(I28-J28)^2</f>
        <v>3664.839821891977</v>
      </c>
    </row>
    <row r="29" spans="2:18" ht="15.75" thickBot="1" x14ac:dyDescent="0.3">
      <c r="G29" s="4">
        <v>3</v>
      </c>
      <c r="H29" s="4">
        <v>510.50113969532828</v>
      </c>
      <c r="I29" s="4">
        <v>55.798860304671678</v>
      </c>
      <c r="J29">
        <f t="shared" ref="J29:J46" si="2">+I28</f>
        <v>148.92759758497175</v>
      </c>
      <c r="K29">
        <f t="shared" si="1"/>
        <v>3113.5128113002647</v>
      </c>
      <c r="L29">
        <f t="shared" ref="L29:L46" si="3">+(I29-J29)^2</f>
        <v>8672.9617074231519</v>
      </c>
    </row>
    <row r="30" spans="2:18" x14ac:dyDescent="0.25">
      <c r="G30" s="4">
        <v>4</v>
      </c>
      <c r="H30" s="4">
        <v>591.54234196393111</v>
      </c>
      <c r="I30" s="4">
        <v>-2.0423419639311078</v>
      </c>
      <c r="J30">
        <f t="shared" si="2"/>
        <v>55.798860304671678</v>
      </c>
      <c r="K30">
        <f t="shared" si="1"/>
        <v>4.1711606976339741</v>
      </c>
      <c r="L30">
        <f t="shared" si="3"/>
        <v>3345.60467987742</v>
      </c>
      <c r="N30" s="27" t="s">
        <v>53</v>
      </c>
      <c r="O30" s="28"/>
      <c r="P30" s="28"/>
      <c r="Q30" s="28"/>
      <c r="R30" s="29"/>
    </row>
    <row r="31" spans="2:18" x14ac:dyDescent="0.25">
      <c r="G31" s="4">
        <v>5</v>
      </c>
      <c r="H31" s="4">
        <v>579.0727226479022</v>
      </c>
      <c r="I31" s="4">
        <v>49.127277352097849</v>
      </c>
      <c r="J31">
        <f t="shared" si="2"/>
        <v>-2.0423419639311078</v>
      </c>
      <c r="K31">
        <f t="shared" si="1"/>
        <v>2413.4893800299465</v>
      </c>
      <c r="L31">
        <f t="shared" si="3"/>
        <v>2618.3299409473238</v>
      </c>
      <c r="N31" s="30" t="s">
        <v>54</v>
      </c>
      <c r="O31" s="31"/>
      <c r="P31" s="31"/>
      <c r="Q31" s="31"/>
      <c r="R31" s="32"/>
    </row>
    <row r="32" spans="2:18" x14ac:dyDescent="0.25">
      <c r="G32" s="4">
        <v>6</v>
      </c>
      <c r="H32" s="4">
        <v>703.98638214611742</v>
      </c>
      <c r="I32" s="4">
        <v>8.8136178538825334</v>
      </c>
      <c r="J32">
        <f t="shared" si="2"/>
        <v>49.127277352097849</v>
      </c>
      <c r="K32">
        <f t="shared" si="1"/>
        <v>77.679859674276955</v>
      </c>
      <c r="L32">
        <f t="shared" si="3"/>
        <v>1625.191142138046</v>
      </c>
      <c r="N32" s="30" t="s">
        <v>55</v>
      </c>
      <c r="O32" s="31"/>
      <c r="P32" s="31"/>
      <c r="Q32" s="31"/>
      <c r="R32" s="32"/>
    </row>
    <row r="33" spans="7:18" x14ac:dyDescent="0.25">
      <c r="G33" s="4">
        <v>7</v>
      </c>
      <c r="H33" s="4">
        <v>906.11051000377972</v>
      </c>
      <c r="I33" s="4">
        <v>-100.91051000377968</v>
      </c>
      <c r="J33">
        <f t="shared" si="2"/>
        <v>8.8136178538825334</v>
      </c>
      <c r="K33">
        <f t="shared" si="1"/>
        <v>10182.931029222918</v>
      </c>
      <c r="L33">
        <f t="shared" si="3"/>
        <v>12039.384234124604</v>
      </c>
      <c r="N33" s="30" t="s">
        <v>56</v>
      </c>
      <c r="O33" s="31"/>
      <c r="P33" s="31"/>
      <c r="Q33" s="31"/>
      <c r="R33" s="32"/>
    </row>
    <row r="34" spans="7:18" x14ac:dyDescent="0.25">
      <c r="G34" s="4">
        <v>8</v>
      </c>
      <c r="H34" s="4">
        <v>1092.5138759072577</v>
      </c>
      <c r="I34" s="4">
        <v>-231.51387590725767</v>
      </c>
      <c r="J34">
        <f t="shared" si="2"/>
        <v>-100.91051000377968</v>
      </c>
      <c r="K34">
        <f t="shared" si="1"/>
        <v>53598.674737601104</v>
      </c>
      <c r="L34">
        <f t="shared" si="3"/>
        <v>17057.239185317758</v>
      </c>
      <c r="N34" s="30" t="s">
        <v>57</v>
      </c>
      <c r="O34" s="31"/>
      <c r="P34" s="31"/>
      <c r="Q34" s="31"/>
      <c r="R34" s="32"/>
    </row>
    <row r="35" spans="7:18" x14ac:dyDescent="0.25">
      <c r="G35" s="4">
        <v>9</v>
      </c>
      <c r="H35" s="4">
        <v>1048.2673401224977</v>
      </c>
      <c r="I35" s="4">
        <v>-139.86734012249769</v>
      </c>
      <c r="J35">
        <f t="shared" si="2"/>
        <v>-231.51387590725767</v>
      </c>
      <c r="K35">
        <f t="shared" si="1"/>
        <v>19562.872832942452</v>
      </c>
      <c r="L35">
        <f t="shared" si="3"/>
        <v>8399.08752134729</v>
      </c>
      <c r="N35" s="30"/>
      <c r="O35" s="31"/>
      <c r="P35" s="31"/>
      <c r="Q35" s="31"/>
      <c r="R35" s="32"/>
    </row>
    <row r="36" spans="7:18" x14ac:dyDescent="0.25">
      <c r="G36" s="4">
        <v>10</v>
      </c>
      <c r="H36" s="4">
        <v>1017.3711414363188</v>
      </c>
      <c r="I36" s="4">
        <v>5.7288585636812286</v>
      </c>
      <c r="J36">
        <f t="shared" si="2"/>
        <v>-139.86734012249769</v>
      </c>
      <c r="K36">
        <f t="shared" si="1"/>
        <v>32.819820442663747</v>
      </c>
      <c r="L36">
        <f t="shared" si="3"/>
        <v>21198.253071865289</v>
      </c>
      <c r="N36" s="30" t="s">
        <v>58</v>
      </c>
      <c r="O36" s="31" t="s">
        <v>59</v>
      </c>
      <c r="P36" s="31" t="s">
        <v>60</v>
      </c>
      <c r="Q36" s="31" t="s">
        <v>61</v>
      </c>
      <c r="R36" s="32" t="s">
        <v>62</v>
      </c>
    </row>
    <row r="37" spans="7:18" x14ac:dyDescent="0.25">
      <c r="G37" s="4">
        <v>11</v>
      </c>
      <c r="H37" s="4">
        <v>1237.7216824228215</v>
      </c>
      <c r="I37" s="4">
        <v>-74.12168242282155</v>
      </c>
      <c r="J37">
        <f t="shared" si="2"/>
        <v>5.7288585636812286</v>
      </c>
      <c r="K37">
        <f t="shared" si="1"/>
        <v>5494.0238051896131</v>
      </c>
      <c r="L37">
        <f t="shared" si="3"/>
        <v>6376.1088958371602</v>
      </c>
      <c r="N37" s="30"/>
      <c r="O37" s="31"/>
      <c r="P37" s="31"/>
      <c r="Q37" s="31"/>
      <c r="R37" s="32"/>
    </row>
    <row r="38" spans="7:18" x14ac:dyDescent="0.25">
      <c r="G38" s="4">
        <v>12</v>
      </c>
      <c r="H38" s="4">
        <v>1447.7950308335217</v>
      </c>
      <c r="I38" s="4">
        <v>-161.19503083352174</v>
      </c>
      <c r="J38">
        <f t="shared" si="2"/>
        <v>-74.12168242282155</v>
      </c>
      <c r="K38">
        <f t="shared" si="1"/>
        <v>25983.837965420025</v>
      </c>
      <c r="L38">
        <f t="shared" si="3"/>
        <v>7581.7680034511859</v>
      </c>
      <c r="N38" s="30" t="s">
        <v>1</v>
      </c>
      <c r="O38" s="31">
        <v>-14.922280000000001</v>
      </c>
      <c r="P38" s="31">
        <v>22.588239999999999</v>
      </c>
      <c r="Q38" s="31">
        <v>-0.66062200000000004</v>
      </c>
      <c r="R38" s="32">
        <v>0.51770000000000005</v>
      </c>
    </row>
    <row r="39" spans="7:18" x14ac:dyDescent="0.25">
      <c r="G39" s="4">
        <v>13</v>
      </c>
      <c r="H39" s="4">
        <v>1666.654125628743</v>
      </c>
      <c r="I39" s="4">
        <v>-277.75412562874294</v>
      </c>
      <c r="J39">
        <f t="shared" si="2"/>
        <v>-161.19503083352174</v>
      </c>
      <c r="K39">
        <f t="shared" si="1"/>
        <v>77147.354303787521</v>
      </c>
      <c r="L39">
        <f t="shared" si="3"/>
        <v>13586.022579481361</v>
      </c>
      <c r="N39" s="30" t="s">
        <v>0</v>
      </c>
      <c r="O39" s="31">
        <v>1.5881460000000001</v>
      </c>
      <c r="P39" s="31">
        <v>0.143433</v>
      </c>
      <c r="Q39" s="31">
        <v>11.07239</v>
      </c>
      <c r="R39" s="32">
        <v>0</v>
      </c>
    </row>
    <row r="40" spans="7:18" x14ac:dyDescent="0.25">
      <c r="G40" s="4">
        <v>14</v>
      </c>
      <c r="H40" s="4">
        <v>1747.1781552026027</v>
      </c>
      <c r="I40" s="4">
        <v>-249.27815520260265</v>
      </c>
      <c r="J40">
        <f t="shared" si="2"/>
        <v>-277.75412562874294</v>
      </c>
      <c r="K40">
        <f t="shared" si="1"/>
        <v>62139.598661212854</v>
      </c>
      <c r="L40">
        <f t="shared" si="3"/>
        <v>810.88089171041656</v>
      </c>
      <c r="N40" s="30" t="s">
        <v>63</v>
      </c>
      <c r="O40" s="31">
        <v>-3169.4180000000001</v>
      </c>
      <c r="P40" s="31">
        <v>310.81729999999999</v>
      </c>
      <c r="Q40" s="31">
        <v>-10.197050000000001</v>
      </c>
      <c r="R40" s="32">
        <v>0</v>
      </c>
    </row>
    <row r="41" spans="7:18" x14ac:dyDescent="0.25">
      <c r="G41" s="4">
        <v>15</v>
      </c>
      <c r="H41" s="4">
        <v>1716.5267779730843</v>
      </c>
      <c r="I41" s="4">
        <v>-85.126777973084245</v>
      </c>
      <c r="J41">
        <f t="shared" si="2"/>
        <v>-249.27815520260265</v>
      </c>
      <c r="K41">
        <f t="shared" si="1"/>
        <v>7246.5683280787807</v>
      </c>
      <c r="L41">
        <f t="shared" si="3"/>
        <v>26945.674646347652</v>
      </c>
      <c r="N41" s="30"/>
      <c r="O41" s="31"/>
      <c r="P41" s="31"/>
      <c r="Q41" s="31"/>
      <c r="R41" s="32"/>
    </row>
    <row r="42" spans="7:18" x14ac:dyDescent="0.25">
      <c r="G42" s="4">
        <v>16</v>
      </c>
      <c r="H42" s="4">
        <v>1789.8936170917837</v>
      </c>
      <c r="I42" s="4">
        <v>4.5063829082164375</v>
      </c>
      <c r="J42">
        <f t="shared" si="2"/>
        <v>-85.126777973084245</v>
      </c>
      <c r="K42">
        <f t="shared" si="1"/>
        <v>20.307486915465237</v>
      </c>
      <c r="L42">
        <f t="shared" si="3"/>
        <v>8034.1035295731308</v>
      </c>
      <c r="N42" s="30" t="s">
        <v>64</v>
      </c>
      <c r="O42" s="31">
        <v>0.93525599999999998</v>
      </c>
      <c r="P42" s="31" t="s">
        <v>65</v>
      </c>
      <c r="Q42" s="31"/>
      <c r="R42" s="32">
        <v>1247.03</v>
      </c>
    </row>
    <row r="43" spans="7:18" x14ac:dyDescent="0.25">
      <c r="G43" s="4">
        <v>17</v>
      </c>
      <c r="H43" s="4">
        <v>1694.2086105730634</v>
      </c>
      <c r="I43" s="4">
        <v>260.69138942693667</v>
      </c>
      <c r="J43">
        <f t="shared" si="2"/>
        <v>4.5063829082164375</v>
      </c>
      <c r="K43">
        <f t="shared" si="1"/>
        <v>67960.000521346752</v>
      </c>
      <c r="L43">
        <f t="shared" si="3"/>
        <v>65630.757564996733</v>
      </c>
      <c r="N43" s="30" t="s">
        <v>66</v>
      </c>
      <c r="O43" s="31">
        <v>0.92764000000000002</v>
      </c>
      <c r="P43" s="31" t="s">
        <v>67</v>
      </c>
      <c r="Q43" s="31"/>
      <c r="R43" s="32">
        <v>653.29150000000004</v>
      </c>
    </row>
    <row r="44" spans="7:18" x14ac:dyDescent="0.25">
      <c r="G44" s="4">
        <v>18</v>
      </c>
      <c r="H44" s="4">
        <v>1909.2086746308887</v>
      </c>
      <c r="I44" s="4">
        <v>279.59132536911147</v>
      </c>
      <c r="J44">
        <f t="shared" si="2"/>
        <v>260.69138942693667</v>
      </c>
      <c r="K44">
        <f t="shared" si="1"/>
        <v>78171.309221656353</v>
      </c>
      <c r="L44">
        <f t="shared" si="3"/>
        <v>357.20757861831112</v>
      </c>
      <c r="N44" s="30" t="s">
        <v>68</v>
      </c>
      <c r="O44" s="31">
        <v>175.73480000000001</v>
      </c>
      <c r="P44" s="31" t="s">
        <v>69</v>
      </c>
      <c r="Q44" s="31"/>
      <c r="R44" s="32">
        <v>13.31331</v>
      </c>
    </row>
    <row r="45" spans="7:18" x14ac:dyDescent="0.25">
      <c r="G45" s="4">
        <v>19</v>
      </c>
      <c r="H45" s="4">
        <v>2245.0716765938414</v>
      </c>
      <c r="I45" s="4">
        <v>126.62832340615842</v>
      </c>
      <c r="J45">
        <f t="shared" si="2"/>
        <v>279.59132536911147</v>
      </c>
      <c r="K45">
        <f t="shared" si="1"/>
        <v>16034.732288654648</v>
      </c>
      <c r="L45">
        <f t="shared" si="3"/>
        <v>23397.67996951838</v>
      </c>
      <c r="N45" s="30" t="s">
        <v>70</v>
      </c>
      <c r="O45" s="31">
        <v>525006</v>
      </c>
      <c r="P45" s="31" t="s">
        <v>71</v>
      </c>
      <c r="Q45" s="31"/>
      <c r="R45" s="32">
        <v>13.462669999999999</v>
      </c>
    </row>
    <row r="46" spans="7:18" ht="15.75" thickBot="1" x14ac:dyDescent="0.3">
      <c r="G46" s="5">
        <v>20</v>
      </c>
      <c r="H46" s="5">
        <v>2391.0693108247692</v>
      </c>
      <c r="I46" s="5">
        <v>172.53068917523069</v>
      </c>
      <c r="J46">
        <f t="shared" si="2"/>
        <v>126.62832340615842</v>
      </c>
      <c r="K46">
        <f t="shared" si="1"/>
        <v>29766.838707280065</v>
      </c>
      <c r="L46">
        <f t="shared" si="3"/>
        <v>2107.0271831976984</v>
      </c>
      <c r="N46" s="30" t="s">
        <v>72</v>
      </c>
      <c r="O46" s="31">
        <v>-130.13310000000001</v>
      </c>
      <c r="P46" s="31" t="s">
        <v>73</v>
      </c>
      <c r="Q46" s="31"/>
      <c r="R46" s="32">
        <v>13.34247</v>
      </c>
    </row>
    <row r="47" spans="7:18" x14ac:dyDescent="0.25">
      <c r="K47">
        <f>SUM(K27:K46)</f>
        <v>525005.95552235015</v>
      </c>
      <c r="L47">
        <f>SUM(L28:L46)</f>
        <v>233448.12214766486</v>
      </c>
      <c r="N47" s="30" t="s">
        <v>74</v>
      </c>
      <c r="O47" s="31">
        <v>122.7872</v>
      </c>
      <c r="P47" s="31" t="s">
        <v>75</v>
      </c>
      <c r="Q47" s="31"/>
      <c r="R47" s="36">
        <v>0.444658</v>
      </c>
    </row>
    <row r="48" spans="7:18" ht="15.75" thickBot="1" x14ac:dyDescent="0.3">
      <c r="N48" s="33" t="s">
        <v>76</v>
      </c>
      <c r="O48" s="34">
        <v>0</v>
      </c>
      <c r="P48" s="34"/>
      <c r="Q48" s="34"/>
      <c r="R48" s="35"/>
    </row>
    <row r="49" spans="11:16" x14ac:dyDescent="0.25">
      <c r="K49" s="26" t="s">
        <v>52</v>
      </c>
      <c r="L49" s="26">
        <f>+L47/K47</f>
        <v>0.44465804566997275</v>
      </c>
    </row>
    <row r="51" spans="11:16" x14ac:dyDescent="0.25">
      <c r="N51" s="38">
        <v>2</v>
      </c>
    </row>
    <row r="52" spans="11:16" ht="15" customHeight="1" x14ac:dyDescent="0.25">
      <c r="L52" s="43" t="s">
        <v>77</v>
      </c>
      <c r="M52" s="45" t="s">
        <v>79</v>
      </c>
      <c r="N52" s="47" t="s">
        <v>80</v>
      </c>
      <c r="O52" s="45" t="s">
        <v>79</v>
      </c>
      <c r="P52" s="49" t="s">
        <v>78</v>
      </c>
    </row>
    <row r="53" spans="11:16" x14ac:dyDescent="0.25">
      <c r="L53" s="43"/>
      <c r="M53" s="45"/>
      <c r="N53" s="47"/>
      <c r="O53" s="45"/>
      <c r="P53" s="49"/>
    </row>
    <row r="54" spans="11:16" x14ac:dyDescent="0.25">
      <c r="L54" s="43"/>
      <c r="M54" s="45"/>
      <c r="N54" s="47"/>
      <c r="O54" s="45"/>
      <c r="P54" s="49"/>
    </row>
    <row r="55" spans="11:16" x14ac:dyDescent="0.25">
      <c r="L55" s="43"/>
      <c r="M55" s="45"/>
      <c r="N55" s="47"/>
      <c r="O55" s="45"/>
      <c r="P55" s="49"/>
    </row>
    <row r="56" spans="11:16" x14ac:dyDescent="0.25">
      <c r="L56" s="43"/>
      <c r="M56" s="45"/>
      <c r="N56" s="47"/>
      <c r="O56" s="45"/>
      <c r="P56" s="49"/>
    </row>
    <row r="57" spans="11:16" x14ac:dyDescent="0.25">
      <c r="L57" s="43"/>
      <c r="M57" s="45"/>
      <c r="N57" s="47"/>
      <c r="O57" s="45"/>
      <c r="P57" s="49"/>
    </row>
    <row r="58" spans="11:16" x14ac:dyDescent="0.25">
      <c r="L58" s="43"/>
      <c r="M58" s="45"/>
      <c r="N58" s="47"/>
      <c r="O58" s="45"/>
      <c r="P58" s="49"/>
    </row>
    <row r="59" spans="11:16" x14ac:dyDescent="0.25">
      <c r="L59" s="43"/>
      <c r="M59" s="45"/>
      <c r="N59" s="47"/>
      <c r="O59" s="45"/>
      <c r="P59" s="49"/>
    </row>
    <row r="60" spans="11:16" ht="15.75" thickBot="1" x14ac:dyDescent="0.3">
      <c r="L60" s="44"/>
      <c r="M60" s="46"/>
      <c r="N60" s="48"/>
      <c r="O60" s="46"/>
      <c r="P60" s="50"/>
    </row>
    <row r="61" spans="11:16" x14ac:dyDescent="0.25">
      <c r="K61">
        <v>0</v>
      </c>
      <c r="L61" s="37">
        <v>1.1000000000000001</v>
      </c>
      <c r="M61" s="37">
        <v>1.54</v>
      </c>
      <c r="N61" s="37">
        <v>2.46</v>
      </c>
      <c r="O61" s="37">
        <v>2.9</v>
      </c>
      <c r="P61">
        <v>4</v>
      </c>
    </row>
    <row r="62" spans="11:16" x14ac:dyDescent="0.25">
      <c r="L62" s="39">
        <v>0.44</v>
      </c>
    </row>
  </sheetData>
  <mergeCells count="5">
    <mergeCell ref="L52:L60"/>
    <mergeCell ref="O52:O60"/>
    <mergeCell ref="M52:M60"/>
    <mergeCell ref="N52:N60"/>
    <mergeCell ref="P52:P6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9"/>
  <sheetViews>
    <sheetView topLeftCell="L36" workbookViewId="0">
      <selection activeCell="P43" sqref="P43"/>
    </sheetView>
  </sheetViews>
  <sheetFormatPr baseColWidth="10" defaultRowHeight="15" x14ac:dyDescent="0.25"/>
  <cols>
    <col min="19" max="19" width="33.140625" customWidth="1"/>
  </cols>
  <sheetData>
    <row r="2" spans="2:13" x14ac:dyDescent="0.25">
      <c r="C2" s="2" t="s">
        <v>0</v>
      </c>
      <c r="D2" s="2" t="s">
        <v>1</v>
      </c>
      <c r="E2" s="2" t="s">
        <v>2</v>
      </c>
      <c r="H2" t="s">
        <v>3</v>
      </c>
    </row>
    <row r="3" spans="2:13" ht="15.75" thickBot="1" x14ac:dyDescent="0.3">
      <c r="B3">
        <v>1966</v>
      </c>
      <c r="C3" s="3">
        <v>2208.3000000000002</v>
      </c>
      <c r="D3" s="3">
        <v>4.5</v>
      </c>
      <c r="E3" s="3">
        <v>480</v>
      </c>
    </row>
    <row r="4" spans="2:13" x14ac:dyDescent="0.25">
      <c r="B4">
        <f>+B3+1</f>
        <v>1967</v>
      </c>
      <c r="C4" s="3">
        <v>2271.4</v>
      </c>
      <c r="D4" s="3">
        <v>4.1900000000000004</v>
      </c>
      <c r="E4" s="3">
        <v>524.29999999999995</v>
      </c>
      <c r="H4" s="7" t="s">
        <v>4</v>
      </c>
      <c r="I4" s="7"/>
    </row>
    <row r="5" spans="2:13" x14ac:dyDescent="0.25">
      <c r="B5">
        <f t="shared" ref="B5:B22" si="0">+B4+1</f>
        <v>1968</v>
      </c>
      <c r="C5" s="3">
        <v>2365.6</v>
      </c>
      <c r="D5" s="3">
        <v>5.16</v>
      </c>
      <c r="E5" s="3">
        <v>566.29999999999995</v>
      </c>
      <c r="H5" s="4" t="s">
        <v>5</v>
      </c>
      <c r="I5" s="4">
        <v>0.967086570935075</v>
      </c>
    </row>
    <row r="6" spans="2:13" x14ac:dyDescent="0.25">
      <c r="B6">
        <f t="shared" si="0"/>
        <v>1969</v>
      </c>
      <c r="C6" s="3">
        <v>2423.3000000000002</v>
      </c>
      <c r="D6" s="3">
        <v>5.87</v>
      </c>
      <c r="E6" s="3">
        <v>589.5</v>
      </c>
      <c r="H6" s="4" t="s">
        <v>6</v>
      </c>
      <c r="I6" s="4">
        <v>0.9352564356829618</v>
      </c>
    </row>
    <row r="7" spans="2:13" x14ac:dyDescent="0.25">
      <c r="B7">
        <f t="shared" si="0"/>
        <v>1970</v>
      </c>
      <c r="C7" s="3">
        <v>2416.1999999999998</v>
      </c>
      <c r="D7" s="3">
        <v>5.95</v>
      </c>
      <c r="E7" s="3">
        <v>628.20000000000005</v>
      </c>
      <c r="H7" s="4" t="s">
        <v>7</v>
      </c>
      <c r="I7" s="4">
        <v>0.9276395457633102</v>
      </c>
    </row>
    <row r="8" spans="2:13" x14ac:dyDescent="0.25">
      <c r="B8">
        <f t="shared" si="0"/>
        <v>1971</v>
      </c>
      <c r="C8" s="3">
        <v>2484.8000000000002</v>
      </c>
      <c r="D8" s="3">
        <v>4.88</v>
      </c>
      <c r="E8" s="3">
        <v>712.8</v>
      </c>
      <c r="H8" s="4" t="s">
        <v>8</v>
      </c>
      <c r="I8" s="4">
        <v>175.73475258474221</v>
      </c>
    </row>
    <row r="9" spans="2:13" ht="15.75" thickBot="1" x14ac:dyDescent="0.3">
      <c r="B9">
        <f t="shared" si="0"/>
        <v>1972</v>
      </c>
      <c r="C9" s="3">
        <v>2608.5</v>
      </c>
      <c r="D9" s="3">
        <v>4.5</v>
      </c>
      <c r="E9" s="3">
        <v>805.2</v>
      </c>
      <c r="H9" s="5" t="s">
        <v>9</v>
      </c>
      <c r="I9" s="5">
        <v>20</v>
      </c>
    </row>
    <row r="10" spans="2:13" x14ac:dyDescent="0.25">
      <c r="B10">
        <f t="shared" si="0"/>
        <v>1973</v>
      </c>
      <c r="C10" s="3">
        <v>2744.1</v>
      </c>
      <c r="D10" s="3">
        <v>6.44</v>
      </c>
      <c r="E10" s="3">
        <v>861</v>
      </c>
    </row>
    <row r="11" spans="2:13" ht="15.75" thickBot="1" x14ac:dyDescent="0.3">
      <c r="B11">
        <f t="shared" si="0"/>
        <v>1974</v>
      </c>
      <c r="C11" s="3">
        <v>2729.3</v>
      </c>
      <c r="D11" s="3">
        <v>7.83</v>
      </c>
      <c r="E11" s="3">
        <v>908.4</v>
      </c>
      <c r="H11" t="s">
        <v>10</v>
      </c>
    </row>
    <row r="12" spans="2:13" x14ac:dyDescent="0.25">
      <c r="B12">
        <f t="shared" si="0"/>
        <v>1975</v>
      </c>
      <c r="C12" s="3">
        <v>2695</v>
      </c>
      <c r="D12" s="3">
        <v>6.25</v>
      </c>
      <c r="E12" s="3">
        <v>1023.1</v>
      </c>
      <c r="H12" s="6"/>
      <c r="I12" s="6" t="s">
        <v>15</v>
      </c>
      <c r="J12" s="6" t="s">
        <v>16</v>
      </c>
      <c r="K12" s="6" t="s">
        <v>17</v>
      </c>
      <c r="L12" s="6" t="s">
        <v>18</v>
      </c>
      <c r="M12" s="6" t="s">
        <v>19</v>
      </c>
    </row>
    <row r="13" spans="2:13" x14ac:dyDescent="0.25">
      <c r="B13">
        <f t="shared" si="0"/>
        <v>1976</v>
      </c>
      <c r="C13" s="3">
        <v>2826.7</v>
      </c>
      <c r="D13" s="3">
        <v>5.5</v>
      </c>
      <c r="E13" s="3">
        <v>1163.5999999999999</v>
      </c>
      <c r="H13" s="4" t="s">
        <v>11</v>
      </c>
      <c r="I13" s="4">
        <v>2</v>
      </c>
      <c r="J13" s="4">
        <v>7584000.1064776499</v>
      </c>
      <c r="K13" s="4">
        <v>3792000.0532388249</v>
      </c>
      <c r="L13" s="4">
        <v>122.78718027288318</v>
      </c>
      <c r="M13" s="4">
        <v>7.8554513151369041E-11</v>
      </c>
    </row>
    <row r="14" spans="2:13" x14ac:dyDescent="0.25">
      <c r="B14">
        <f t="shared" si="0"/>
        <v>1977</v>
      </c>
      <c r="C14" s="3">
        <v>2958.6</v>
      </c>
      <c r="D14" s="3">
        <v>5.46</v>
      </c>
      <c r="E14" s="3">
        <v>1286.5999999999999</v>
      </c>
      <c r="H14" s="4" t="s">
        <v>12</v>
      </c>
      <c r="I14" s="4">
        <v>17</v>
      </c>
      <c r="J14" s="4">
        <v>525005.95552234957</v>
      </c>
      <c r="K14" s="4">
        <v>30882.703266020562</v>
      </c>
      <c r="L14" s="4"/>
      <c r="M14" s="4"/>
    </row>
    <row r="15" spans="2:13" ht="15.75" thickBot="1" x14ac:dyDescent="0.3">
      <c r="B15">
        <f t="shared" si="0"/>
        <v>1978</v>
      </c>
      <c r="C15" s="3">
        <v>3115.2</v>
      </c>
      <c r="D15" s="3">
        <v>7.46</v>
      </c>
      <c r="E15" s="3">
        <v>1388.9</v>
      </c>
      <c r="H15" s="5" t="s">
        <v>13</v>
      </c>
      <c r="I15" s="5">
        <v>19</v>
      </c>
      <c r="J15" s="5">
        <v>8109006.061999999</v>
      </c>
      <c r="K15" s="5"/>
      <c r="L15" s="5"/>
      <c r="M15" s="5"/>
    </row>
    <row r="16" spans="2:13" ht="15.75" thickBot="1" x14ac:dyDescent="0.3">
      <c r="B16">
        <f t="shared" si="0"/>
        <v>1979</v>
      </c>
      <c r="C16" s="3">
        <v>3192.4</v>
      </c>
      <c r="D16" s="3">
        <v>10.28</v>
      </c>
      <c r="E16" s="3">
        <v>1497.9</v>
      </c>
    </row>
    <row r="17" spans="2:20" x14ac:dyDescent="0.25">
      <c r="B17">
        <f t="shared" si="0"/>
        <v>1980</v>
      </c>
      <c r="C17" s="3">
        <v>3187.1</v>
      </c>
      <c r="D17" s="3">
        <v>11.77</v>
      </c>
      <c r="E17" s="3">
        <v>1631.4</v>
      </c>
      <c r="H17" s="6"/>
      <c r="I17" s="6" t="s">
        <v>20</v>
      </c>
      <c r="J17" s="6" t="s">
        <v>8</v>
      </c>
      <c r="K17" s="6" t="s">
        <v>21</v>
      </c>
      <c r="L17" s="6" t="s">
        <v>22</v>
      </c>
      <c r="M17" s="6" t="s">
        <v>23</v>
      </c>
      <c r="N17" s="6" t="s">
        <v>24</v>
      </c>
      <c r="O17" s="6" t="s">
        <v>25</v>
      </c>
      <c r="P17" s="6" t="s">
        <v>26</v>
      </c>
      <c r="Q17" s="8"/>
    </row>
    <row r="18" spans="2:20" x14ac:dyDescent="0.25">
      <c r="B18">
        <f t="shared" si="0"/>
        <v>1981</v>
      </c>
      <c r="C18" s="3">
        <v>3248.8</v>
      </c>
      <c r="D18" s="3">
        <v>13.42</v>
      </c>
      <c r="E18" s="3">
        <v>1794.4</v>
      </c>
      <c r="H18" s="4" t="s">
        <v>14</v>
      </c>
      <c r="I18" s="4">
        <v>-3169.4180450803419</v>
      </c>
      <c r="J18" s="4">
        <v>310.81726198431971</v>
      </c>
      <c r="K18" s="4">
        <v>-10.197046408703756</v>
      </c>
      <c r="L18" s="4">
        <v>1.1622624425199657E-8</v>
      </c>
      <c r="M18" s="4">
        <v>-3825.1851462743589</v>
      </c>
      <c r="N18" s="4">
        <v>-2513.650943886325</v>
      </c>
      <c r="O18" s="4">
        <v>-3825.1851462743589</v>
      </c>
      <c r="P18" s="4">
        <v>-2513.650943886325</v>
      </c>
      <c r="Q18" s="4"/>
    </row>
    <row r="19" spans="2:20" x14ac:dyDescent="0.25">
      <c r="B19">
        <f t="shared" si="0"/>
        <v>1982</v>
      </c>
      <c r="C19" s="3">
        <v>3166</v>
      </c>
      <c r="D19" s="3">
        <v>11.02</v>
      </c>
      <c r="E19" s="3">
        <v>1954.9</v>
      </c>
      <c r="H19" s="4" t="s">
        <v>27</v>
      </c>
      <c r="I19" s="4">
        <v>1.5881459972940064</v>
      </c>
      <c r="J19" s="4">
        <v>0.14343298060949494</v>
      </c>
      <c r="K19" s="4">
        <v>11.072390677133253</v>
      </c>
      <c r="L19" s="4">
        <v>3.4100267500612551E-9</v>
      </c>
      <c r="M19" s="4">
        <v>1.2855288604290298</v>
      </c>
      <c r="N19" s="4">
        <v>1.890763134158983</v>
      </c>
      <c r="O19" s="4">
        <v>1.2855288604290298</v>
      </c>
      <c r="P19" s="4">
        <v>1.890763134158983</v>
      </c>
      <c r="Q19" s="4"/>
    </row>
    <row r="20" spans="2:20" ht="15.75" thickBot="1" x14ac:dyDescent="0.3">
      <c r="B20">
        <f t="shared" si="0"/>
        <v>1983</v>
      </c>
      <c r="C20" s="3">
        <v>3277.7</v>
      </c>
      <c r="D20" s="3">
        <v>8.5</v>
      </c>
      <c r="E20" s="3">
        <v>2188.8000000000002</v>
      </c>
      <c r="H20" s="5" t="s">
        <v>28</v>
      </c>
      <c r="I20" s="5">
        <v>-14.922284190509881</v>
      </c>
      <c r="J20" s="5">
        <v>22.588240975580582</v>
      </c>
      <c r="K20" s="5">
        <v>-0.66062179018905809</v>
      </c>
      <c r="L20" s="5">
        <v>0.51770758254319871</v>
      </c>
      <c r="M20" s="5">
        <v>-62.579306876642633</v>
      </c>
      <c r="N20" s="5">
        <v>32.734738495622878</v>
      </c>
      <c r="O20" s="5">
        <v>-62.579306876642633</v>
      </c>
      <c r="P20" s="5">
        <v>32.734738495622878</v>
      </c>
      <c r="Q20" s="4"/>
    </row>
    <row r="21" spans="2:20" x14ac:dyDescent="0.25">
      <c r="B21">
        <f t="shared" si="0"/>
        <v>1984</v>
      </c>
      <c r="C21" s="3">
        <v>3492</v>
      </c>
      <c r="D21" s="3">
        <v>8.8000000000000007</v>
      </c>
      <c r="E21" s="3">
        <v>2371.6999999999998</v>
      </c>
    </row>
    <row r="22" spans="2:20" x14ac:dyDescent="0.25">
      <c r="B22">
        <f t="shared" si="0"/>
        <v>1985</v>
      </c>
      <c r="C22" s="3">
        <v>3573.5</v>
      </c>
      <c r="D22" s="3">
        <v>7.69</v>
      </c>
      <c r="E22" s="3">
        <v>2563.6</v>
      </c>
    </row>
    <row r="24" spans="2:20" x14ac:dyDescent="0.25">
      <c r="H24" t="s">
        <v>29</v>
      </c>
    </row>
    <row r="25" spans="2:20" ht="15.75" thickBot="1" x14ac:dyDescent="0.3"/>
    <row r="26" spans="2:20" x14ac:dyDescent="0.25">
      <c r="H26" s="6" t="s">
        <v>30</v>
      </c>
      <c r="I26" s="6" t="s">
        <v>31</v>
      </c>
      <c r="J26" s="6" t="s">
        <v>12</v>
      </c>
      <c r="K26" s="2" t="s">
        <v>0</v>
      </c>
      <c r="L26" s="2" t="s">
        <v>1</v>
      </c>
      <c r="M26" s="8" t="s">
        <v>81</v>
      </c>
      <c r="N26" s="8" t="s">
        <v>82</v>
      </c>
      <c r="O26" s="8" t="s">
        <v>83</v>
      </c>
      <c r="P26" s="8" t="s">
        <v>89</v>
      </c>
      <c r="Q26" s="8" t="s">
        <v>84</v>
      </c>
      <c r="S26" t="s">
        <v>3</v>
      </c>
    </row>
    <row r="27" spans="2:20" ht="15.75" thickBot="1" x14ac:dyDescent="0.3">
      <c r="H27" s="4">
        <v>1</v>
      </c>
      <c r="I27" s="4">
        <v>270.53448188671825</v>
      </c>
      <c r="J27" s="4">
        <v>209.46551811328175</v>
      </c>
      <c r="K27" s="3">
        <v>2208.3000000000002</v>
      </c>
      <c r="L27" s="3">
        <v>4.5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2:20" x14ac:dyDescent="0.25">
      <c r="H28" s="4">
        <v>2</v>
      </c>
      <c r="I28" s="4">
        <v>375.3724024150282</v>
      </c>
      <c r="J28" s="4">
        <v>148.92759758497175</v>
      </c>
      <c r="K28" s="3">
        <v>2271.4</v>
      </c>
      <c r="L28" s="3">
        <v>4.1900000000000004</v>
      </c>
      <c r="M28">
        <f>+J27</f>
        <v>209.46551811328175</v>
      </c>
      <c r="N28">
        <v>0</v>
      </c>
      <c r="O28">
        <v>0</v>
      </c>
      <c r="P28">
        <v>0</v>
      </c>
      <c r="Q28">
        <v>0</v>
      </c>
      <c r="S28" s="7" t="s">
        <v>4</v>
      </c>
      <c r="T28" s="7"/>
    </row>
    <row r="29" spans="2:20" x14ac:dyDescent="0.25">
      <c r="H29" s="4">
        <v>3</v>
      </c>
      <c r="I29" s="4">
        <v>510.50113969532828</v>
      </c>
      <c r="J29" s="4">
        <v>55.798860304671678</v>
      </c>
      <c r="K29" s="3">
        <v>2365.6</v>
      </c>
      <c r="L29" s="3">
        <v>5.16</v>
      </c>
      <c r="M29">
        <f t="shared" ref="M29:M46" si="1">+J28</f>
        <v>148.92759758497175</v>
      </c>
      <c r="N29">
        <f>+M28</f>
        <v>209.46551811328175</v>
      </c>
      <c r="O29">
        <v>0</v>
      </c>
      <c r="P29">
        <v>0</v>
      </c>
      <c r="Q29">
        <v>0</v>
      </c>
      <c r="S29" s="4" t="s">
        <v>5</v>
      </c>
      <c r="T29" s="4">
        <v>0.82513790511835516</v>
      </c>
    </row>
    <row r="30" spans="2:20" x14ac:dyDescent="0.25">
      <c r="H30" s="4">
        <v>4</v>
      </c>
      <c r="I30" s="4">
        <v>591.54234196393111</v>
      </c>
      <c r="J30" s="4">
        <v>-2.0423419639311078</v>
      </c>
      <c r="K30" s="3">
        <v>2423.3000000000002</v>
      </c>
      <c r="L30" s="3">
        <v>5.87</v>
      </c>
      <c r="M30">
        <f t="shared" si="1"/>
        <v>55.798860304671678</v>
      </c>
      <c r="N30">
        <f t="shared" ref="N30:P46" si="2">+M29</f>
        <v>148.92759758497175</v>
      </c>
      <c r="O30">
        <f>+N29</f>
        <v>209.46551811328175</v>
      </c>
      <c r="P30">
        <v>0</v>
      </c>
      <c r="Q30">
        <v>0</v>
      </c>
      <c r="S30" s="4" t="s">
        <v>6</v>
      </c>
      <c r="T30" s="4">
        <v>0.68085256246310777</v>
      </c>
    </row>
    <row r="31" spans="2:20" x14ac:dyDescent="0.25">
      <c r="H31" s="4">
        <v>5</v>
      </c>
      <c r="I31" s="4">
        <v>579.0727226479022</v>
      </c>
      <c r="J31" s="4">
        <v>49.127277352097849</v>
      </c>
      <c r="K31" s="3">
        <v>2416.1999999999998</v>
      </c>
      <c r="L31" s="3">
        <v>5.95</v>
      </c>
      <c r="M31">
        <f t="shared" si="1"/>
        <v>-2.0423419639311078</v>
      </c>
      <c r="N31">
        <f t="shared" si="2"/>
        <v>55.798860304671678</v>
      </c>
      <c r="O31">
        <f t="shared" si="2"/>
        <v>148.92759758497175</v>
      </c>
      <c r="P31">
        <f>+O30</f>
        <v>209.46551811328175</v>
      </c>
      <c r="Q31">
        <v>0</v>
      </c>
      <c r="S31" s="4" t="s">
        <v>7</v>
      </c>
      <c r="T31" s="4">
        <v>0.49468322389992059</v>
      </c>
    </row>
    <row r="32" spans="2:20" x14ac:dyDescent="0.25">
      <c r="H32" s="4">
        <v>6</v>
      </c>
      <c r="I32" s="4">
        <v>703.98638214611742</v>
      </c>
      <c r="J32" s="9">
        <v>8.8136178538825334</v>
      </c>
      <c r="K32" s="40">
        <v>2484.8000000000002</v>
      </c>
      <c r="L32" s="40">
        <v>4.88</v>
      </c>
      <c r="M32" s="13">
        <f t="shared" si="1"/>
        <v>49.127277352097849</v>
      </c>
      <c r="N32" s="13">
        <f t="shared" si="2"/>
        <v>-2.0423419639311078</v>
      </c>
      <c r="O32" s="13">
        <f t="shared" si="2"/>
        <v>55.798860304671678</v>
      </c>
      <c r="P32" s="13">
        <f t="shared" si="2"/>
        <v>148.92759758497175</v>
      </c>
      <c r="Q32" s="13">
        <f>+P31</f>
        <v>209.46551811328175</v>
      </c>
      <c r="S32" s="4" t="s">
        <v>8</v>
      </c>
      <c r="T32" s="4">
        <v>118.16454114093253</v>
      </c>
    </row>
    <row r="33" spans="8:27" ht="15.75" thickBot="1" x14ac:dyDescent="0.3">
      <c r="H33" s="4">
        <v>7</v>
      </c>
      <c r="I33" s="4">
        <v>906.11051000377972</v>
      </c>
      <c r="J33" s="4">
        <v>-100.91051000377968</v>
      </c>
      <c r="K33" s="3">
        <v>2608.5</v>
      </c>
      <c r="L33" s="3">
        <v>4.5</v>
      </c>
      <c r="M33">
        <f t="shared" si="1"/>
        <v>8.8136178538825334</v>
      </c>
      <c r="N33">
        <f t="shared" si="2"/>
        <v>49.127277352097849</v>
      </c>
      <c r="O33">
        <f t="shared" si="2"/>
        <v>-2.0423419639311078</v>
      </c>
      <c r="P33">
        <f t="shared" si="2"/>
        <v>55.798860304671678</v>
      </c>
      <c r="Q33">
        <f t="shared" ref="Q33:Q46" si="3">+P32</f>
        <v>148.92759758497175</v>
      </c>
      <c r="S33" s="5" t="s">
        <v>9</v>
      </c>
      <c r="T33" s="5">
        <v>20</v>
      </c>
    </row>
    <row r="34" spans="8:27" x14ac:dyDescent="0.25">
      <c r="H34" s="4">
        <v>8</v>
      </c>
      <c r="I34" s="4">
        <v>1092.5138759072577</v>
      </c>
      <c r="J34" s="4">
        <v>-231.51387590725767</v>
      </c>
      <c r="K34" s="3">
        <v>2744.1</v>
      </c>
      <c r="L34" s="3">
        <v>6.44</v>
      </c>
      <c r="M34">
        <f t="shared" si="1"/>
        <v>-100.91051000377968</v>
      </c>
      <c r="N34">
        <f t="shared" si="2"/>
        <v>8.8136178538825334</v>
      </c>
      <c r="O34">
        <f t="shared" si="2"/>
        <v>49.127277352097849</v>
      </c>
      <c r="P34">
        <f t="shared" si="2"/>
        <v>-2.0423419639311078</v>
      </c>
      <c r="Q34">
        <f t="shared" si="3"/>
        <v>55.798860304671678</v>
      </c>
    </row>
    <row r="35" spans="8:27" ht="15.75" thickBot="1" x14ac:dyDescent="0.3">
      <c r="H35" s="4">
        <v>9</v>
      </c>
      <c r="I35" s="4">
        <v>1048.2673401224977</v>
      </c>
      <c r="J35" s="4">
        <v>-139.86734012249769</v>
      </c>
      <c r="K35" s="3">
        <v>2729.3</v>
      </c>
      <c r="L35" s="3">
        <v>7.83</v>
      </c>
      <c r="M35">
        <f t="shared" si="1"/>
        <v>-231.51387590725767</v>
      </c>
      <c r="N35">
        <f t="shared" si="2"/>
        <v>-100.91051000377968</v>
      </c>
      <c r="O35">
        <f t="shared" si="2"/>
        <v>8.8136178538825334</v>
      </c>
      <c r="P35">
        <f t="shared" si="2"/>
        <v>49.127277352097849</v>
      </c>
      <c r="Q35">
        <f t="shared" si="3"/>
        <v>-2.0423419639311078</v>
      </c>
      <c r="S35" t="s">
        <v>10</v>
      </c>
    </row>
    <row r="36" spans="8:27" x14ac:dyDescent="0.25">
      <c r="H36" s="4">
        <v>10</v>
      </c>
      <c r="I36" s="4">
        <v>1017.3711414363188</v>
      </c>
      <c r="J36" s="4">
        <v>5.7288585636812286</v>
      </c>
      <c r="K36" s="3">
        <v>2695</v>
      </c>
      <c r="L36" s="3">
        <v>6.25</v>
      </c>
      <c r="M36">
        <f t="shared" si="1"/>
        <v>-139.86734012249769</v>
      </c>
      <c r="N36">
        <f t="shared" si="2"/>
        <v>-231.51387590725767</v>
      </c>
      <c r="O36">
        <f t="shared" si="2"/>
        <v>-100.91051000377968</v>
      </c>
      <c r="P36">
        <f t="shared" si="2"/>
        <v>8.8136178538825334</v>
      </c>
      <c r="Q36">
        <f t="shared" si="3"/>
        <v>49.127277352097849</v>
      </c>
      <c r="S36" s="6"/>
      <c r="T36" s="6" t="s">
        <v>15</v>
      </c>
      <c r="U36" s="6" t="s">
        <v>16</v>
      </c>
      <c r="V36" s="6" t="s">
        <v>17</v>
      </c>
      <c r="W36" s="6" t="s">
        <v>18</v>
      </c>
      <c r="X36" s="6" t="s">
        <v>19</v>
      </c>
    </row>
    <row r="37" spans="8:27" x14ac:dyDescent="0.25">
      <c r="H37" s="4">
        <v>11</v>
      </c>
      <c r="I37" s="4">
        <v>1237.7216824228215</v>
      </c>
      <c r="J37" s="4">
        <v>-74.12168242282155</v>
      </c>
      <c r="K37" s="3">
        <v>2826.7</v>
      </c>
      <c r="L37" s="3">
        <v>5.5</v>
      </c>
      <c r="M37">
        <f t="shared" si="1"/>
        <v>5.7288585636812286</v>
      </c>
      <c r="N37">
        <f t="shared" si="2"/>
        <v>-139.86734012249769</v>
      </c>
      <c r="O37">
        <f t="shared" si="2"/>
        <v>-231.51387590725767</v>
      </c>
      <c r="P37">
        <f t="shared" si="2"/>
        <v>-100.91051000377968</v>
      </c>
      <c r="Q37">
        <f t="shared" si="3"/>
        <v>8.8136178538825334</v>
      </c>
      <c r="S37" s="4" t="s">
        <v>11</v>
      </c>
      <c r="T37" s="4">
        <v>7</v>
      </c>
      <c r="U37" s="4">
        <v>357451.65012578451</v>
      </c>
      <c r="V37" s="4">
        <v>51064.521446540646</v>
      </c>
      <c r="W37" s="4">
        <v>3.657168079973717</v>
      </c>
      <c r="X37" s="4">
        <v>2.3827887212762595E-2</v>
      </c>
    </row>
    <row r="38" spans="8:27" x14ac:dyDescent="0.25">
      <c r="H38" s="4">
        <v>12</v>
      </c>
      <c r="I38" s="4">
        <v>1447.7950308335217</v>
      </c>
      <c r="J38" s="4">
        <v>-161.19503083352174</v>
      </c>
      <c r="K38" s="3">
        <v>2958.6</v>
      </c>
      <c r="L38" s="3">
        <v>5.46</v>
      </c>
      <c r="M38">
        <f t="shared" si="1"/>
        <v>-74.12168242282155</v>
      </c>
      <c r="N38">
        <f t="shared" si="2"/>
        <v>5.7288585636812286</v>
      </c>
      <c r="O38">
        <f t="shared" si="2"/>
        <v>-139.86734012249769</v>
      </c>
      <c r="P38">
        <f t="shared" si="2"/>
        <v>-231.51387590725767</v>
      </c>
      <c r="Q38">
        <f t="shared" si="3"/>
        <v>-100.91051000377968</v>
      </c>
      <c r="S38" s="4" t="s">
        <v>12</v>
      </c>
      <c r="T38" s="4">
        <v>12</v>
      </c>
      <c r="U38" s="4">
        <v>167554.30539656564</v>
      </c>
      <c r="V38" s="4">
        <v>13962.858783047137</v>
      </c>
      <c r="W38" s="4"/>
      <c r="X38" s="4"/>
    </row>
    <row r="39" spans="8:27" ht="15.75" thickBot="1" x14ac:dyDescent="0.3">
      <c r="H39" s="4">
        <v>13</v>
      </c>
      <c r="I39" s="4">
        <v>1666.654125628743</v>
      </c>
      <c r="J39" s="4">
        <v>-277.75412562874294</v>
      </c>
      <c r="K39" s="3">
        <v>3115.2</v>
      </c>
      <c r="L39" s="3">
        <v>7.46</v>
      </c>
      <c r="M39">
        <f t="shared" si="1"/>
        <v>-161.19503083352174</v>
      </c>
      <c r="N39">
        <f t="shared" si="2"/>
        <v>-74.12168242282155</v>
      </c>
      <c r="O39">
        <f t="shared" si="2"/>
        <v>5.7288585636812286</v>
      </c>
      <c r="P39">
        <f t="shared" si="2"/>
        <v>-139.86734012249769</v>
      </c>
      <c r="Q39">
        <f t="shared" si="3"/>
        <v>-231.51387590725767</v>
      </c>
      <c r="S39" s="5" t="s">
        <v>13</v>
      </c>
      <c r="T39" s="5">
        <v>19</v>
      </c>
      <c r="U39" s="5">
        <v>525005.95552235015</v>
      </c>
      <c r="V39" s="5"/>
      <c r="W39" s="5"/>
      <c r="X39" s="5"/>
    </row>
    <row r="40" spans="8:27" ht="15.75" thickBot="1" x14ac:dyDescent="0.3">
      <c r="H40" s="4">
        <v>14</v>
      </c>
      <c r="I40" s="4">
        <v>1747.1781552026027</v>
      </c>
      <c r="J40" s="4">
        <v>-249.27815520260265</v>
      </c>
      <c r="K40" s="3">
        <v>3192.4</v>
      </c>
      <c r="L40" s="3">
        <v>10.28</v>
      </c>
      <c r="M40">
        <f t="shared" si="1"/>
        <v>-277.75412562874294</v>
      </c>
      <c r="N40">
        <f t="shared" si="2"/>
        <v>-161.19503083352174</v>
      </c>
      <c r="O40">
        <f t="shared" si="2"/>
        <v>-74.12168242282155</v>
      </c>
      <c r="P40">
        <f t="shared" si="2"/>
        <v>5.7288585636812286</v>
      </c>
      <c r="Q40">
        <f t="shared" si="3"/>
        <v>-139.86734012249769</v>
      </c>
    </row>
    <row r="41" spans="8:27" x14ac:dyDescent="0.25">
      <c r="H41" s="4">
        <v>15</v>
      </c>
      <c r="I41" s="4">
        <v>1716.5267779730843</v>
      </c>
      <c r="J41" s="4">
        <v>-85.126777973084245</v>
      </c>
      <c r="K41" s="3">
        <v>3187.1</v>
      </c>
      <c r="L41" s="3">
        <v>11.77</v>
      </c>
      <c r="M41">
        <f t="shared" si="1"/>
        <v>-249.27815520260265</v>
      </c>
      <c r="N41">
        <f t="shared" si="2"/>
        <v>-277.75412562874294</v>
      </c>
      <c r="O41">
        <f t="shared" si="2"/>
        <v>-161.19503083352174</v>
      </c>
      <c r="P41">
        <f t="shared" si="2"/>
        <v>-74.12168242282155</v>
      </c>
      <c r="Q41">
        <f t="shared" si="3"/>
        <v>5.7288585636812286</v>
      </c>
      <c r="S41" s="6"/>
      <c r="T41" s="6" t="s">
        <v>20</v>
      </c>
      <c r="U41" s="6" t="s">
        <v>8</v>
      </c>
      <c r="V41" s="6" t="s">
        <v>21</v>
      </c>
      <c r="W41" s="6" t="s">
        <v>22</v>
      </c>
      <c r="X41" s="6" t="s">
        <v>23</v>
      </c>
      <c r="Y41" s="6" t="s">
        <v>24</v>
      </c>
      <c r="Z41" s="6" t="s">
        <v>25</v>
      </c>
      <c r="AA41" s="6" t="s">
        <v>26</v>
      </c>
    </row>
    <row r="42" spans="8:27" x14ac:dyDescent="0.25">
      <c r="H42" s="4">
        <v>16</v>
      </c>
      <c r="I42" s="4">
        <v>1789.8936170917837</v>
      </c>
      <c r="J42" s="4">
        <v>4.5063829082164375</v>
      </c>
      <c r="K42" s="3">
        <v>3248.8</v>
      </c>
      <c r="L42" s="3">
        <v>13.42</v>
      </c>
      <c r="M42">
        <f t="shared" si="1"/>
        <v>-85.126777973084245</v>
      </c>
      <c r="N42">
        <f t="shared" si="2"/>
        <v>-249.27815520260265</v>
      </c>
      <c r="O42">
        <f t="shared" si="2"/>
        <v>-277.75412562874294</v>
      </c>
      <c r="P42">
        <f t="shared" si="2"/>
        <v>-161.19503083352174</v>
      </c>
      <c r="Q42">
        <f t="shared" si="3"/>
        <v>-74.12168242282155</v>
      </c>
      <c r="S42" s="4" t="s">
        <v>14</v>
      </c>
      <c r="T42" s="4">
        <v>160.04393899941624</v>
      </c>
      <c r="U42" s="4">
        <v>271.71934056551964</v>
      </c>
      <c r="V42" s="4">
        <v>0.58900459078960876</v>
      </c>
      <c r="W42" s="4">
        <v>0.56678116634451492</v>
      </c>
      <c r="X42" s="4">
        <v>-431.98164629345695</v>
      </c>
      <c r="Y42" s="4">
        <v>752.06952429228943</v>
      </c>
      <c r="Z42" s="4">
        <v>-431.98164629345695</v>
      </c>
      <c r="AA42" s="4">
        <v>752.06952429228943</v>
      </c>
    </row>
    <row r="43" spans="8:27" x14ac:dyDescent="0.25">
      <c r="H43" s="4">
        <v>17</v>
      </c>
      <c r="I43" s="4">
        <v>1694.2086105730634</v>
      </c>
      <c r="J43" s="4">
        <v>260.69138942693667</v>
      </c>
      <c r="K43" s="3">
        <v>3166</v>
      </c>
      <c r="L43" s="3">
        <v>11.02</v>
      </c>
      <c r="M43">
        <f t="shared" si="1"/>
        <v>4.5063829082164375</v>
      </c>
      <c r="N43">
        <f t="shared" si="2"/>
        <v>-85.126777973084245</v>
      </c>
      <c r="O43">
        <f t="shared" si="2"/>
        <v>-249.27815520260265</v>
      </c>
      <c r="P43">
        <f t="shared" si="2"/>
        <v>-277.75412562874294</v>
      </c>
      <c r="Q43">
        <f t="shared" si="3"/>
        <v>-161.19503083352174</v>
      </c>
      <c r="S43" s="4" t="s">
        <v>27</v>
      </c>
      <c r="T43" s="4">
        <v>-0.13811530794852067</v>
      </c>
      <c r="U43" s="4">
        <v>0.12296979028815692</v>
      </c>
      <c r="V43" s="4">
        <v>-1.1231645400457546</v>
      </c>
      <c r="W43" s="4">
        <v>0.28333622406155451</v>
      </c>
      <c r="X43" s="4">
        <v>-0.40604346468984553</v>
      </c>
      <c r="Y43" s="4">
        <v>0.12981284879280419</v>
      </c>
      <c r="Z43" s="4">
        <v>-0.40604346468984553</v>
      </c>
      <c r="AA43" s="4">
        <v>0.12981284879280419</v>
      </c>
    </row>
    <row r="44" spans="8:27" x14ac:dyDescent="0.25">
      <c r="H44" s="4">
        <v>18</v>
      </c>
      <c r="I44" s="4">
        <v>1909.2086746308887</v>
      </c>
      <c r="J44" s="4">
        <v>279.59132536911147</v>
      </c>
      <c r="K44" s="3">
        <v>3277.7</v>
      </c>
      <c r="L44" s="3">
        <v>8.5</v>
      </c>
      <c r="M44">
        <f t="shared" si="1"/>
        <v>260.69138942693667</v>
      </c>
      <c r="N44">
        <f t="shared" si="2"/>
        <v>4.5063829082164375</v>
      </c>
      <c r="O44">
        <f t="shared" si="2"/>
        <v>-85.126777973084245</v>
      </c>
      <c r="P44">
        <f t="shared" si="2"/>
        <v>-249.27815520260265</v>
      </c>
      <c r="Q44">
        <f t="shared" si="3"/>
        <v>-277.75412562874294</v>
      </c>
      <c r="S44" s="4" t="s">
        <v>28</v>
      </c>
      <c r="T44" s="4">
        <v>33.086860685471244</v>
      </c>
      <c r="U44" s="4">
        <v>19.481674138604991</v>
      </c>
      <c r="V44" s="4">
        <v>1.6983581826731278</v>
      </c>
      <c r="W44" s="4">
        <v>0.1151958160032342</v>
      </c>
      <c r="X44" s="4">
        <v>-9.360060871117561</v>
      </c>
      <c r="Y44" s="4">
        <v>75.533782242060056</v>
      </c>
      <c r="Z44" s="4">
        <v>-9.360060871117561</v>
      </c>
      <c r="AA44" s="4">
        <v>75.533782242060056</v>
      </c>
    </row>
    <row r="45" spans="8:27" x14ac:dyDescent="0.25">
      <c r="H45" s="4">
        <v>19</v>
      </c>
      <c r="I45" s="4">
        <v>2245.0716765938414</v>
      </c>
      <c r="J45" s="4">
        <v>126.62832340615842</v>
      </c>
      <c r="K45" s="3">
        <v>3492</v>
      </c>
      <c r="L45" s="3">
        <v>8.8000000000000007</v>
      </c>
      <c r="M45">
        <f t="shared" si="1"/>
        <v>279.59132536911147</v>
      </c>
      <c r="N45">
        <f t="shared" si="2"/>
        <v>260.69138942693667</v>
      </c>
      <c r="O45">
        <f t="shared" si="2"/>
        <v>4.5063829082164375</v>
      </c>
      <c r="P45">
        <f t="shared" si="2"/>
        <v>-85.126777973084245</v>
      </c>
      <c r="Q45">
        <f t="shared" si="3"/>
        <v>-249.27815520260265</v>
      </c>
      <c r="S45" s="4" t="s">
        <v>85</v>
      </c>
      <c r="T45" s="4">
        <v>1.095462809094095</v>
      </c>
      <c r="U45" s="4">
        <v>0.2841801149483914</v>
      </c>
      <c r="V45" s="4">
        <v>3.8548186571500147</v>
      </c>
      <c r="W45" s="4">
        <v>2.2900551653463183E-3</v>
      </c>
      <c r="X45" s="4">
        <v>0.4762875287082321</v>
      </c>
      <c r="Y45" s="4">
        <v>1.714638089479958</v>
      </c>
      <c r="Z45" s="4">
        <v>0.4762875287082321</v>
      </c>
      <c r="AA45" s="4">
        <v>1.714638089479958</v>
      </c>
    </row>
    <row r="46" spans="8:27" ht="15.75" thickBot="1" x14ac:dyDescent="0.3">
      <c r="H46" s="5">
        <v>20</v>
      </c>
      <c r="I46" s="5">
        <v>2391.0693108247692</v>
      </c>
      <c r="J46" s="5">
        <v>172.53068917523069</v>
      </c>
      <c r="K46" s="3">
        <v>3573.5</v>
      </c>
      <c r="L46" s="3">
        <v>7.69</v>
      </c>
      <c r="M46">
        <f t="shared" si="1"/>
        <v>126.62832340615842</v>
      </c>
      <c r="N46">
        <f t="shared" si="2"/>
        <v>279.59132536911147</v>
      </c>
      <c r="O46">
        <f t="shared" si="2"/>
        <v>260.69138942693667</v>
      </c>
      <c r="P46">
        <f t="shared" si="2"/>
        <v>4.5063829082164375</v>
      </c>
      <c r="Q46">
        <f t="shared" si="3"/>
        <v>-85.126777973084245</v>
      </c>
      <c r="S46" s="4" t="s">
        <v>86</v>
      </c>
      <c r="T46" s="4">
        <v>-0.36052561658239868</v>
      </c>
      <c r="U46" s="4">
        <v>0.42321948660085179</v>
      </c>
      <c r="V46" s="4">
        <v>-0.85186440605089342</v>
      </c>
      <c r="W46" s="4">
        <v>0.41096792931099868</v>
      </c>
      <c r="X46" s="4">
        <v>-1.2826416637535123</v>
      </c>
      <c r="Y46" s="4">
        <v>0.56159043058871494</v>
      </c>
      <c r="Z46" s="4">
        <v>-1.2826416637535123</v>
      </c>
      <c r="AA46" s="4">
        <v>0.56159043058871494</v>
      </c>
    </row>
    <row r="47" spans="8:27" x14ac:dyDescent="0.25">
      <c r="S47" s="4" t="s">
        <v>87</v>
      </c>
      <c r="T47" s="4">
        <v>0.28383392425031739</v>
      </c>
      <c r="U47" s="4">
        <v>0.44364105240818863</v>
      </c>
      <c r="V47" s="4">
        <v>0.63978282151662857</v>
      </c>
      <c r="W47" s="4">
        <v>0.53433807033849645</v>
      </c>
      <c r="X47" s="4">
        <v>-0.68277689250371532</v>
      </c>
      <c r="Y47" s="4">
        <v>1.2504447410043502</v>
      </c>
      <c r="Z47" s="4">
        <v>-0.68277689250371532</v>
      </c>
      <c r="AA47" s="4">
        <v>1.2504447410043502</v>
      </c>
    </row>
    <row r="48" spans="8:27" x14ac:dyDescent="0.25">
      <c r="S48" s="4" t="s">
        <v>88</v>
      </c>
      <c r="T48" s="4">
        <v>-0.17799078633779944</v>
      </c>
      <c r="U48" s="4">
        <v>0.46179820192254201</v>
      </c>
      <c r="V48" s="4">
        <v>-0.38542979508537378</v>
      </c>
      <c r="W48" s="4">
        <v>0.70666420824409282</v>
      </c>
      <c r="X48" s="4">
        <v>-1.1841626334038913</v>
      </c>
      <c r="Y48" s="4">
        <v>0.82818106072829245</v>
      </c>
      <c r="Z48" s="4">
        <v>-1.1841626334038913</v>
      </c>
      <c r="AA48" s="4">
        <v>0.82818106072829245</v>
      </c>
    </row>
    <row r="49" spans="19:27" ht="15.75" thickBot="1" x14ac:dyDescent="0.3">
      <c r="S49" s="5" t="s">
        <v>90</v>
      </c>
      <c r="T49" s="5">
        <v>5.6389824372582359E-2</v>
      </c>
      <c r="U49" s="5">
        <v>0.38475594154497134</v>
      </c>
      <c r="V49" s="5">
        <v>0.1465599833134516</v>
      </c>
      <c r="W49" s="5">
        <v>0.88591271672775285</v>
      </c>
      <c r="X49" s="5">
        <v>-0.78192135735629542</v>
      </c>
      <c r="Y49" s="5">
        <v>0.89470100610146008</v>
      </c>
      <c r="Z49" s="5">
        <v>-0.78192135735629542</v>
      </c>
      <c r="AA49" s="5">
        <v>0.89470100610146008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Aleatoriedad</vt:lpstr>
      <vt:lpstr>Independencia</vt:lpstr>
      <vt:lpstr>Durbin_Watson</vt:lpstr>
      <vt:lpstr>Breusch_Godfrey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</dc:creator>
  <cp:lastModifiedBy>Edison Achalma</cp:lastModifiedBy>
  <dcterms:created xsi:type="dcterms:W3CDTF">2017-12-10T21:52:47Z</dcterms:created>
  <dcterms:modified xsi:type="dcterms:W3CDTF">2020-02-09T01:59:54Z</dcterms:modified>
</cp:coreProperties>
</file>