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Biblioteca virtual de desarrollo personal\MATEMÁTICA\ECONOMÍA MATEMÁTICA\INVESTIGACIÓN  DE OPERACIONES\"/>
    </mc:Choice>
  </mc:AlternateContent>
  <xr:revisionPtr revIDLastSave="0" documentId="13_ncr:1_{DB119B91-E06C-4EF9-821E-6976C881DB8E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MAXIMIZACION" sheetId="1" r:id="rId1"/>
    <sheet name="MINIMIZACION" sheetId="2" r:id="rId2"/>
    <sheet name="Hoja2" sheetId="3" r:id="rId3"/>
    <sheet name="Hoja1" sheetId="4" r:id="rId4"/>
  </sheets>
  <definedNames>
    <definedName name="_xlnm.Print_Area" localSheetId="0">MAXIMIZACION!$A$1:$H$11</definedName>
    <definedName name="solver_adj" localSheetId="3" hidden="1">Hoja1!$C$5:$D$5</definedName>
    <definedName name="solver_adj" localSheetId="2" hidden="1">Hoja2!$C$5:$D$5</definedName>
    <definedName name="solver_adj" localSheetId="0" hidden="1">MAXIMIZACION!$C$6:$D$6</definedName>
    <definedName name="solver_adj" localSheetId="1" hidden="1">MINIMIZACION!$C$5:$D$5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3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3" hidden="1">Hoja1!$C$5:$D$5</definedName>
    <definedName name="solver_lhs1" localSheetId="2" hidden="1">Hoja2!$C$5:$D$5</definedName>
    <definedName name="solver_lhs1" localSheetId="0" hidden="1">MAXIMIZACION!$C$6:$D$6</definedName>
    <definedName name="solver_lhs1" localSheetId="1" hidden="1">MINIMIZACION!$C$5:$D$5</definedName>
    <definedName name="solver_lhs2" localSheetId="3" hidden="1">Hoja1!$G$6</definedName>
    <definedName name="solver_lhs2" localSheetId="2" hidden="1">Hoja2!$G$6</definedName>
    <definedName name="solver_lhs2" localSheetId="0" hidden="1">MAXIMIZACION!$G$10</definedName>
    <definedName name="solver_lhs2" localSheetId="1" hidden="1">MINIMIZACION!$G$6</definedName>
    <definedName name="solver_lhs3" localSheetId="3" hidden="1">Hoja1!$G$7</definedName>
    <definedName name="solver_lhs3" localSheetId="2" hidden="1">Hoja2!$G$7</definedName>
    <definedName name="solver_lhs3" localSheetId="0" hidden="1">MAXIMIZACION!$G$7</definedName>
    <definedName name="solver_lhs3" localSheetId="1" hidden="1">MINIMIZACION!$G$7</definedName>
    <definedName name="solver_lhs4" localSheetId="3" hidden="1">Hoja1!$G$8</definedName>
    <definedName name="solver_lhs4" localSheetId="2" hidden="1">Hoja2!$G$8</definedName>
    <definedName name="solver_lhs4" localSheetId="0" hidden="1">MAXIMIZACION!$G$8</definedName>
    <definedName name="solver_lhs4" localSheetId="1" hidden="1">MINIMIZACION!$G$8</definedName>
    <definedName name="solver_lhs5" localSheetId="3" hidden="1">Hoja1!$G$9</definedName>
    <definedName name="solver_lhs5" localSheetId="0" hidden="1">MAXIMIZACION!$G$9</definedName>
    <definedName name="solver_lhs5" localSheetId="1" hidden="1">MINIMIZACION!$G$9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3" hidden="1">5</definedName>
    <definedName name="solver_num" localSheetId="2" hidden="1">4</definedName>
    <definedName name="solver_num" localSheetId="0" hidden="1">5</definedName>
    <definedName name="solver_num" localSheetId="1" hidden="1">5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3" hidden="1">Hoja1!$C$2</definedName>
    <definedName name="solver_opt" localSheetId="2" hidden="1">Hoja2!$C$2</definedName>
    <definedName name="solver_opt" localSheetId="0" hidden="1">MAXIMIZACION!$C$3</definedName>
    <definedName name="solver_opt" localSheetId="1" hidden="1">MINIMIZACION!$C$2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3" hidden="1">3</definedName>
    <definedName name="solver_rel1" localSheetId="2" hidden="1">3</definedName>
    <definedName name="solver_rel1" localSheetId="0" hidden="1">3</definedName>
    <definedName name="solver_rel1" localSheetId="1" hidden="1">3</definedName>
    <definedName name="solver_rel2" localSheetId="3" hidden="1">3</definedName>
    <definedName name="solver_rel2" localSheetId="2" hidden="1">3</definedName>
    <definedName name="solver_rel2" localSheetId="0" hidden="1">1</definedName>
    <definedName name="solver_rel2" localSheetId="1" hidden="1">3</definedName>
    <definedName name="solver_rel3" localSheetId="3" hidden="1">3</definedName>
    <definedName name="solver_rel3" localSheetId="2" hidden="1">3</definedName>
    <definedName name="solver_rel3" localSheetId="0" hidden="1">1</definedName>
    <definedName name="solver_rel3" localSheetId="1" hidden="1">3</definedName>
    <definedName name="solver_rel4" localSheetId="3" hidden="1">3</definedName>
    <definedName name="solver_rel4" localSheetId="2" hidden="1">3</definedName>
    <definedName name="solver_rel4" localSheetId="0" hidden="1">1</definedName>
    <definedName name="solver_rel4" localSheetId="1" hidden="1">3</definedName>
    <definedName name="solver_rel5" localSheetId="3" hidden="1">2</definedName>
    <definedName name="solver_rel5" localSheetId="0" hidden="1">1</definedName>
    <definedName name="solver_rel5" localSheetId="1" hidden="1">2</definedName>
    <definedName name="solver_rhs1" localSheetId="3" hidden="1">0</definedName>
    <definedName name="solver_rhs1" localSheetId="2" hidden="1">0</definedName>
    <definedName name="solver_rhs1" localSheetId="0" hidden="1">0</definedName>
    <definedName name="solver_rhs1" localSheetId="1" hidden="1">0</definedName>
    <definedName name="solver_rhs2" localSheetId="3" hidden="1">Hoja1!$F$6</definedName>
    <definedName name="solver_rhs2" localSheetId="2" hidden="1">Hoja2!$F$6</definedName>
    <definedName name="solver_rhs2" localSheetId="0" hidden="1">MAXIMIZACION!$F$10</definedName>
    <definedName name="solver_rhs2" localSheetId="1" hidden="1">MINIMIZACION!$F$6</definedName>
    <definedName name="solver_rhs3" localSheetId="3" hidden="1">Hoja1!$F$7</definedName>
    <definedName name="solver_rhs3" localSheetId="2" hidden="1">Hoja2!$F$7</definedName>
    <definedName name="solver_rhs3" localSheetId="0" hidden="1">MAXIMIZACION!$F$7</definedName>
    <definedName name="solver_rhs3" localSheetId="1" hidden="1">MINIMIZACION!$F$7</definedName>
    <definedName name="solver_rhs4" localSheetId="3" hidden="1">Hoja1!$F$8</definedName>
    <definedName name="solver_rhs4" localSheetId="2" hidden="1">Hoja2!$F$8</definedName>
    <definedName name="solver_rhs4" localSheetId="0" hidden="1">MAXIMIZACION!$F$8</definedName>
    <definedName name="solver_rhs4" localSheetId="1" hidden="1">MINIMIZACION!$F$8</definedName>
    <definedName name="solver_rhs5" localSheetId="3" hidden="1">Hoja1!$F$9</definedName>
    <definedName name="solver_rhs5" localSheetId="0" hidden="1">MAXIMIZACION!$F$9</definedName>
    <definedName name="solver_rhs5" localSheetId="1" hidden="1">MINIMIZACION!$F$9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0" hidden="1">1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" i="2" l="1"/>
  <c r="M19" i="2"/>
  <c r="C15" i="2" l="1"/>
  <c r="D15" i="2" s="1"/>
  <c r="F15" i="2" s="1"/>
  <c r="G9" i="4"/>
  <c r="H9" i="4" s="1"/>
  <c r="W13" i="2"/>
  <c r="V23" i="2" s="1"/>
  <c r="G8" i="4"/>
  <c r="H8" i="4" s="1"/>
  <c r="G7" i="4"/>
  <c r="H7" i="4" s="1"/>
  <c r="G6" i="4"/>
  <c r="H6" i="4" s="1"/>
  <c r="C2" i="4"/>
  <c r="L67" i="2"/>
  <c r="K65" i="2"/>
  <c r="J65" i="2"/>
  <c r="K63" i="2"/>
  <c r="J63" i="2"/>
  <c r="V62" i="2"/>
  <c r="U58" i="2"/>
  <c r="S58" i="2"/>
  <c r="Q58" i="2"/>
  <c r="P58" i="2"/>
  <c r="O58" i="2"/>
  <c r="N58" i="2"/>
  <c r="L55" i="2"/>
  <c r="L58" i="2" s="1"/>
  <c r="K53" i="2"/>
  <c r="J53" i="2"/>
  <c r="U46" i="2"/>
  <c r="S46" i="2"/>
  <c r="Q46" i="2"/>
  <c r="P46" i="2"/>
  <c r="O46" i="2"/>
  <c r="N46" i="2"/>
  <c r="L46" i="2"/>
  <c r="L45" i="2"/>
  <c r="J40" i="2"/>
  <c r="K40" i="2"/>
  <c r="V26" i="2"/>
  <c r="W26" i="2" s="1"/>
  <c r="V40" i="2" s="1"/>
  <c r="S33" i="2"/>
  <c r="O33" i="2"/>
  <c r="N33" i="2"/>
  <c r="L33" i="2"/>
  <c r="T29" i="2"/>
  <c r="P29" i="2"/>
  <c r="K24" i="2"/>
  <c r="K38" i="2" s="1"/>
  <c r="K51" i="2" s="1"/>
  <c r="J24" i="2"/>
  <c r="U29" i="2" s="1"/>
  <c r="U26" i="2"/>
  <c r="U40" i="2" s="1"/>
  <c r="S26" i="2"/>
  <c r="S40" i="2" s="1"/>
  <c r="Q26" i="2"/>
  <c r="Q40" i="2" s="1"/>
  <c r="O26" i="2"/>
  <c r="O40" i="2" s="1"/>
  <c r="L26" i="2"/>
  <c r="L40" i="2" s="1"/>
  <c r="U25" i="2"/>
  <c r="S25" i="2"/>
  <c r="Q25" i="2"/>
  <c r="T23" i="2"/>
  <c r="P23" i="2"/>
  <c r="M23" i="2"/>
  <c r="U24" i="2"/>
  <c r="U23" i="2" s="1"/>
  <c r="T24" i="2"/>
  <c r="T25" i="2" s="1"/>
  <c r="S24" i="2"/>
  <c r="S23" i="2" s="1"/>
  <c r="R24" i="2"/>
  <c r="R29" i="2" s="1"/>
  <c r="Q24" i="2"/>
  <c r="Q23" i="2" s="1"/>
  <c r="Q27" i="2" s="1"/>
  <c r="Q28" i="2" s="1"/>
  <c r="P24" i="2"/>
  <c r="P25" i="2" s="1"/>
  <c r="O24" i="2"/>
  <c r="O23" i="2" s="1"/>
  <c r="N24" i="2"/>
  <c r="N26" i="2" s="1"/>
  <c r="N40" i="2" s="1"/>
  <c r="L24" i="2"/>
  <c r="L23" i="2" s="1"/>
  <c r="M24" i="2"/>
  <c r="M26" i="2" s="1"/>
  <c r="M40" i="2" s="1"/>
  <c r="W14" i="2"/>
  <c r="V24" i="2" s="1"/>
  <c r="W15" i="2"/>
  <c r="V25" i="2" s="1"/>
  <c r="W16" i="2"/>
  <c r="O18" i="2"/>
  <c r="Q18" i="2"/>
  <c r="L18" i="2"/>
  <c r="M17" i="2"/>
  <c r="M18" i="2" s="1"/>
  <c r="N17" i="2"/>
  <c r="N18" i="2" s="1"/>
  <c r="O17" i="2"/>
  <c r="P17" i="2"/>
  <c r="P18" i="2" s="1"/>
  <c r="Q17" i="2"/>
  <c r="R17" i="2"/>
  <c r="S17" i="2"/>
  <c r="T17" i="2"/>
  <c r="U17" i="2"/>
  <c r="V17" i="2"/>
  <c r="L17" i="2"/>
  <c r="W23" i="2" l="1"/>
  <c r="V37" i="2" s="1"/>
  <c r="N53" i="2"/>
  <c r="N38" i="2"/>
  <c r="M27" i="2"/>
  <c r="Q39" i="2"/>
  <c r="Q38" i="2"/>
  <c r="Q53" i="2"/>
  <c r="Q37" i="2"/>
  <c r="V27" i="2"/>
  <c r="W24" i="2"/>
  <c r="V38" i="2" s="1"/>
  <c r="S39" i="2"/>
  <c r="S37" i="2"/>
  <c r="S44" i="2" s="1"/>
  <c r="S53" i="2"/>
  <c r="S38" i="2"/>
  <c r="M38" i="2"/>
  <c r="M39" i="2"/>
  <c r="M53" i="2"/>
  <c r="M37" i="2"/>
  <c r="L53" i="2"/>
  <c r="L38" i="2"/>
  <c r="W38" i="2" s="1"/>
  <c r="V51" i="2" s="1"/>
  <c r="W40" i="2"/>
  <c r="V53" i="2" s="1"/>
  <c r="W53" i="2" s="1"/>
  <c r="L37" i="2"/>
  <c r="U38" i="2"/>
  <c r="U39" i="2"/>
  <c r="U53" i="2"/>
  <c r="U37" i="2"/>
  <c r="O37" i="2"/>
  <c r="O44" i="2" s="1"/>
  <c r="O53" i="2"/>
  <c r="O38" i="2"/>
  <c r="O39" i="2"/>
  <c r="N23" i="2"/>
  <c r="R23" i="2"/>
  <c r="R27" i="2" s="1"/>
  <c r="M25" i="2"/>
  <c r="U27" i="2"/>
  <c r="M29" i="2"/>
  <c r="O29" i="2"/>
  <c r="O25" i="2"/>
  <c r="W25" i="2" s="1"/>
  <c r="V39" i="2" s="1"/>
  <c r="V41" i="2" s="1"/>
  <c r="J38" i="2"/>
  <c r="N25" i="2"/>
  <c r="N39" i="2" s="1"/>
  <c r="L25" i="2"/>
  <c r="L39" i="2" s="1"/>
  <c r="W39" i="2" s="1"/>
  <c r="V52" i="2" s="1"/>
  <c r="R25" i="2"/>
  <c r="P26" i="2"/>
  <c r="P40" i="2" s="1"/>
  <c r="T26" i="2"/>
  <c r="T40" i="2" s="1"/>
  <c r="N29" i="2"/>
  <c r="S29" i="2"/>
  <c r="C16" i="2"/>
  <c r="R26" i="2"/>
  <c r="R40" i="2" s="1"/>
  <c r="L29" i="2"/>
  <c r="Q29" i="2"/>
  <c r="V64" i="2"/>
  <c r="M41" i="2"/>
  <c r="M42" i="2" s="1"/>
  <c r="M28" i="2"/>
  <c r="T27" i="2"/>
  <c r="G8" i="3"/>
  <c r="H8" i="3" s="1"/>
  <c r="G7" i="3"/>
  <c r="H7" i="3" s="1"/>
  <c r="G6" i="3"/>
  <c r="H6" i="3" s="1"/>
  <c r="C2" i="3"/>
  <c r="G9" i="2"/>
  <c r="H9" i="2" s="1"/>
  <c r="G8" i="2"/>
  <c r="H8" i="2" s="1"/>
  <c r="G7" i="2"/>
  <c r="H7" i="2" s="1"/>
  <c r="G6" i="2"/>
  <c r="H6" i="2" s="1"/>
  <c r="C2" i="2"/>
  <c r="G10" i="1"/>
  <c r="H10" i="1" s="1"/>
  <c r="V65" i="2" l="1"/>
  <c r="P37" i="2"/>
  <c r="P53" i="2"/>
  <c r="P38" i="2"/>
  <c r="P39" i="2"/>
  <c r="S50" i="2"/>
  <c r="S57" i="2" s="1"/>
  <c r="S52" i="2"/>
  <c r="S65" i="2" s="1"/>
  <c r="S51" i="2"/>
  <c r="N27" i="2"/>
  <c r="N28" i="2" s="1"/>
  <c r="Q44" i="2"/>
  <c r="N51" i="2"/>
  <c r="N52" i="2"/>
  <c r="N65" i="2" s="1"/>
  <c r="M50" i="2"/>
  <c r="M52" i="2"/>
  <c r="M65" i="2" s="1"/>
  <c r="M51" i="2"/>
  <c r="J51" i="2"/>
  <c r="M43" i="2"/>
  <c r="Q43" i="2"/>
  <c r="U43" i="2"/>
  <c r="R43" i="2"/>
  <c r="O43" i="2"/>
  <c r="S43" i="2"/>
  <c r="N43" i="2"/>
  <c r="L43" i="2"/>
  <c r="P43" i="2"/>
  <c r="U44" i="2"/>
  <c r="W37" i="2"/>
  <c r="V50" i="2" s="1"/>
  <c r="L44" i="2"/>
  <c r="L51" i="2"/>
  <c r="L50" i="2"/>
  <c r="L52" i="2"/>
  <c r="L65" i="2" s="1"/>
  <c r="Q50" i="2"/>
  <c r="Q52" i="2"/>
  <c r="Q65" i="2" s="1"/>
  <c r="Q51" i="2"/>
  <c r="O51" i="2"/>
  <c r="W51" i="2" s="1"/>
  <c r="O50" i="2"/>
  <c r="O52" i="2"/>
  <c r="O65" i="2" s="1"/>
  <c r="P27" i="2"/>
  <c r="P28" i="2" s="1"/>
  <c r="R53" i="2"/>
  <c r="R38" i="2"/>
  <c r="R37" i="2"/>
  <c r="R39" i="2"/>
  <c r="T37" i="2"/>
  <c r="T53" i="2"/>
  <c r="T38" i="2"/>
  <c r="T43" i="2" s="1"/>
  <c r="T39" i="2"/>
  <c r="U51" i="2"/>
  <c r="U50" i="2"/>
  <c r="U52" i="2"/>
  <c r="U65" i="2" s="1"/>
  <c r="M44" i="2"/>
  <c r="N37" i="2"/>
  <c r="N50" i="2" s="1"/>
  <c r="G8" i="1"/>
  <c r="H8" i="1" s="1"/>
  <c r="G9" i="1"/>
  <c r="H9" i="1" s="1"/>
  <c r="G7" i="1"/>
  <c r="H7" i="1" s="1"/>
  <c r="C3" i="1"/>
  <c r="N57" i="2" l="1"/>
  <c r="N54" i="2"/>
  <c r="N55" i="2" s="1"/>
  <c r="V63" i="2"/>
  <c r="W50" i="2"/>
  <c r="V54" i="2"/>
  <c r="N56" i="2"/>
  <c r="R56" i="2"/>
  <c r="L56" i="2"/>
  <c r="S56" i="2"/>
  <c r="M56" i="2"/>
  <c r="Q56" i="2"/>
  <c r="U56" i="2"/>
  <c r="O56" i="2"/>
  <c r="P44" i="2"/>
  <c r="P41" i="2"/>
  <c r="P42" i="2" s="1"/>
  <c r="L57" i="2"/>
  <c r="W52" i="2"/>
  <c r="N44" i="2"/>
  <c r="N41" i="2"/>
  <c r="N42" i="2" s="1"/>
  <c r="R51" i="2"/>
  <c r="R50" i="2"/>
  <c r="R52" i="2"/>
  <c r="R65" i="2" s="1"/>
  <c r="U64" i="2"/>
  <c r="U63" i="2"/>
  <c r="U62" i="2"/>
  <c r="R44" i="2"/>
  <c r="R41" i="2"/>
  <c r="O64" i="2"/>
  <c r="W64" i="2" s="1"/>
  <c r="O63" i="2"/>
  <c r="O62" i="2"/>
  <c r="W62" i="2" s="1"/>
  <c r="Q62" i="2"/>
  <c r="Q64" i="2"/>
  <c r="Q63" i="2"/>
  <c r="M64" i="2"/>
  <c r="M63" i="2"/>
  <c r="M62" i="2"/>
  <c r="W65" i="2"/>
  <c r="T44" i="2"/>
  <c r="T41" i="2"/>
  <c r="L64" i="2"/>
  <c r="L63" i="2"/>
  <c r="L62" i="2"/>
  <c r="N64" i="2"/>
  <c r="N63" i="2"/>
  <c r="N62" i="2"/>
  <c r="U57" i="2"/>
  <c r="T50" i="2"/>
  <c r="T52" i="2"/>
  <c r="T65" i="2" s="1"/>
  <c r="T51" i="2"/>
  <c r="T56" i="2" s="1"/>
  <c r="O57" i="2"/>
  <c r="Q57" i="2"/>
  <c r="M57" i="2"/>
  <c r="M54" i="2"/>
  <c r="M55" i="2" s="1"/>
  <c r="M58" i="2" s="1"/>
  <c r="S64" i="2"/>
  <c r="S63" i="2"/>
  <c r="S62" i="2"/>
  <c r="P50" i="2"/>
  <c r="P52" i="2"/>
  <c r="P65" i="2" s="1"/>
  <c r="P51" i="2"/>
  <c r="P56" i="2" s="1"/>
  <c r="T57" i="2" l="1"/>
  <c r="T54" i="2"/>
  <c r="P64" i="2"/>
  <c r="P63" i="2"/>
  <c r="P62" i="2"/>
  <c r="R63" i="2"/>
  <c r="R62" i="2"/>
  <c r="R64" i="2"/>
  <c r="N66" i="2"/>
  <c r="N67" i="2" s="1"/>
  <c r="R57" i="2"/>
  <c r="R54" i="2"/>
  <c r="V66" i="2"/>
  <c r="W63" i="2"/>
  <c r="P57" i="2"/>
  <c r="P54" i="2"/>
  <c r="P55" i="2" s="1"/>
  <c r="T64" i="2"/>
  <c r="T63" i="2"/>
  <c r="T62" i="2"/>
  <c r="M66" i="2"/>
  <c r="M67" i="2" s="1"/>
  <c r="R66" i="2" l="1"/>
  <c r="P66" i="2"/>
  <c r="P67" i="2" s="1"/>
  <c r="T66" i="2"/>
</calcChain>
</file>

<file path=xl/sharedStrings.xml><?xml version="1.0" encoding="utf-8"?>
<sst xmlns="http://schemas.openxmlformats.org/spreadsheetml/2006/main" count="212" uniqueCount="50">
  <si>
    <t>Max</t>
  </si>
  <si>
    <t>X1</t>
  </si>
  <si>
    <t>X2</t>
  </si>
  <si>
    <t>R1</t>
  </si>
  <si>
    <t>R2</t>
  </si>
  <si>
    <t>R3</t>
  </si>
  <si>
    <t>ACTUAL</t>
  </si>
  <si>
    <t>HOLGURA</t>
  </si>
  <si>
    <t>RHS</t>
  </si>
  <si>
    <t>&lt;=</t>
  </si>
  <si>
    <t>R4</t>
  </si>
  <si>
    <t>Min</t>
  </si>
  <si>
    <t>&gt;=</t>
  </si>
  <si>
    <t>=</t>
  </si>
  <si>
    <t>Cij</t>
  </si>
  <si>
    <t>Var. Dec.</t>
  </si>
  <si>
    <t>X3</t>
  </si>
  <si>
    <t>X4</t>
  </si>
  <si>
    <t>X5</t>
  </si>
  <si>
    <t>X6</t>
  </si>
  <si>
    <t>A1</t>
  </si>
  <si>
    <t>A2</t>
  </si>
  <si>
    <t>A3</t>
  </si>
  <si>
    <t>A4</t>
  </si>
  <si>
    <t>M</t>
  </si>
  <si>
    <t>Cant. Sol.</t>
  </si>
  <si>
    <t>φ</t>
  </si>
  <si>
    <t>0.009+1.01.</t>
  </si>
  <si>
    <t xml:space="preserve"> -1+1.77</t>
  </si>
  <si>
    <t xml:space="preserve"> 1-0.10</t>
  </si>
  <si>
    <t>0.19-1.01.</t>
  </si>
  <si>
    <t xml:space="preserve"> 1-1.77</t>
  </si>
  <si>
    <t xml:space="preserve"> 1.1M-1</t>
  </si>
  <si>
    <t>Zi</t>
  </si>
  <si>
    <t>Ci-Zi</t>
  </si>
  <si>
    <t>0.6-0.041</t>
  </si>
  <si>
    <t>0.6+0.062</t>
  </si>
  <si>
    <t>.-0.4+0.041.</t>
  </si>
  <si>
    <t xml:space="preserve"> .-1+1.77</t>
  </si>
  <si>
    <t>.0.6-0.062</t>
  </si>
  <si>
    <t xml:space="preserve"> M</t>
  </si>
  <si>
    <t>0.938M-0.6</t>
  </si>
  <si>
    <t>.-0.68+0.07</t>
  </si>
  <si>
    <t>.-0.19+0.02</t>
  </si>
  <si>
    <t>.0.68-0.07</t>
  </si>
  <si>
    <t>0.19-0.02</t>
  </si>
  <si>
    <t>.0.19-0.02</t>
  </si>
  <si>
    <t>.0.93M-0.68</t>
  </si>
  <si>
    <t>0.98M-0.19</t>
  </si>
  <si>
    <t xml:space="preserve"> .0.68-0.07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</si>
</sst>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" fontId="0" fillId="3" borderId="0" xfId="0" applyNumberFormat="1" applyFill="1"/>
    <xf numFmtId="2" fontId="0" fillId="4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1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534866</xdr:colOff>
      <xdr:row>16</xdr:row>
      <xdr:rowOff>45516</xdr:rowOff>
    </xdr:from>
    <xdr:to>
      <xdr:col>11</xdr:col>
      <xdr:colOff>622789</xdr:colOff>
      <xdr:row>16</xdr:row>
      <xdr:rowOff>149925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2270" y="32547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527538</xdr:colOff>
      <xdr:row>16</xdr:row>
      <xdr:rowOff>65943</xdr:rowOff>
    </xdr:from>
    <xdr:to>
      <xdr:col>12</xdr:col>
      <xdr:colOff>615461</xdr:colOff>
      <xdr:row>16</xdr:row>
      <xdr:rowOff>170352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4961" y="3275135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571501</xdr:colOff>
      <xdr:row>16</xdr:row>
      <xdr:rowOff>73269</xdr:rowOff>
    </xdr:from>
    <xdr:to>
      <xdr:col>13</xdr:col>
      <xdr:colOff>659424</xdr:colOff>
      <xdr:row>16</xdr:row>
      <xdr:rowOff>177678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8943" y="3282461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564173</xdr:colOff>
      <xdr:row>16</xdr:row>
      <xdr:rowOff>43962</xdr:rowOff>
    </xdr:from>
    <xdr:to>
      <xdr:col>14</xdr:col>
      <xdr:colOff>652096</xdr:colOff>
      <xdr:row>16</xdr:row>
      <xdr:rowOff>148371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1635" y="3253154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527539</xdr:colOff>
      <xdr:row>16</xdr:row>
      <xdr:rowOff>43961</xdr:rowOff>
    </xdr:from>
    <xdr:to>
      <xdr:col>15</xdr:col>
      <xdr:colOff>615462</xdr:colOff>
      <xdr:row>16</xdr:row>
      <xdr:rowOff>148370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5020" y="3253153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542193</xdr:colOff>
      <xdr:row>16</xdr:row>
      <xdr:rowOff>43962</xdr:rowOff>
    </xdr:from>
    <xdr:to>
      <xdr:col>16</xdr:col>
      <xdr:colOff>630116</xdr:colOff>
      <xdr:row>16</xdr:row>
      <xdr:rowOff>148371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9693" y="3253154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542193</xdr:colOff>
      <xdr:row>17</xdr:row>
      <xdr:rowOff>67498</xdr:rowOff>
    </xdr:from>
    <xdr:to>
      <xdr:col>11</xdr:col>
      <xdr:colOff>630116</xdr:colOff>
      <xdr:row>17</xdr:row>
      <xdr:rowOff>171907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9597" y="3467190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534865</xdr:colOff>
      <xdr:row>17</xdr:row>
      <xdr:rowOff>87925</xdr:rowOff>
    </xdr:from>
    <xdr:to>
      <xdr:col>12</xdr:col>
      <xdr:colOff>622788</xdr:colOff>
      <xdr:row>18</xdr:row>
      <xdr:rowOff>1834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2288" y="3487617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578828</xdr:colOff>
      <xdr:row>17</xdr:row>
      <xdr:rowOff>95251</xdr:rowOff>
    </xdr:from>
    <xdr:to>
      <xdr:col>13</xdr:col>
      <xdr:colOff>666751</xdr:colOff>
      <xdr:row>18</xdr:row>
      <xdr:rowOff>9160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6270" y="3494943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17</xdr:row>
      <xdr:rowOff>65944</xdr:rowOff>
    </xdr:from>
    <xdr:to>
      <xdr:col>14</xdr:col>
      <xdr:colOff>659423</xdr:colOff>
      <xdr:row>17</xdr:row>
      <xdr:rowOff>170353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8962" y="3465636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534866</xdr:colOff>
      <xdr:row>17</xdr:row>
      <xdr:rowOff>65943</xdr:rowOff>
    </xdr:from>
    <xdr:to>
      <xdr:col>15</xdr:col>
      <xdr:colOff>622789</xdr:colOff>
      <xdr:row>17</xdr:row>
      <xdr:rowOff>170352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2347" y="3465635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549520</xdr:colOff>
      <xdr:row>17</xdr:row>
      <xdr:rowOff>65944</xdr:rowOff>
    </xdr:from>
    <xdr:to>
      <xdr:col>16</xdr:col>
      <xdr:colOff>637443</xdr:colOff>
      <xdr:row>17</xdr:row>
      <xdr:rowOff>170353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7020" y="3465636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564173</xdr:colOff>
      <xdr:row>16</xdr:row>
      <xdr:rowOff>87923</xdr:rowOff>
    </xdr:from>
    <xdr:to>
      <xdr:col>17</xdr:col>
      <xdr:colOff>652096</xdr:colOff>
      <xdr:row>17</xdr:row>
      <xdr:rowOff>1832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1692" y="3297115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556846</xdr:colOff>
      <xdr:row>16</xdr:row>
      <xdr:rowOff>58616</xdr:rowOff>
    </xdr:from>
    <xdr:to>
      <xdr:col>18</xdr:col>
      <xdr:colOff>644769</xdr:colOff>
      <xdr:row>16</xdr:row>
      <xdr:rowOff>163025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4384" y="32678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520211</xdr:colOff>
      <xdr:row>16</xdr:row>
      <xdr:rowOff>58615</xdr:rowOff>
    </xdr:from>
    <xdr:to>
      <xdr:col>19</xdr:col>
      <xdr:colOff>608134</xdr:colOff>
      <xdr:row>16</xdr:row>
      <xdr:rowOff>163024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7769" y="3267807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534865</xdr:colOff>
      <xdr:row>16</xdr:row>
      <xdr:rowOff>58616</xdr:rowOff>
    </xdr:from>
    <xdr:to>
      <xdr:col>20</xdr:col>
      <xdr:colOff>622788</xdr:colOff>
      <xdr:row>16</xdr:row>
      <xdr:rowOff>163025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2442" y="32678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630116</xdr:colOff>
      <xdr:row>26</xdr:row>
      <xdr:rowOff>60170</xdr:rowOff>
    </xdr:from>
    <xdr:ext cx="87923" cy="104409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058" y="53648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293078</xdr:colOff>
      <xdr:row>26</xdr:row>
      <xdr:rowOff>21982</xdr:rowOff>
    </xdr:from>
    <xdr:ext cx="256441" cy="161192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5059" y="5326674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593481</xdr:colOff>
      <xdr:row>26</xdr:row>
      <xdr:rowOff>58616</xdr:rowOff>
    </xdr:from>
    <xdr:ext cx="87923" cy="104409"/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1" y="53633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571500</xdr:colOff>
      <xdr:row>27</xdr:row>
      <xdr:rowOff>65944</xdr:rowOff>
    </xdr:from>
    <xdr:ext cx="87923" cy="104409"/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8962" y="3465636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556846</xdr:colOff>
      <xdr:row>26</xdr:row>
      <xdr:rowOff>58616</xdr:rowOff>
    </xdr:from>
    <xdr:ext cx="87923" cy="104409"/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4384" y="32678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256442</xdr:colOff>
      <xdr:row>6</xdr:row>
      <xdr:rowOff>153865</xdr:rowOff>
    </xdr:from>
    <xdr:to>
      <xdr:col>12</xdr:col>
      <xdr:colOff>498231</xdr:colOff>
      <xdr:row>9</xdr:row>
      <xdr:rowOff>146538</xdr:rowOff>
    </xdr:to>
    <xdr:sp macro="" textlink="">
      <xdr:nvSpPr>
        <xdr:cNvPr id="37" name="Flecha abaj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7773865" y="1296865"/>
          <a:ext cx="241789" cy="5641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21980</xdr:colOff>
      <xdr:row>13</xdr:row>
      <xdr:rowOff>36635</xdr:rowOff>
    </xdr:from>
    <xdr:to>
      <xdr:col>23</xdr:col>
      <xdr:colOff>439616</xdr:colOff>
      <xdr:row>14</xdr:row>
      <xdr:rowOff>29308</xdr:rowOff>
    </xdr:to>
    <xdr:sp macro="" textlink="">
      <xdr:nvSpPr>
        <xdr:cNvPr id="38" name="Flecha abaj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 rot="5400000">
          <a:off x="14968903" y="2557096"/>
          <a:ext cx="183173" cy="4176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131884</xdr:colOff>
      <xdr:row>13</xdr:row>
      <xdr:rowOff>21981</xdr:rowOff>
    </xdr:from>
    <xdr:to>
      <xdr:col>12</xdr:col>
      <xdr:colOff>630115</xdr:colOff>
      <xdr:row>13</xdr:row>
      <xdr:rowOff>183173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033846" y="2659673"/>
          <a:ext cx="498231" cy="1611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15</xdr:col>
      <xdr:colOff>293077</xdr:colOff>
      <xdr:row>26</xdr:row>
      <xdr:rowOff>29308</xdr:rowOff>
    </xdr:from>
    <xdr:ext cx="256441" cy="161192"/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5096" y="53340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293077</xdr:colOff>
      <xdr:row>26</xdr:row>
      <xdr:rowOff>36635</xdr:rowOff>
    </xdr:from>
    <xdr:ext cx="256441" cy="161192"/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115" y="5341327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263769</xdr:colOff>
      <xdr:row>26</xdr:row>
      <xdr:rowOff>29307</xdr:rowOff>
    </xdr:from>
    <xdr:ext cx="256441" cy="161192"/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5827" y="53339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263770</xdr:colOff>
      <xdr:row>26</xdr:row>
      <xdr:rowOff>21981</xdr:rowOff>
    </xdr:from>
    <xdr:ext cx="256441" cy="161192"/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5866" y="5326673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263770</xdr:colOff>
      <xdr:row>26</xdr:row>
      <xdr:rowOff>29307</xdr:rowOff>
    </xdr:from>
    <xdr:ext cx="256441" cy="161192"/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5885" y="53339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593481</xdr:colOff>
      <xdr:row>27</xdr:row>
      <xdr:rowOff>67497</xdr:rowOff>
    </xdr:from>
    <xdr:ext cx="87923" cy="104409"/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5423" y="5562689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271097</xdr:colOff>
      <xdr:row>27</xdr:row>
      <xdr:rowOff>29308</xdr:rowOff>
    </xdr:from>
    <xdr:ext cx="256441" cy="161192"/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3078" y="55245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593481</xdr:colOff>
      <xdr:row>27</xdr:row>
      <xdr:rowOff>58616</xdr:rowOff>
    </xdr:from>
    <xdr:ext cx="87923" cy="104409"/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1" y="53633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263769</xdr:colOff>
      <xdr:row>27</xdr:row>
      <xdr:rowOff>29307</xdr:rowOff>
    </xdr:from>
    <xdr:ext cx="256441" cy="161192"/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5788" y="55244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263769</xdr:colOff>
      <xdr:row>27</xdr:row>
      <xdr:rowOff>7327</xdr:rowOff>
    </xdr:from>
    <xdr:ext cx="256441" cy="161192"/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807" y="550251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300404</xdr:colOff>
      <xdr:row>18</xdr:row>
      <xdr:rowOff>80596</xdr:rowOff>
    </xdr:from>
    <xdr:to>
      <xdr:col>14</xdr:col>
      <xdr:colOff>454270</xdr:colOff>
      <xdr:row>19</xdr:row>
      <xdr:rowOff>183173</xdr:rowOff>
    </xdr:to>
    <xdr:sp macro="" textlink="">
      <xdr:nvSpPr>
        <xdr:cNvPr id="54" name="Flecha abaj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8682404" y="3670788"/>
          <a:ext cx="153866" cy="293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7325</xdr:colOff>
      <xdr:row>25</xdr:row>
      <xdr:rowOff>29308</xdr:rowOff>
    </xdr:from>
    <xdr:to>
      <xdr:col>23</xdr:col>
      <xdr:colOff>446942</xdr:colOff>
      <xdr:row>26</xdr:row>
      <xdr:rowOff>21981</xdr:rowOff>
    </xdr:to>
    <xdr:sp macro="" textlink="">
      <xdr:nvSpPr>
        <xdr:cNvPr id="55" name="Flecha abaj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 rot="5400000">
          <a:off x="14965239" y="5015278"/>
          <a:ext cx="183173" cy="439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11</xdr:col>
      <xdr:colOff>630116</xdr:colOff>
      <xdr:row>40</xdr:row>
      <xdr:rowOff>60170</xdr:rowOff>
    </xdr:from>
    <xdr:ext cx="87923" cy="104409"/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058" y="53648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293078</xdr:colOff>
      <xdr:row>40</xdr:row>
      <xdr:rowOff>21982</xdr:rowOff>
    </xdr:from>
    <xdr:ext cx="256441" cy="161192"/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5059" y="5326674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571500</xdr:colOff>
      <xdr:row>41</xdr:row>
      <xdr:rowOff>65944</xdr:rowOff>
    </xdr:from>
    <xdr:ext cx="87923" cy="104409"/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5561136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293077</xdr:colOff>
      <xdr:row>40</xdr:row>
      <xdr:rowOff>29308</xdr:rowOff>
    </xdr:from>
    <xdr:ext cx="256441" cy="161192"/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5096" y="53340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263769</xdr:colOff>
      <xdr:row>40</xdr:row>
      <xdr:rowOff>29307</xdr:rowOff>
    </xdr:from>
    <xdr:ext cx="256441" cy="161192"/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5827" y="53339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263770</xdr:colOff>
      <xdr:row>40</xdr:row>
      <xdr:rowOff>21981</xdr:rowOff>
    </xdr:from>
    <xdr:ext cx="256441" cy="161192"/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5866" y="5326673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622789</xdr:colOff>
      <xdr:row>41</xdr:row>
      <xdr:rowOff>67497</xdr:rowOff>
    </xdr:from>
    <xdr:ext cx="87923" cy="104409"/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4731" y="8420189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271097</xdr:colOff>
      <xdr:row>41</xdr:row>
      <xdr:rowOff>29308</xdr:rowOff>
    </xdr:from>
    <xdr:ext cx="256441" cy="161192"/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3078" y="55245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534865</xdr:colOff>
      <xdr:row>41</xdr:row>
      <xdr:rowOff>58616</xdr:rowOff>
    </xdr:from>
    <xdr:ext cx="87923" cy="104409"/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6865" y="84113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263769</xdr:colOff>
      <xdr:row>41</xdr:row>
      <xdr:rowOff>29307</xdr:rowOff>
    </xdr:from>
    <xdr:ext cx="256441" cy="161192"/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5788" y="55244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263769</xdr:colOff>
      <xdr:row>41</xdr:row>
      <xdr:rowOff>7327</xdr:rowOff>
    </xdr:from>
    <xdr:ext cx="256441" cy="161192"/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807" y="550251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131885</xdr:colOff>
      <xdr:row>25</xdr:row>
      <xdr:rowOff>21981</xdr:rowOff>
    </xdr:from>
    <xdr:to>
      <xdr:col>14</xdr:col>
      <xdr:colOff>630116</xdr:colOff>
      <xdr:row>25</xdr:row>
      <xdr:rowOff>183173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8513885" y="5136173"/>
          <a:ext cx="498231" cy="1611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16</xdr:col>
      <xdr:colOff>630116</xdr:colOff>
      <xdr:row>40</xdr:row>
      <xdr:rowOff>60170</xdr:rowOff>
    </xdr:from>
    <xdr:ext cx="87923" cy="104409"/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9578" y="8222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630116</xdr:colOff>
      <xdr:row>40</xdr:row>
      <xdr:rowOff>60170</xdr:rowOff>
    </xdr:from>
    <xdr:ext cx="87923" cy="104409"/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058" y="8222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293078</xdr:colOff>
      <xdr:row>53</xdr:row>
      <xdr:rowOff>21982</xdr:rowOff>
    </xdr:from>
    <xdr:ext cx="256441" cy="161192"/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5059" y="8184174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293077</xdr:colOff>
      <xdr:row>53</xdr:row>
      <xdr:rowOff>29308</xdr:rowOff>
    </xdr:from>
    <xdr:ext cx="256441" cy="161192"/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2519" y="81915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263769</xdr:colOff>
      <xdr:row>53</xdr:row>
      <xdr:rowOff>29307</xdr:rowOff>
    </xdr:from>
    <xdr:ext cx="256441" cy="161192"/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81914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263770</xdr:colOff>
      <xdr:row>53</xdr:row>
      <xdr:rowOff>21981</xdr:rowOff>
    </xdr:from>
    <xdr:ext cx="256441" cy="161192"/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3289" y="8184173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271097</xdr:colOff>
      <xdr:row>54</xdr:row>
      <xdr:rowOff>29308</xdr:rowOff>
    </xdr:from>
    <xdr:ext cx="256441" cy="161192"/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3078" y="83820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630116</xdr:colOff>
      <xdr:row>54</xdr:row>
      <xdr:rowOff>58616</xdr:rowOff>
    </xdr:from>
    <xdr:ext cx="87923" cy="104409"/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2116" y="110783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263769</xdr:colOff>
      <xdr:row>54</xdr:row>
      <xdr:rowOff>29307</xdr:rowOff>
    </xdr:from>
    <xdr:ext cx="256441" cy="161192"/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3211" y="83819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644770</xdr:colOff>
      <xdr:row>53</xdr:row>
      <xdr:rowOff>60170</xdr:rowOff>
    </xdr:from>
    <xdr:ext cx="87923" cy="104409"/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462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630116</xdr:colOff>
      <xdr:row>53</xdr:row>
      <xdr:rowOff>60170</xdr:rowOff>
    </xdr:from>
    <xdr:ext cx="87923" cy="104409"/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9654" y="8222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329712</xdr:colOff>
      <xdr:row>32</xdr:row>
      <xdr:rowOff>80596</xdr:rowOff>
    </xdr:from>
    <xdr:to>
      <xdr:col>11</xdr:col>
      <xdr:colOff>483578</xdr:colOff>
      <xdr:row>33</xdr:row>
      <xdr:rowOff>183173</xdr:rowOff>
    </xdr:to>
    <xdr:sp macro="" textlink="">
      <xdr:nvSpPr>
        <xdr:cNvPr id="89" name="Flecha abajo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6491654" y="6528288"/>
          <a:ext cx="153866" cy="293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7327</xdr:colOff>
      <xdr:row>39</xdr:row>
      <xdr:rowOff>14654</xdr:rowOff>
    </xdr:from>
    <xdr:to>
      <xdr:col>23</xdr:col>
      <xdr:colOff>446944</xdr:colOff>
      <xdr:row>40</xdr:row>
      <xdr:rowOff>7327</xdr:rowOff>
    </xdr:to>
    <xdr:sp macro="" textlink="">
      <xdr:nvSpPr>
        <xdr:cNvPr id="90" name="Flecha abajo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 rot="5400000">
          <a:off x="15221684" y="7858124"/>
          <a:ext cx="183173" cy="439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102577</xdr:colOff>
      <xdr:row>39</xdr:row>
      <xdr:rowOff>21981</xdr:rowOff>
    </xdr:from>
    <xdr:to>
      <xdr:col>11</xdr:col>
      <xdr:colOff>600808</xdr:colOff>
      <xdr:row>39</xdr:row>
      <xdr:rowOff>183173</xdr:rowOff>
    </xdr:to>
    <xdr:sp macro="" textlink="">
      <xdr:nvSpPr>
        <xdr:cNvPr id="91" name="Elips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6264519" y="7993673"/>
          <a:ext cx="498231" cy="16119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14</xdr:col>
      <xdr:colOff>652097</xdr:colOff>
      <xdr:row>53</xdr:row>
      <xdr:rowOff>67497</xdr:rowOff>
    </xdr:from>
    <xdr:ext cx="87923" cy="104409"/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4097" y="10896689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644770</xdr:colOff>
      <xdr:row>53</xdr:row>
      <xdr:rowOff>60170</xdr:rowOff>
    </xdr:from>
    <xdr:ext cx="87923" cy="104409"/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462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644770</xdr:colOff>
      <xdr:row>54</xdr:row>
      <xdr:rowOff>60170</xdr:rowOff>
    </xdr:from>
    <xdr:ext cx="87923" cy="104409"/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462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293078</xdr:colOff>
      <xdr:row>65</xdr:row>
      <xdr:rowOff>21982</xdr:rowOff>
    </xdr:from>
    <xdr:ext cx="256441" cy="161192"/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5059" y="10851174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293077</xdr:colOff>
      <xdr:row>65</xdr:row>
      <xdr:rowOff>29308</xdr:rowOff>
    </xdr:from>
    <xdr:ext cx="256441" cy="161192"/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08585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263769</xdr:colOff>
      <xdr:row>65</xdr:row>
      <xdr:rowOff>29307</xdr:rowOff>
    </xdr:from>
    <xdr:ext cx="256441" cy="161192"/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0481" y="108584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263770</xdr:colOff>
      <xdr:row>65</xdr:row>
      <xdr:rowOff>21981</xdr:rowOff>
    </xdr:from>
    <xdr:ext cx="256441" cy="161192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0520" y="10851173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271097</xdr:colOff>
      <xdr:row>66</xdr:row>
      <xdr:rowOff>29308</xdr:rowOff>
    </xdr:from>
    <xdr:ext cx="256441" cy="161192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3078" y="11049000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630116</xdr:colOff>
      <xdr:row>66</xdr:row>
      <xdr:rowOff>58616</xdr:rowOff>
    </xdr:from>
    <xdr:ext cx="87923" cy="104409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2116" y="11078308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263769</xdr:colOff>
      <xdr:row>66</xdr:row>
      <xdr:rowOff>29307</xdr:rowOff>
    </xdr:from>
    <xdr:ext cx="256441" cy="161192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2" y="11048999"/>
          <a:ext cx="256441" cy="16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644770</xdr:colOff>
      <xdr:row>65</xdr:row>
      <xdr:rowOff>60170</xdr:rowOff>
    </xdr:from>
    <xdr:ext cx="87923" cy="104409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462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630116</xdr:colOff>
      <xdr:row>65</xdr:row>
      <xdr:rowOff>60170</xdr:rowOff>
    </xdr:from>
    <xdr:ext cx="87923" cy="104409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6885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652097</xdr:colOff>
      <xdr:row>65</xdr:row>
      <xdr:rowOff>67497</xdr:rowOff>
    </xdr:from>
    <xdr:ext cx="87923" cy="104409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4097" y="10896689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644770</xdr:colOff>
      <xdr:row>65</xdr:row>
      <xdr:rowOff>60170</xdr:rowOff>
    </xdr:from>
    <xdr:ext cx="87923" cy="104409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1" y="108893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644770</xdr:colOff>
      <xdr:row>66</xdr:row>
      <xdr:rowOff>60170</xdr:rowOff>
    </xdr:from>
    <xdr:ext cx="87923" cy="104409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1462" y="11079862"/>
          <a:ext cx="87923" cy="10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241789</xdr:colOff>
      <xdr:row>45</xdr:row>
      <xdr:rowOff>80596</xdr:rowOff>
    </xdr:from>
    <xdr:to>
      <xdr:col>14</xdr:col>
      <xdr:colOff>395655</xdr:colOff>
      <xdr:row>46</xdr:row>
      <xdr:rowOff>183173</xdr:rowOff>
    </xdr:to>
    <xdr:sp macro="" textlink="">
      <xdr:nvSpPr>
        <xdr:cNvPr id="108" name="Flecha abajo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8623789" y="9195288"/>
          <a:ext cx="153866" cy="293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tabSelected="1" view="pageBreakPreview" zoomScale="160" zoomScaleNormal="205" zoomScaleSheetLayoutView="160" workbookViewId="0">
      <selection activeCell="J8" sqref="J8"/>
    </sheetView>
  </sheetViews>
  <sheetFormatPr baseColWidth="10" defaultRowHeight="15" x14ac:dyDescent="0.25"/>
  <cols>
    <col min="1" max="1" width="1.5703125" customWidth="1"/>
    <col min="5" max="5" width="5.140625" customWidth="1"/>
    <col min="6" max="6" width="5.85546875" customWidth="1"/>
  </cols>
  <sheetData>
    <row r="3" spans="2:8" x14ac:dyDescent="0.25">
      <c r="B3" s="1" t="s">
        <v>0</v>
      </c>
      <c r="C3" s="3">
        <f>C4*C6+D4*D6</f>
        <v>123.99999986776784</v>
      </c>
    </row>
    <row r="4" spans="2:8" x14ac:dyDescent="0.25">
      <c r="C4">
        <v>6</v>
      </c>
      <c r="D4">
        <v>8</v>
      </c>
    </row>
    <row r="5" spans="2:8" x14ac:dyDescent="0.25">
      <c r="C5" s="1" t="s">
        <v>1</v>
      </c>
      <c r="D5" s="1" t="s">
        <v>2</v>
      </c>
    </row>
    <row r="6" spans="2:8" x14ac:dyDescent="0.25">
      <c r="C6" s="2">
        <v>10</v>
      </c>
      <c r="D6" s="2">
        <v>7.9999999834709801</v>
      </c>
      <c r="F6" s="1" t="s">
        <v>8</v>
      </c>
      <c r="G6" s="1" t="s">
        <v>6</v>
      </c>
      <c r="H6" s="1" t="s">
        <v>7</v>
      </c>
    </row>
    <row r="7" spans="2:8" x14ac:dyDescent="0.25">
      <c r="B7" s="1" t="s">
        <v>3</v>
      </c>
      <c r="C7">
        <v>2</v>
      </c>
      <c r="D7">
        <v>5</v>
      </c>
      <c r="E7" t="s">
        <v>9</v>
      </c>
      <c r="F7">
        <v>60</v>
      </c>
      <c r="G7" s="2">
        <f>C7*$C$6+D7*$D$6</f>
        <v>59.999999917354899</v>
      </c>
      <c r="H7" s="2">
        <f>F7-G7</f>
        <v>8.2645101429079659E-8</v>
      </c>
    </row>
    <row r="8" spans="2:8" x14ac:dyDescent="0.25">
      <c r="B8" s="1" t="s">
        <v>4</v>
      </c>
      <c r="C8">
        <v>4</v>
      </c>
      <c r="D8">
        <v>0</v>
      </c>
      <c r="E8" t="s">
        <v>9</v>
      </c>
      <c r="F8">
        <v>50</v>
      </c>
      <c r="G8" s="2">
        <f t="shared" ref="G8:G9" si="0">C8*$C$6+D8*$D$6</f>
        <v>40</v>
      </c>
      <c r="H8" s="2">
        <f t="shared" ref="H8:H9" si="1">F8-G8</f>
        <v>10</v>
      </c>
    </row>
    <row r="9" spans="2:8" x14ac:dyDescent="0.25">
      <c r="B9" s="1" t="s">
        <v>5</v>
      </c>
      <c r="C9">
        <v>2</v>
      </c>
      <c r="D9">
        <v>1</v>
      </c>
      <c r="E9" t="s">
        <v>9</v>
      </c>
      <c r="F9">
        <v>40</v>
      </c>
      <c r="G9" s="2">
        <f t="shared" si="0"/>
        <v>27.999999983470978</v>
      </c>
      <c r="H9" s="2">
        <f t="shared" si="1"/>
        <v>12.000000016529022</v>
      </c>
    </row>
    <row r="10" spans="2:8" x14ac:dyDescent="0.25">
      <c r="B10" s="1" t="s">
        <v>10</v>
      </c>
      <c r="C10">
        <v>1</v>
      </c>
      <c r="D10">
        <v>-1</v>
      </c>
      <c r="E10" t="s">
        <v>9</v>
      </c>
      <c r="F10">
        <v>2</v>
      </c>
      <c r="G10" s="2">
        <f>C10*$C$6+D10*$D$6</f>
        <v>2.0000000165290199</v>
      </c>
      <c r="H10" s="2">
        <f>F10-G10</f>
        <v>-1.6529019930544564E-8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67"/>
  <sheetViews>
    <sheetView view="pageBreakPreview" topLeftCell="D4" zoomScale="130" zoomScaleNormal="130" zoomScaleSheetLayoutView="130" workbookViewId="0">
      <selection activeCell="L20" sqref="L20"/>
    </sheetView>
  </sheetViews>
  <sheetFormatPr baseColWidth="10" defaultRowHeight="15" x14ac:dyDescent="0.25"/>
  <cols>
    <col min="5" max="5" width="5.140625" customWidth="1"/>
    <col min="6" max="6" width="5.85546875" customWidth="1"/>
    <col min="9" max="9" width="2.140625" customWidth="1"/>
    <col min="10" max="10" width="5.42578125" customWidth="1"/>
    <col min="11" max="11" width="5.28515625" customWidth="1"/>
    <col min="12" max="14" width="11.140625" customWidth="1"/>
    <col min="15" max="15" width="11.28515625" customWidth="1"/>
    <col min="16" max="22" width="11.140625" customWidth="1"/>
    <col min="23" max="23" width="13.28515625" customWidth="1"/>
  </cols>
  <sheetData>
    <row r="2" spans="2:23" x14ac:dyDescent="0.25">
      <c r="B2" s="1" t="s">
        <v>11</v>
      </c>
      <c r="C2" s="3">
        <f>C3*C5+D3*D5</f>
        <v>135.0000009883035</v>
      </c>
    </row>
    <row r="3" spans="2:23" x14ac:dyDescent="0.25">
      <c r="C3">
        <v>0.2</v>
      </c>
      <c r="D3">
        <v>0.6</v>
      </c>
    </row>
    <row r="4" spans="2:23" x14ac:dyDescent="0.25">
      <c r="C4" s="1" t="s">
        <v>1</v>
      </c>
      <c r="D4" s="1" t="s">
        <v>2</v>
      </c>
    </row>
    <row r="5" spans="2:23" x14ac:dyDescent="0.25">
      <c r="C5" s="2">
        <v>0</v>
      </c>
      <c r="D5" s="2">
        <v>225.0000016471725</v>
      </c>
      <c r="F5" s="1" t="s">
        <v>8</v>
      </c>
      <c r="G5" s="1" t="s">
        <v>6</v>
      </c>
      <c r="H5" s="1" t="s">
        <v>7</v>
      </c>
    </row>
    <row r="6" spans="2:23" x14ac:dyDescent="0.25">
      <c r="B6" s="1" t="s">
        <v>3</v>
      </c>
      <c r="C6">
        <v>1E-3</v>
      </c>
      <c r="D6">
        <v>2E-3</v>
      </c>
      <c r="E6" t="s">
        <v>12</v>
      </c>
      <c r="F6">
        <v>0.9</v>
      </c>
      <c r="G6" s="2">
        <f>C6*$C$5+D6*$D$5</f>
        <v>0.45000000329434497</v>
      </c>
      <c r="H6" s="2">
        <f>F6-G6</f>
        <v>0.44999999670565505</v>
      </c>
    </row>
    <row r="7" spans="2:23" x14ac:dyDescent="0.25">
      <c r="B7" s="1" t="s">
        <v>4</v>
      </c>
      <c r="C7">
        <v>0.09</v>
      </c>
      <c r="D7">
        <v>0.6</v>
      </c>
      <c r="E7" t="s">
        <v>12</v>
      </c>
      <c r="F7">
        <v>27</v>
      </c>
      <c r="G7" s="2">
        <f>C7*$C$5+D7*$D$5</f>
        <v>135.0000009883035</v>
      </c>
      <c r="H7" s="2">
        <f t="shared" ref="H7:H8" si="0">F7-G7</f>
        <v>-108.0000009883035</v>
      </c>
    </row>
    <row r="8" spans="2:23" x14ac:dyDescent="0.25">
      <c r="B8" s="1" t="s">
        <v>5</v>
      </c>
      <c r="C8">
        <v>0.02</v>
      </c>
      <c r="D8">
        <v>0.06</v>
      </c>
      <c r="E8" t="s">
        <v>12</v>
      </c>
      <c r="F8">
        <v>4.5</v>
      </c>
      <c r="G8" s="2">
        <f>C8*$C$5+D8*$D$5</f>
        <v>13.50000009883035</v>
      </c>
      <c r="H8" s="2">
        <f t="shared" si="0"/>
        <v>-9.0000000988303501</v>
      </c>
    </row>
    <row r="9" spans="2:23" x14ac:dyDescent="0.25">
      <c r="B9" s="1" t="s">
        <v>10</v>
      </c>
      <c r="C9">
        <v>1</v>
      </c>
      <c r="D9">
        <v>1</v>
      </c>
      <c r="E9" t="s">
        <v>13</v>
      </c>
      <c r="F9">
        <v>90</v>
      </c>
      <c r="G9" s="2">
        <f>C9*$C$5+D9*$D$5</f>
        <v>225.0000016471725</v>
      </c>
      <c r="H9" s="2">
        <f t="shared" ref="H9" si="1">F9-G9</f>
        <v>-135.0000016471725</v>
      </c>
    </row>
    <row r="11" spans="2:23" x14ac:dyDescent="0.25">
      <c r="J11" s="15" t="s">
        <v>14</v>
      </c>
      <c r="K11" s="12"/>
      <c r="L11" s="13">
        <v>0.2</v>
      </c>
      <c r="M11" s="13">
        <v>0.6</v>
      </c>
      <c r="N11" s="13">
        <v>0</v>
      </c>
      <c r="O11" s="13">
        <v>0</v>
      </c>
      <c r="P11" s="13">
        <v>0</v>
      </c>
      <c r="Q11" s="13">
        <v>0</v>
      </c>
      <c r="R11" s="13" t="s">
        <v>24</v>
      </c>
      <c r="S11" s="13" t="s">
        <v>24</v>
      </c>
      <c r="T11" s="13" t="s">
        <v>24</v>
      </c>
      <c r="U11" s="13" t="s">
        <v>24</v>
      </c>
      <c r="V11" s="12"/>
      <c r="W11" s="14"/>
    </row>
    <row r="12" spans="2:23" ht="27.75" customHeight="1" x14ac:dyDescent="0.25">
      <c r="J12" s="9"/>
      <c r="K12" s="7" t="s">
        <v>15</v>
      </c>
      <c r="L12" s="8" t="s">
        <v>1</v>
      </c>
      <c r="M12" s="8" t="s">
        <v>2</v>
      </c>
      <c r="N12" s="8" t="s">
        <v>16</v>
      </c>
      <c r="O12" s="8" t="s">
        <v>17</v>
      </c>
      <c r="P12" s="8" t="s">
        <v>18</v>
      </c>
      <c r="Q12" s="8" t="s">
        <v>19</v>
      </c>
      <c r="R12" s="8" t="s">
        <v>20</v>
      </c>
      <c r="S12" s="8" t="s">
        <v>21</v>
      </c>
      <c r="T12" s="8" t="s">
        <v>22</v>
      </c>
      <c r="U12" s="8" t="s">
        <v>23</v>
      </c>
      <c r="V12" s="10" t="s">
        <v>25</v>
      </c>
      <c r="W12" s="11" t="s">
        <v>26</v>
      </c>
    </row>
    <row r="13" spans="2:23" x14ac:dyDescent="0.25">
      <c r="J13" s="8" t="s">
        <v>24</v>
      </c>
      <c r="K13" s="8" t="s">
        <v>20</v>
      </c>
      <c r="L13" s="17">
        <v>1E-3</v>
      </c>
      <c r="M13" s="17">
        <v>2E-3</v>
      </c>
      <c r="N13" s="17">
        <v>-1</v>
      </c>
      <c r="O13" s="17">
        <v>0</v>
      </c>
      <c r="P13" s="17">
        <v>0</v>
      </c>
      <c r="Q13" s="17">
        <v>0</v>
      </c>
      <c r="R13" s="17">
        <v>1</v>
      </c>
      <c r="S13" s="17">
        <v>0</v>
      </c>
      <c r="T13" s="17">
        <v>0</v>
      </c>
      <c r="U13" s="17">
        <v>0</v>
      </c>
      <c r="V13" s="8">
        <v>0.9</v>
      </c>
      <c r="W13" s="8">
        <f>V13/M13</f>
        <v>450</v>
      </c>
    </row>
    <row r="14" spans="2:23" x14ac:dyDescent="0.25">
      <c r="J14" s="8" t="s">
        <v>24</v>
      </c>
      <c r="K14" s="8" t="s">
        <v>21</v>
      </c>
      <c r="L14" s="17">
        <v>8.9999999999999993E-3</v>
      </c>
      <c r="M14" s="17">
        <v>0.6</v>
      </c>
      <c r="N14" s="17">
        <v>0</v>
      </c>
      <c r="O14" s="17">
        <v>-1</v>
      </c>
      <c r="P14" s="17">
        <v>0</v>
      </c>
      <c r="Q14" s="17">
        <v>0</v>
      </c>
      <c r="R14" s="17">
        <v>0</v>
      </c>
      <c r="S14" s="17">
        <v>1</v>
      </c>
      <c r="T14" s="17">
        <v>0</v>
      </c>
      <c r="U14" s="17">
        <v>0</v>
      </c>
      <c r="V14" s="8">
        <v>27</v>
      </c>
      <c r="W14" s="8">
        <f t="shared" ref="W14:W16" si="2">V14/M14</f>
        <v>45</v>
      </c>
    </row>
    <row r="15" spans="2:23" x14ac:dyDescent="0.25">
      <c r="C15">
        <f>15000*0.18</f>
        <v>2700</v>
      </c>
      <c r="D15">
        <f>C15/2</f>
        <v>1350</v>
      </c>
      <c r="E15">
        <v>500</v>
      </c>
      <c r="F15">
        <f>D15-E15</f>
        <v>850</v>
      </c>
      <c r="J15" s="8" t="s">
        <v>24</v>
      </c>
      <c r="K15" s="8" t="s">
        <v>22</v>
      </c>
      <c r="L15" s="17">
        <v>0.02</v>
      </c>
      <c r="M15" s="17">
        <v>0.06</v>
      </c>
      <c r="N15" s="17">
        <v>0</v>
      </c>
      <c r="O15" s="17">
        <v>0</v>
      </c>
      <c r="P15" s="17">
        <v>-1</v>
      </c>
      <c r="Q15" s="17">
        <v>0</v>
      </c>
      <c r="R15" s="17">
        <v>0</v>
      </c>
      <c r="S15" s="17">
        <v>0</v>
      </c>
      <c r="T15" s="17">
        <v>1</v>
      </c>
      <c r="U15" s="17">
        <v>0</v>
      </c>
      <c r="V15" s="8">
        <v>4.5</v>
      </c>
      <c r="W15" s="8">
        <f t="shared" si="2"/>
        <v>75</v>
      </c>
    </row>
    <row r="16" spans="2:23" x14ac:dyDescent="0.25">
      <c r="C16">
        <f>C15-500</f>
        <v>2200</v>
      </c>
      <c r="J16" s="8" t="s">
        <v>24</v>
      </c>
      <c r="K16" s="8" t="s">
        <v>23</v>
      </c>
      <c r="L16" s="17">
        <v>1</v>
      </c>
      <c r="M16" s="17">
        <v>1</v>
      </c>
      <c r="N16" s="17">
        <v>0</v>
      </c>
      <c r="O16" s="17">
        <v>0</v>
      </c>
      <c r="P16" s="17">
        <v>0</v>
      </c>
      <c r="Q16" s="17">
        <v>-1</v>
      </c>
      <c r="R16" s="17">
        <v>0</v>
      </c>
      <c r="S16" s="17">
        <v>0</v>
      </c>
      <c r="T16" s="17">
        <v>0</v>
      </c>
      <c r="U16" s="17">
        <v>1</v>
      </c>
      <c r="V16" s="8">
        <v>90</v>
      </c>
      <c r="W16" s="8">
        <f t="shared" si="2"/>
        <v>90</v>
      </c>
    </row>
    <row r="17" spans="10:23" x14ac:dyDescent="0.25">
      <c r="J17" s="22" t="s">
        <v>33</v>
      </c>
      <c r="K17" s="23"/>
      <c r="L17" s="18">
        <f>L13+L14+L15+L16</f>
        <v>1.03</v>
      </c>
      <c r="M17" s="18">
        <f t="shared" ref="M17:V17" si="3">M13+M14+M15+M16</f>
        <v>1.6619999999999999</v>
      </c>
      <c r="N17" s="18">
        <f t="shared" si="3"/>
        <v>-1</v>
      </c>
      <c r="O17" s="18">
        <f t="shared" si="3"/>
        <v>-1</v>
      </c>
      <c r="P17" s="18">
        <f t="shared" si="3"/>
        <v>-1</v>
      </c>
      <c r="Q17" s="18">
        <f t="shared" si="3"/>
        <v>-1</v>
      </c>
      <c r="R17" s="18">
        <f t="shared" si="3"/>
        <v>1</v>
      </c>
      <c r="S17" s="18">
        <f t="shared" si="3"/>
        <v>1</v>
      </c>
      <c r="T17" s="18">
        <f t="shared" si="3"/>
        <v>1</v>
      </c>
      <c r="U17" s="18">
        <f t="shared" si="3"/>
        <v>1</v>
      </c>
      <c r="V17" s="18">
        <f t="shared" si="3"/>
        <v>122.4</v>
      </c>
      <c r="W17" s="4"/>
    </row>
    <row r="18" spans="10:23" x14ac:dyDescent="0.25">
      <c r="J18" s="22" t="s">
        <v>34</v>
      </c>
      <c r="K18" s="23"/>
      <c r="L18" s="18">
        <f>L11-L17</f>
        <v>-0.83000000000000007</v>
      </c>
      <c r="M18" s="18">
        <f>M11-M17</f>
        <v>-1.0619999999999998</v>
      </c>
      <c r="N18" s="18">
        <f t="shared" ref="N18:Q18" si="4">N11-N17</f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v>0</v>
      </c>
      <c r="S18" s="18">
        <v>0</v>
      </c>
      <c r="T18" s="18">
        <v>0</v>
      </c>
      <c r="U18" s="18">
        <v>0</v>
      </c>
      <c r="V18" s="5"/>
      <c r="W18" s="6"/>
    </row>
    <row r="19" spans="10:23" x14ac:dyDescent="0.25">
      <c r="L19">
        <f>-0.83*1000</f>
        <v>-830</v>
      </c>
      <c r="M19">
        <f>-1.06*1000</f>
        <v>-1060</v>
      </c>
    </row>
    <row r="21" spans="10:23" x14ac:dyDescent="0.25">
      <c r="J21" s="15" t="s">
        <v>14</v>
      </c>
      <c r="K21" s="12"/>
      <c r="L21" s="13">
        <v>0.2</v>
      </c>
      <c r="M21" s="13">
        <v>0.6</v>
      </c>
      <c r="N21" s="13">
        <v>0</v>
      </c>
      <c r="O21" s="13">
        <v>0</v>
      </c>
      <c r="P21" s="13">
        <v>0</v>
      </c>
      <c r="Q21" s="13">
        <v>0</v>
      </c>
      <c r="R21" s="13" t="s">
        <v>24</v>
      </c>
      <c r="S21" s="13" t="s">
        <v>24</v>
      </c>
      <c r="T21" s="13" t="s">
        <v>24</v>
      </c>
      <c r="U21" s="13" t="s">
        <v>24</v>
      </c>
      <c r="V21" s="12"/>
      <c r="W21" s="14"/>
    </row>
    <row r="22" spans="10:23" ht="30" x14ac:dyDescent="0.25">
      <c r="J22" s="9"/>
      <c r="K22" s="7" t="s">
        <v>15</v>
      </c>
      <c r="L22" s="8" t="s">
        <v>1</v>
      </c>
      <c r="M22" s="8" t="s">
        <v>2</v>
      </c>
      <c r="N22" s="8" t="s">
        <v>16</v>
      </c>
      <c r="O22" s="8" t="s">
        <v>17</v>
      </c>
      <c r="P22" s="8" t="s">
        <v>18</v>
      </c>
      <c r="Q22" s="8" t="s">
        <v>19</v>
      </c>
      <c r="R22" s="8" t="s">
        <v>20</v>
      </c>
      <c r="S22" s="8" t="s">
        <v>21</v>
      </c>
      <c r="T22" s="8" t="s">
        <v>22</v>
      </c>
      <c r="U22" s="8" t="s">
        <v>23</v>
      </c>
      <c r="V22" s="10" t="s">
        <v>25</v>
      </c>
      <c r="W22" s="11" t="s">
        <v>26</v>
      </c>
    </row>
    <row r="23" spans="10:23" x14ac:dyDescent="0.25">
      <c r="J23" s="8" t="s">
        <v>24</v>
      </c>
      <c r="K23" s="8" t="s">
        <v>20</v>
      </c>
      <c r="L23" s="17">
        <f>(-0.002)*L24+L13</f>
        <v>9.7000000000000005E-4</v>
      </c>
      <c r="M23" s="17">
        <f>(-0.002)*M24+M13</f>
        <v>0</v>
      </c>
      <c r="N23" s="17">
        <f t="shared" ref="N23:U23" si="5">(-0.002)*N24+N13</f>
        <v>-1</v>
      </c>
      <c r="O23" s="17">
        <f t="shared" si="5"/>
        <v>3.3333333333333335E-3</v>
      </c>
      <c r="P23" s="17">
        <f t="shared" si="5"/>
        <v>0</v>
      </c>
      <c r="Q23" s="17">
        <f t="shared" si="5"/>
        <v>0</v>
      </c>
      <c r="R23" s="17">
        <f t="shared" si="5"/>
        <v>1</v>
      </c>
      <c r="S23" s="17">
        <f t="shared" si="5"/>
        <v>-3.3333333333333335E-3</v>
      </c>
      <c r="T23" s="17">
        <f t="shared" si="5"/>
        <v>0</v>
      </c>
      <c r="U23" s="17">
        <f t="shared" si="5"/>
        <v>0</v>
      </c>
      <c r="V23" s="8">
        <f>W13</f>
        <v>450</v>
      </c>
      <c r="W23" s="8">
        <f>V23/O23</f>
        <v>135000</v>
      </c>
    </row>
    <row r="24" spans="10:23" x14ac:dyDescent="0.25">
      <c r="J24" s="8">
        <f>M11</f>
        <v>0.6</v>
      </c>
      <c r="K24" s="8" t="str">
        <f>M12</f>
        <v>X2</v>
      </c>
      <c r="L24" s="17">
        <f>L14/0.6</f>
        <v>1.4999999999999999E-2</v>
      </c>
      <c r="M24" s="17">
        <f>M14/0.6</f>
        <v>1</v>
      </c>
      <c r="N24" s="17">
        <f t="shared" ref="N24:U24" si="6">N14/0.6</f>
        <v>0</v>
      </c>
      <c r="O24" s="17">
        <f t="shared" si="6"/>
        <v>-1.6666666666666667</v>
      </c>
      <c r="P24" s="17">
        <f t="shared" si="6"/>
        <v>0</v>
      </c>
      <c r="Q24" s="17">
        <f t="shared" si="6"/>
        <v>0</v>
      </c>
      <c r="R24" s="17">
        <f t="shared" si="6"/>
        <v>0</v>
      </c>
      <c r="S24" s="17">
        <f t="shared" si="6"/>
        <v>1.6666666666666667</v>
      </c>
      <c r="T24" s="17">
        <f t="shared" si="6"/>
        <v>0</v>
      </c>
      <c r="U24" s="17">
        <f t="shared" si="6"/>
        <v>0</v>
      </c>
      <c r="V24" s="8">
        <f t="shared" ref="V24:V26" si="7">W14</f>
        <v>45</v>
      </c>
      <c r="W24" s="8">
        <f t="shared" ref="W24:W26" si="8">V24/O24</f>
        <v>-27</v>
      </c>
    </row>
    <row r="25" spans="10:23" x14ac:dyDescent="0.25">
      <c r="J25" s="8" t="s">
        <v>24</v>
      </c>
      <c r="K25" s="8" t="s">
        <v>22</v>
      </c>
      <c r="L25" s="17">
        <f>(-0.06)*L24+L15</f>
        <v>1.9099999999999999E-2</v>
      </c>
      <c r="M25" s="17">
        <f>(-0.06)*M24+M15</f>
        <v>0</v>
      </c>
      <c r="N25" s="17">
        <f t="shared" ref="N25:U25" si="9">(-0.06)*N24+N15</f>
        <v>0</v>
      </c>
      <c r="O25" s="17">
        <f>(-0.06)*O24+O15</f>
        <v>0.1</v>
      </c>
      <c r="P25" s="17">
        <f t="shared" si="9"/>
        <v>-1</v>
      </c>
      <c r="Q25" s="17">
        <f t="shared" si="9"/>
        <v>0</v>
      </c>
      <c r="R25" s="17">
        <f t="shared" si="9"/>
        <v>0</v>
      </c>
      <c r="S25" s="17">
        <f t="shared" si="9"/>
        <v>-0.1</v>
      </c>
      <c r="T25" s="17">
        <f t="shared" si="9"/>
        <v>1</v>
      </c>
      <c r="U25" s="17">
        <f t="shared" si="9"/>
        <v>0</v>
      </c>
      <c r="V25" s="8">
        <f t="shared" si="7"/>
        <v>75</v>
      </c>
      <c r="W25" s="8">
        <f t="shared" si="8"/>
        <v>750</v>
      </c>
    </row>
    <row r="26" spans="10:23" x14ac:dyDescent="0.25">
      <c r="J26" s="8" t="s">
        <v>24</v>
      </c>
      <c r="K26" s="8" t="s">
        <v>23</v>
      </c>
      <c r="L26" s="17">
        <f>L24*-1+L16</f>
        <v>0.98499999999999999</v>
      </c>
      <c r="M26" s="17">
        <f>M24*-1+M16</f>
        <v>0</v>
      </c>
      <c r="N26" s="17">
        <f t="shared" ref="N26:U26" si="10">N24*-1+N16</f>
        <v>0</v>
      </c>
      <c r="O26" s="17">
        <f t="shared" si="10"/>
        <v>1.6666666666666667</v>
      </c>
      <c r="P26" s="17">
        <f t="shared" si="10"/>
        <v>0</v>
      </c>
      <c r="Q26" s="17">
        <f t="shared" si="10"/>
        <v>-1</v>
      </c>
      <c r="R26" s="17">
        <f t="shared" si="10"/>
        <v>0</v>
      </c>
      <c r="S26" s="17">
        <f t="shared" si="10"/>
        <v>-1.6666666666666667</v>
      </c>
      <c r="T26" s="17">
        <f t="shared" si="10"/>
        <v>0</v>
      </c>
      <c r="U26" s="17">
        <f t="shared" si="10"/>
        <v>1</v>
      </c>
      <c r="V26" s="8">
        <f t="shared" si="7"/>
        <v>90</v>
      </c>
      <c r="W26" s="8">
        <f t="shared" si="8"/>
        <v>54</v>
      </c>
    </row>
    <row r="27" spans="10:23" x14ac:dyDescent="0.25">
      <c r="J27" s="22" t="s">
        <v>33</v>
      </c>
      <c r="K27" s="23"/>
      <c r="L27" s="19" t="s">
        <v>27</v>
      </c>
      <c r="M27" s="18">
        <f>M23+M24*J24+M25+M26</f>
        <v>0.6</v>
      </c>
      <c r="N27" s="18">
        <f>N23+N25+N26</f>
        <v>-1</v>
      </c>
      <c r="O27" s="19" t="s">
        <v>28</v>
      </c>
      <c r="P27" s="18">
        <f t="shared" ref="P27" si="11">P23+P24+P25+P26</f>
        <v>-1</v>
      </c>
      <c r="Q27" s="18">
        <f t="shared" ref="Q27" si="12">Q23+Q24+Q25+Q26</f>
        <v>-1</v>
      </c>
      <c r="R27" s="18">
        <f t="shared" ref="R27" si="13">R23+R24+R25+R26</f>
        <v>1</v>
      </c>
      <c r="S27" s="19" t="s">
        <v>29</v>
      </c>
      <c r="T27" s="18">
        <f t="shared" ref="T27" si="14">T23+T24+T25+T26</f>
        <v>1</v>
      </c>
      <c r="U27" s="18">
        <f t="shared" ref="U27" si="15">U23+U24+U25+U26</f>
        <v>1</v>
      </c>
      <c r="V27" s="18">
        <f t="shared" ref="V27" si="16">V23+V24+V25+V26</f>
        <v>660</v>
      </c>
      <c r="W27" s="4"/>
    </row>
    <row r="28" spans="10:23" x14ac:dyDescent="0.25">
      <c r="J28" s="22" t="s">
        <v>34</v>
      </c>
      <c r="K28" s="23"/>
      <c r="L28" s="19" t="s">
        <v>30</v>
      </c>
      <c r="M28" s="18">
        <f>M21-M27</f>
        <v>0</v>
      </c>
      <c r="N28" s="18">
        <f t="shared" ref="N28" si="17">N21-N27</f>
        <v>1</v>
      </c>
      <c r="O28" s="19" t="s">
        <v>31</v>
      </c>
      <c r="P28" s="18">
        <f t="shared" ref="P28" si="18">P21-P27</f>
        <v>1</v>
      </c>
      <c r="Q28" s="18">
        <f t="shared" ref="Q28" si="19">Q21-Q27</f>
        <v>1</v>
      </c>
      <c r="R28" s="18">
        <v>0</v>
      </c>
      <c r="S28" s="19" t="s">
        <v>32</v>
      </c>
      <c r="T28" s="18">
        <v>0</v>
      </c>
      <c r="U28" s="18">
        <v>0</v>
      </c>
      <c r="V28" s="5"/>
      <c r="W28" s="6"/>
    </row>
    <row r="29" spans="10:23" x14ac:dyDescent="0.25">
      <c r="L29">
        <f t="shared" ref="L29:U29" si="20">$J$24*L24</f>
        <v>8.9999999999999993E-3</v>
      </c>
      <c r="M29">
        <f t="shared" si="20"/>
        <v>0.6</v>
      </c>
      <c r="N29">
        <f t="shared" si="20"/>
        <v>0</v>
      </c>
      <c r="O29">
        <f t="shared" si="20"/>
        <v>-1</v>
      </c>
      <c r="P29">
        <f t="shared" si="20"/>
        <v>0</v>
      </c>
      <c r="Q29">
        <f t="shared" si="20"/>
        <v>0</v>
      </c>
      <c r="R29">
        <f t="shared" si="20"/>
        <v>0</v>
      </c>
      <c r="S29">
        <f t="shared" si="20"/>
        <v>1</v>
      </c>
      <c r="T29">
        <f t="shared" si="20"/>
        <v>0</v>
      </c>
      <c r="U29">
        <f t="shared" si="20"/>
        <v>0</v>
      </c>
    </row>
    <row r="30" spans="10:23" x14ac:dyDescent="0.25">
      <c r="L30">
        <v>1.01</v>
      </c>
      <c r="O30">
        <v>1.77</v>
      </c>
      <c r="S30" s="20">
        <v>-0.1</v>
      </c>
    </row>
    <row r="31" spans="10:23" x14ac:dyDescent="0.25">
      <c r="L31">
        <v>0.19</v>
      </c>
    </row>
    <row r="33" spans="10:23" x14ac:dyDescent="0.25">
      <c r="J33" t="s">
        <v>24</v>
      </c>
      <c r="K33">
        <v>1000</v>
      </c>
      <c r="L33">
        <f>0.19-1.01*K33</f>
        <v>-1009.81</v>
      </c>
      <c r="M33">
        <v>0</v>
      </c>
      <c r="N33">
        <f>K33</f>
        <v>1000</v>
      </c>
      <c r="O33">
        <f>1-1.77*K33</f>
        <v>-1769</v>
      </c>
      <c r="S33">
        <f>1.1*K33-1</f>
        <v>1099</v>
      </c>
    </row>
    <row r="35" spans="10:23" x14ac:dyDescent="0.25">
      <c r="J35" s="15" t="s">
        <v>14</v>
      </c>
      <c r="K35" s="12"/>
      <c r="L35" s="13">
        <v>0.2</v>
      </c>
      <c r="M35" s="13">
        <v>0.6</v>
      </c>
      <c r="N35" s="13">
        <v>0</v>
      </c>
      <c r="O35" s="13">
        <v>0</v>
      </c>
      <c r="P35" s="13">
        <v>0</v>
      </c>
      <c r="Q35" s="13">
        <v>0</v>
      </c>
      <c r="R35" s="13" t="s">
        <v>24</v>
      </c>
      <c r="S35" s="13" t="s">
        <v>24</v>
      </c>
      <c r="T35" s="13" t="s">
        <v>24</v>
      </c>
      <c r="U35" s="13" t="s">
        <v>24</v>
      </c>
      <c r="V35" s="12"/>
      <c r="W35" s="14"/>
    </row>
    <row r="36" spans="10:23" ht="30" x14ac:dyDescent="0.25">
      <c r="J36" s="9"/>
      <c r="K36" s="7" t="s">
        <v>15</v>
      </c>
      <c r="L36" s="8" t="s">
        <v>1</v>
      </c>
      <c r="M36" s="8" t="s">
        <v>2</v>
      </c>
      <c r="N36" s="8" t="s">
        <v>16</v>
      </c>
      <c r="O36" s="8" t="s">
        <v>17</v>
      </c>
      <c r="P36" s="8" t="s">
        <v>18</v>
      </c>
      <c r="Q36" s="8" t="s">
        <v>19</v>
      </c>
      <c r="R36" s="8" t="s">
        <v>20</v>
      </c>
      <c r="S36" s="8" t="s">
        <v>21</v>
      </c>
      <c r="T36" s="8" t="s">
        <v>22</v>
      </c>
      <c r="U36" s="8" t="s">
        <v>23</v>
      </c>
      <c r="V36" s="10" t="s">
        <v>25</v>
      </c>
      <c r="W36" s="11" t="s">
        <v>26</v>
      </c>
    </row>
    <row r="37" spans="10:23" x14ac:dyDescent="0.25">
      <c r="J37" s="8" t="s">
        <v>24</v>
      </c>
      <c r="K37" s="8" t="s">
        <v>20</v>
      </c>
      <c r="L37" s="17">
        <f>L40*(-0.003)+L23</f>
        <v>-8.0264547090581884E-4</v>
      </c>
      <c r="M37" s="17">
        <f t="shared" ref="M37:N37" si="21">M40*(-0.003)+M23</f>
        <v>0</v>
      </c>
      <c r="N37" s="17">
        <f t="shared" si="21"/>
        <v>-1</v>
      </c>
      <c r="O37" s="17">
        <f>O40*(-0.003)+O23</f>
        <v>3.3393321335732857E-4</v>
      </c>
      <c r="P37" s="17">
        <f t="shared" ref="P37:U37" si="22">P40*(-0.003)+P23</f>
        <v>0</v>
      </c>
      <c r="Q37" s="17">
        <f t="shared" si="22"/>
        <v>1.7996400719856027E-3</v>
      </c>
      <c r="R37" s="17">
        <f t="shared" si="22"/>
        <v>1</v>
      </c>
      <c r="S37" s="17">
        <f t="shared" si="22"/>
        <v>-3.3393321335732857E-4</v>
      </c>
      <c r="T37" s="17">
        <f t="shared" si="22"/>
        <v>0</v>
      </c>
      <c r="U37" s="17">
        <f t="shared" si="22"/>
        <v>-1.7996400719856027E-3</v>
      </c>
      <c r="V37" s="8">
        <f>W23</f>
        <v>135000</v>
      </c>
      <c r="W37" s="8">
        <f>L37/V37</f>
        <v>-5.9455220067097688E-9</v>
      </c>
    </row>
    <row r="38" spans="10:23" x14ac:dyDescent="0.25">
      <c r="J38" s="8">
        <f>J24</f>
        <v>0.6</v>
      </c>
      <c r="K38" s="8" t="str">
        <f>K24</f>
        <v>X2</v>
      </c>
      <c r="L38" s="17">
        <f>L40*1.667+L24</f>
        <v>1</v>
      </c>
      <c r="M38" s="17">
        <f t="shared" ref="M38:N38" si="23">M40*1.667+M24</f>
        <v>1</v>
      </c>
      <c r="N38" s="17">
        <f t="shared" si="23"/>
        <v>0</v>
      </c>
      <c r="O38" s="17">
        <f>O40*1.667+O24</f>
        <v>0</v>
      </c>
      <c r="P38" s="17">
        <f t="shared" ref="P38:U38" si="24">P40*1.667+P24</f>
        <v>0</v>
      </c>
      <c r="Q38" s="17">
        <f t="shared" si="24"/>
        <v>-0.99999999999999989</v>
      </c>
      <c r="R38" s="17">
        <f t="shared" si="24"/>
        <v>0</v>
      </c>
      <c r="S38" s="17">
        <f t="shared" si="24"/>
        <v>0</v>
      </c>
      <c r="T38" s="17">
        <f t="shared" si="24"/>
        <v>0</v>
      </c>
      <c r="U38" s="17">
        <f t="shared" si="24"/>
        <v>0.99999999999999989</v>
      </c>
      <c r="V38" s="8">
        <f t="shared" ref="V38:V40" si="25">W24</f>
        <v>-27</v>
      </c>
      <c r="W38" s="8">
        <f t="shared" ref="W38:W40" si="26">L38/V38</f>
        <v>-3.7037037037037035E-2</v>
      </c>
    </row>
    <row r="39" spans="10:23" x14ac:dyDescent="0.25">
      <c r="J39" s="8" t="s">
        <v>24</v>
      </c>
      <c r="K39" s="8" t="s">
        <v>22</v>
      </c>
      <c r="L39" s="17">
        <f t="shared" ref="L39:U39" si="27">L40*(-0.1)+L25</f>
        <v>-3.9988182363527303E-2</v>
      </c>
      <c r="M39" s="17">
        <f t="shared" si="27"/>
        <v>0</v>
      </c>
      <c r="N39" s="17">
        <f t="shared" si="27"/>
        <v>0</v>
      </c>
      <c r="O39" s="17">
        <f t="shared" si="27"/>
        <v>1.9996000799840652E-5</v>
      </c>
      <c r="P39" s="17">
        <f t="shared" si="27"/>
        <v>-1</v>
      </c>
      <c r="Q39" s="17">
        <f t="shared" si="27"/>
        <v>5.9988002399520096E-2</v>
      </c>
      <c r="R39" s="17">
        <f t="shared" si="27"/>
        <v>0</v>
      </c>
      <c r="S39" s="17">
        <f t="shared" si="27"/>
        <v>-1.9996000799840652E-5</v>
      </c>
      <c r="T39" s="17">
        <f t="shared" si="27"/>
        <v>1</v>
      </c>
      <c r="U39" s="17">
        <f t="shared" si="27"/>
        <v>-5.9988002399520096E-2</v>
      </c>
      <c r="V39" s="8">
        <f t="shared" si="25"/>
        <v>750</v>
      </c>
      <c r="W39" s="8">
        <f t="shared" si="26"/>
        <v>-5.3317576484703071E-5</v>
      </c>
    </row>
    <row r="40" spans="10:23" x14ac:dyDescent="0.25">
      <c r="J40" s="8">
        <f>O21</f>
        <v>0</v>
      </c>
      <c r="K40" s="8" t="str">
        <f>O22</f>
        <v>X4</v>
      </c>
      <c r="L40" s="17">
        <f>L26/1.667</f>
        <v>0.59088182363527297</v>
      </c>
      <c r="M40" s="17">
        <f>M26/1.667</f>
        <v>0</v>
      </c>
      <c r="N40" s="17">
        <f>N26/1.667</f>
        <v>0</v>
      </c>
      <c r="O40" s="17">
        <f>O26/1.667</f>
        <v>0.99980003999200162</v>
      </c>
      <c r="P40" s="17">
        <f t="shared" ref="P40:U40" si="28">P26/1.667</f>
        <v>0</v>
      </c>
      <c r="Q40" s="17">
        <f>Q26/1.667</f>
        <v>-0.59988002399520091</v>
      </c>
      <c r="R40" s="17">
        <f t="shared" si="28"/>
        <v>0</v>
      </c>
      <c r="S40" s="17">
        <f t="shared" si="28"/>
        <v>-0.99980003999200162</v>
      </c>
      <c r="T40" s="17">
        <f t="shared" si="28"/>
        <v>0</v>
      </c>
      <c r="U40" s="17">
        <f t="shared" si="28"/>
        <v>0.59988002399520091</v>
      </c>
      <c r="V40" s="8">
        <f t="shared" si="25"/>
        <v>54</v>
      </c>
      <c r="W40" s="8">
        <f t="shared" si="26"/>
        <v>1.0942255993245796E-2</v>
      </c>
    </row>
    <row r="41" spans="10:23" x14ac:dyDescent="0.25">
      <c r="J41" s="22" t="s">
        <v>33</v>
      </c>
      <c r="K41" s="23"/>
      <c r="L41" s="19" t="s">
        <v>35</v>
      </c>
      <c r="M41" s="18">
        <f>M37+M38*J38+M39+M40</f>
        <v>0.6</v>
      </c>
      <c r="N41" s="18">
        <f>N37+N39+N40</f>
        <v>-1</v>
      </c>
      <c r="O41" s="19">
        <v>0</v>
      </c>
      <c r="P41" s="18">
        <f t="shared" ref="P41" si="29">P37+P38+P39+P40</f>
        <v>-1</v>
      </c>
      <c r="Q41" s="19" t="s">
        <v>39</v>
      </c>
      <c r="R41" s="18">
        <f t="shared" ref="R41" si="30">R37+R38+R39+R40</f>
        <v>1</v>
      </c>
      <c r="S41" s="19">
        <v>0</v>
      </c>
      <c r="T41" s="18">
        <f t="shared" ref="T41" si="31">T37+T38+T39+T40</f>
        <v>1</v>
      </c>
      <c r="U41" s="19" t="s">
        <v>36</v>
      </c>
      <c r="V41" s="18">
        <f t="shared" ref="V41" si="32">V37+V38+V39+V40</f>
        <v>135777</v>
      </c>
      <c r="W41" s="4"/>
    </row>
    <row r="42" spans="10:23" x14ac:dyDescent="0.25">
      <c r="J42" s="22" t="s">
        <v>34</v>
      </c>
      <c r="K42" s="23"/>
      <c r="L42" s="19" t="s">
        <v>37</v>
      </c>
      <c r="M42" s="18">
        <f>M35-M41</f>
        <v>0</v>
      </c>
      <c r="N42" s="18">
        <f t="shared" ref="N42" si="33">N35-N41</f>
        <v>1</v>
      </c>
      <c r="O42" s="19" t="s">
        <v>38</v>
      </c>
      <c r="P42" s="18">
        <f t="shared" ref="P42" si="34">P35-P41</f>
        <v>1</v>
      </c>
      <c r="Q42" s="18"/>
      <c r="R42" s="18">
        <v>0</v>
      </c>
      <c r="S42" s="19" t="s">
        <v>40</v>
      </c>
      <c r="T42" s="18">
        <v>0</v>
      </c>
      <c r="U42" s="19" t="s">
        <v>41</v>
      </c>
      <c r="V42" s="5"/>
      <c r="W42" s="6"/>
    </row>
    <row r="43" spans="10:23" x14ac:dyDescent="0.25">
      <c r="L43">
        <f>$J$38*L38+$J$40*L40</f>
        <v>0.6</v>
      </c>
      <c r="M43">
        <f t="shared" ref="M43:U43" si="35">$J$38*M38+$J$40*M40</f>
        <v>0.6</v>
      </c>
      <c r="N43">
        <f t="shared" si="35"/>
        <v>0</v>
      </c>
      <c r="O43">
        <f t="shared" si="35"/>
        <v>0</v>
      </c>
      <c r="P43">
        <f t="shared" si="35"/>
        <v>0</v>
      </c>
      <c r="Q43">
        <f t="shared" si="35"/>
        <v>-0.59999999999999987</v>
      </c>
      <c r="R43">
        <f t="shared" si="35"/>
        <v>0</v>
      </c>
      <c r="S43">
        <f t="shared" si="35"/>
        <v>0</v>
      </c>
      <c r="T43">
        <f t="shared" si="35"/>
        <v>0</v>
      </c>
      <c r="U43">
        <f t="shared" si="35"/>
        <v>0.59999999999999987</v>
      </c>
    </row>
    <row r="44" spans="10:23" x14ac:dyDescent="0.25">
      <c r="L44" s="21">
        <f>L37+L39</f>
        <v>-4.0790827834433122E-2</v>
      </c>
      <c r="M44" s="21">
        <f t="shared" ref="M44:U44" si="36">M37+M39</f>
        <v>0</v>
      </c>
      <c r="N44" s="21">
        <f t="shared" si="36"/>
        <v>-1</v>
      </c>
      <c r="O44" s="21">
        <f t="shared" si="36"/>
        <v>3.5392921415716922E-4</v>
      </c>
      <c r="P44" s="21">
        <f t="shared" si="36"/>
        <v>-1</v>
      </c>
      <c r="Q44" s="21">
        <f t="shared" si="36"/>
        <v>6.1787642471505699E-2</v>
      </c>
      <c r="R44" s="21">
        <f t="shared" si="36"/>
        <v>1</v>
      </c>
      <c r="S44" s="21">
        <f t="shared" si="36"/>
        <v>-3.5392921415716922E-4</v>
      </c>
      <c r="T44" s="21">
        <f t="shared" si="36"/>
        <v>1</v>
      </c>
      <c r="U44" s="21">
        <f t="shared" si="36"/>
        <v>-6.1787642471505699E-2</v>
      </c>
    </row>
    <row r="45" spans="10:23" x14ac:dyDescent="0.25">
      <c r="L45">
        <f>0.2-0.6</f>
        <v>-0.39999999999999997</v>
      </c>
    </row>
    <row r="46" spans="10:23" x14ac:dyDescent="0.25">
      <c r="J46" t="s">
        <v>24</v>
      </c>
      <c r="K46">
        <v>1000</v>
      </c>
      <c r="L46">
        <f>-0.4+0.041*K46</f>
        <v>40.6</v>
      </c>
      <c r="M46">
        <v>0</v>
      </c>
      <c r="N46">
        <f>K46</f>
        <v>1000</v>
      </c>
      <c r="O46">
        <f>-1+1.77*K46</f>
        <v>1769</v>
      </c>
      <c r="P46">
        <f>K46</f>
        <v>1000</v>
      </c>
      <c r="Q46">
        <f>K46</f>
        <v>1000</v>
      </c>
      <c r="R46">
        <v>0</v>
      </c>
      <c r="S46">
        <f>K46</f>
        <v>1000</v>
      </c>
      <c r="T46">
        <v>0</v>
      </c>
      <c r="U46">
        <f>0.938*K46-0.6</f>
        <v>937.4</v>
      </c>
    </row>
    <row r="48" spans="10:23" x14ac:dyDescent="0.25">
      <c r="J48" s="15" t="s">
        <v>14</v>
      </c>
      <c r="K48" s="12"/>
      <c r="L48" s="13">
        <v>0.2</v>
      </c>
      <c r="M48" s="13">
        <v>0.6</v>
      </c>
      <c r="N48" s="13">
        <v>0</v>
      </c>
      <c r="O48" s="13">
        <v>0</v>
      </c>
      <c r="P48" s="13">
        <v>0</v>
      </c>
      <c r="Q48" s="13">
        <v>0</v>
      </c>
      <c r="R48" s="13" t="s">
        <v>24</v>
      </c>
      <c r="S48" s="13" t="s">
        <v>24</v>
      </c>
      <c r="T48" s="13" t="s">
        <v>24</v>
      </c>
      <c r="U48" s="13" t="s">
        <v>24</v>
      </c>
      <c r="V48" s="12"/>
      <c r="W48" s="14"/>
    </row>
    <row r="49" spans="10:23" ht="30" x14ac:dyDescent="0.25">
      <c r="J49" s="9"/>
      <c r="K49" s="7" t="s">
        <v>15</v>
      </c>
      <c r="L49" s="8" t="s">
        <v>1</v>
      </c>
      <c r="M49" s="8" t="s">
        <v>2</v>
      </c>
      <c r="N49" s="8" t="s">
        <v>16</v>
      </c>
      <c r="O49" s="8" t="s">
        <v>17</v>
      </c>
      <c r="P49" s="8" t="s">
        <v>18</v>
      </c>
      <c r="Q49" s="8" t="s">
        <v>19</v>
      </c>
      <c r="R49" s="8" t="s">
        <v>20</v>
      </c>
      <c r="S49" s="8" t="s">
        <v>21</v>
      </c>
      <c r="T49" s="8" t="s">
        <v>22</v>
      </c>
      <c r="U49" s="8" t="s">
        <v>23</v>
      </c>
      <c r="V49" s="10" t="s">
        <v>25</v>
      </c>
      <c r="W49" s="11" t="s">
        <v>26</v>
      </c>
    </row>
    <row r="50" spans="10:23" x14ac:dyDescent="0.25">
      <c r="J50" s="8" t="s">
        <v>24</v>
      </c>
      <c r="K50" s="8" t="s">
        <v>20</v>
      </c>
      <c r="L50" s="17">
        <f>L53*0.001+L37</f>
        <v>1.9715456908618297E-4</v>
      </c>
      <c r="M50" s="17">
        <f t="shared" ref="M50:U50" si="37">M53*0.001+M37</f>
        <v>0</v>
      </c>
      <c r="N50" s="17">
        <f t="shared" si="37"/>
        <v>-1</v>
      </c>
      <c r="O50" s="17">
        <f t="shared" si="37"/>
        <v>2.0256422488767901E-3</v>
      </c>
      <c r="P50" s="17">
        <f t="shared" si="37"/>
        <v>0</v>
      </c>
      <c r="Q50" s="17">
        <f t="shared" si="37"/>
        <v>7.8461465067392608E-4</v>
      </c>
      <c r="R50" s="17">
        <f t="shared" si="37"/>
        <v>1</v>
      </c>
      <c r="S50" s="17">
        <f t="shared" si="37"/>
        <v>-2.0256422488767901E-3</v>
      </c>
      <c r="T50" s="17">
        <f t="shared" si="37"/>
        <v>0</v>
      </c>
      <c r="U50" s="17">
        <f t="shared" si="37"/>
        <v>-7.8461465067392608E-4</v>
      </c>
      <c r="V50" s="8">
        <f>W37</f>
        <v>-5.9455220067097688E-9</v>
      </c>
      <c r="W50" s="16">
        <f>V50/O50</f>
        <v>-2.9351293447826413E-6</v>
      </c>
    </row>
    <row r="51" spans="10:23" x14ac:dyDescent="0.25">
      <c r="J51" s="8">
        <f>J38</f>
        <v>0.6</v>
      </c>
      <c r="K51" s="8" t="str">
        <f>K38</f>
        <v>X2</v>
      </c>
      <c r="L51" s="17">
        <f>L53*-1+L38</f>
        <v>1.9996000799826774E-4</v>
      </c>
      <c r="M51" s="17">
        <f t="shared" ref="M51:U51" si="38">M53*-1+M38</f>
        <v>1</v>
      </c>
      <c r="N51" s="17">
        <f t="shared" si="38"/>
        <v>0</v>
      </c>
      <c r="O51" s="17">
        <f t="shared" si="38"/>
        <v>-1.6917090355194613</v>
      </c>
      <c r="P51" s="17">
        <f t="shared" si="38"/>
        <v>0</v>
      </c>
      <c r="Q51" s="17">
        <f t="shared" si="38"/>
        <v>1.5025421311676834E-2</v>
      </c>
      <c r="R51" s="17">
        <f t="shared" si="38"/>
        <v>0</v>
      </c>
      <c r="S51" s="17">
        <f t="shared" si="38"/>
        <v>1.6917090355194613</v>
      </c>
      <c r="T51" s="17">
        <f t="shared" si="38"/>
        <v>0</v>
      </c>
      <c r="U51" s="17">
        <f t="shared" si="38"/>
        <v>-1.5025421311676834E-2</v>
      </c>
      <c r="V51" s="8">
        <f t="shared" ref="V51:V53" si="39">W38</f>
        <v>-3.7037037037037035E-2</v>
      </c>
      <c r="W51" s="16">
        <f>V51/O51</f>
        <v>2.1893266666666664E-2</v>
      </c>
    </row>
    <row r="52" spans="10:23" x14ac:dyDescent="0.25">
      <c r="J52" s="8" t="s">
        <v>24</v>
      </c>
      <c r="K52" s="8" t="s">
        <v>22</v>
      </c>
      <c r="L52" s="17">
        <f>L53*0.04+L39</f>
        <v>3.8192361527661367E-6</v>
      </c>
      <c r="M52" s="17">
        <f t="shared" ref="M52:U52" si="40">M53*0.04+M39</f>
        <v>0</v>
      </c>
      <c r="N52" s="17">
        <f t="shared" si="40"/>
        <v>0</v>
      </c>
      <c r="O52" s="17">
        <f t="shared" si="40"/>
        <v>6.7688357421578291E-2</v>
      </c>
      <c r="P52" s="17">
        <f t="shared" si="40"/>
        <v>-1</v>
      </c>
      <c r="Q52" s="17">
        <f t="shared" si="40"/>
        <v>1.9386985547053023E-2</v>
      </c>
      <c r="R52" s="17">
        <f t="shared" si="40"/>
        <v>0</v>
      </c>
      <c r="S52" s="17">
        <f t="shared" si="40"/>
        <v>-6.7688357421578291E-2</v>
      </c>
      <c r="T52" s="17">
        <f t="shared" si="40"/>
        <v>1</v>
      </c>
      <c r="U52" s="17">
        <f t="shared" si="40"/>
        <v>-1.9386985547053023E-2</v>
      </c>
      <c r="V52" s="8">
        <f t="shared" si="39"/>
        <v>-5.3317576484703071E-5</v>
      </c>
      <c r="W52" s="16">
        <f t="shared" ref="W52:W53" si="41">V52/O52</f>
        <v>-7.8769198301901805E-4</v>
      </c>
    </row>
    <row r="53" spans="10:23" x14ac:dyDescent="0.25">
      <c r="J53" s="8">
        <f>L35</f>
        <v>0.2</v>
      </c>
      <c r="K53" s="8" t="str">
        <f>L36</f>
        <v>X1</v>
      </c>
      <c r="L53" s="17">
        <f>L40/0.591</f>
        <v>0.99980003999200173</v>
      </c>
      <c r="M53" s="17">
        <f t="shared" ref="M53:U53" si="42">M40/0.591</f>
        <v>0</v>
      </c>
      <c r="N53" s="17">
        <f t="shared" si="42"/>
        <v>0</v>
      </c>
      <c r="O53" s="17">
        <f t="shared" si="42"/>
        <v>1.6917090355194613</v>
      </c>
      <c r="P53" s="17">
        <f t="shared" si="42"/>
        <v>0</v>
      </c>
      <c r="Q53" s="17">
        <f t="shared" si="42"/>
        <v>-1.0150254213116767</v>
      </c>
      <c r="R53" s="17">
        <f t="shared" si="42"/>
        <v>0</v>
      </c>
      <c r="S53" s="17">
        <f t="shared" si="42"/>
        <v>-1.6917090355194613</v>
      </c>
      <c r="T53" s="17">
        <f t="shared" si="42"/>
        <v>0</v>
      </c>
      <c r="U53" s="17">
        <f t="shared" si="42"/>
        <v>1.0150254213116767</v>
      </c>
      <c r="V53" s="8">
        <f t="shared" si="39"/>
        <v>1.0942255993245796E-2</v>
      </c>
      <c r="W53" s="16">
        <f t="shared" si="41"/>
        <v>6.4681666666666672E-3</v>
      </c>
    </row>
    <row r="54" spans="10:23" x14ac:dyDescent="0.25">
      <c r="J54" s="22" t="s">
        <v>33</v>
      </c>
      <c r="K54" s="23"/>
      <c r="L54" s="19">
        <v>0.2</v>
      </c>
      <c r="M54" s="18">
        <f>M50+M51*J51+M52+M53</f>
        <v>0.6</v>
      </c>
      <c r="N54" s="18">
        <f>N50+N52+N53</f>
        <v>-1</v>
      </c>
      <c r="O54" s="19" t="s">
        <v>42</v>
      </c>
      <c r="P54" s="18">
        <f t="shared" ref="P54" si="43">P50+P51+P52+P53</f>
        <v>-1</v>
      </c>
      <c r="Q54" s="19" t="s">
        <v>43</v>
      </c>
      <c r="R54" s="18">
        <f t="shared" ref="R54" si="44">R50+R51+R52+R53</f>
        <v>1</v>
      </c>
      <c r="S54" s="19" t="s">
        <v>44</v>
      </c>
      <c r="T54" s="18">
        <f t="shared" ref="T54" si="45">T50+T51+T52+T53</f>
        <v>1</v>
      </c>
      <c r="U54" s="19" t="s">
        <v>45</v>
      </c>
      <c r="V54" s="18">
        <f t="shared" ref="V54" si="46">V50+V51+V52+V53</f>
        <v>-2.6148104565797949E-2</v>
      </c>
      <c r="W54" s="4"/>
    </row>
    <row r="55" spans="10:23" x14ac:dyDescent="0.25">
      <c r="J55" s="22" t="s">
        <v>34</v>
      </c>
      <c r="K55" s="23"/>
      <c r="L55" s="19">
        <f>L48-L54</f>
        <v>0</v>
      </c>
      <c r="M55" s="19">
        <f>M48-M54</f>
        <v>0</v>
      </c>
      <c r="N55" s="18">
        <f t="shared" ref="N55" si="47">N48-N54</f>
        <v>1</v>
      </c>
      <c r="O55" s="19" t="s">
        <v>49</v>
      </c>
      <c r="P55" s="18">
        <f t="shared" ref="P55" si="48">P48-P54</f>
        <v>1</v>
      </c>
      <c r="Q55" s="19" t="s">
        <v>46</v>
      </c>
      <c r="R55" s="18">
        <v>0</v>
      </c>
      <c r="S55" s="19" t="s">
        <v>47</v>
      </c>
      <c r="T55" s="18">
        <v>0</v>
      </c>
      <c r="U55" s="19" t="s">
        <v>48</v>
      </c>
      <c r="V55" s="5"/>
      <c r="W55" s="6"/>
    </row>
    <row r="56" spans="10:23" x14ac:dyDescent="0.25">
      <c r="L56">
        <f>$J$51*L51+$J$53*L53</f>
        <v>0.20007998400319932</v>
      </c>
      <c r="M56">
        <f t="shared" ref="M56:U56" si="49">$J$51*M51+$J$53*M53</f>
        <v>0.6</v>
      </c>
      <c r="N56">
        <f t="shared" si="49"/>
        <v>0</v>
      </c>
      <c r="O56">
        <f t="shared" si="49"/>
        <v>-0.67668361420778445</v>
      </c>
      <c r="P56">
        <f t="shared" si="49"/>
        <v>0</v>
      </c>
      <c r="Q56">
        <f t="shared" si="49"/>
        <v>-0.19398983147532925</v>
      </c>
      <c r="R56">
        <f t="shared" si="49"/>
        <v>0</v>
      </c>
      <c r="S56">
        <f t="shared" si="49"/>
        <v>0.67668361420778445</v>
      </c>
      <c r="T56">
        <f t="shared" si="49"/>
        <v>0</v>
      </c>
      <c r="U56">
        <f t="shared" si="49"/>
        <v>0.19398983147532925</v>
      </c>
    </row>
    <row r="57" spans="10:23" x14ac:dyDescent="0.25">
      <c r="L57" s="21">
        <f>L50+L52</f>
        <v>2.009738052389491E-4</v>
      </c>
      <c r="M57" s="21">
        <f t="shared" ref="M57:U57" si="50">M50+M52</f>
        <v>0</v>
      </c>
      <c r="N57" s="21">
        <f t="shared" si="50"/>
        <v>-1</v>
      </c>
      <c r="O57" s="21">
        <f t="shared" si="50"/>
        <v>6.9713999670455079E-2</v>
      </c>
      <c r="P57" s="21">
        <f t="shared" si="50"/>
        <v>-1</v>
      </c>
      <c r="Q57" s="21">
        <f t="shared" si="50"/>
        <v>2.0171600197726951E-2</v>
      </c>
      <c r="R57" s="21">
        <f t="shared" si="50"/>
        <v>1</v>
      </c>
      <c r="S57" s="21">
        <f t="shared" si="50"/>
        <v>-6.9713999670455079E-2</v>
      </c>
      <c r="T57" s="21">
        <f t="shared" si="50"/>
        <v>1</v>
      </c>
      <c r="U57" s="21">
        <f t="shared" si="50"/>
        <v>-2.0171600197726951E-2</v>
      </c>
    </row>
    <row r="58" spans="10:23" x14ac:dyDescent="0.25">
      <c r="J58" t="s">
        <v>24</v>
      </c>
      <c r="K58">
        <v>1000</v>
      </c>
      <c r="L58" s="20">
        <f>L55</f>
        <v>0</v>
      </c>
      <c r="M58" s="20">
        <f t="shared" ref="M58" si="51">M55</f>
        <v>0</v>
      </c>
      <c r="N58" s="20">
        <f>K58</f>
        <v>1000</v>
      </c>
      <c r="O58">
        <f>0.68-0.07*K58</f>
        <v>-69.319999999999993</v>
      </c>
      <c r="P58">
        <f>K58:K58</f>
        <v>1000</v>
      </c>
      <c r="Q58">
        <f>0.19-0.02*K58</f>
        <v>-19.809999999999999</v>
      </c>
      <c r="R58">
        <v>0</v>
      </c>
      <c r="S58">
        <f>0.93*K58-0.68</f>
        <v>929.32</v>
      </c>
      <c r="T58">
        <v>0</v>
      </c>
      <c r="U58">
        <f>0.98*K58-0.19</f>
        <v>979.81</v>
      </c>
    </row>
    <row r="60" spans="10:23" x14ac:dyDescent="0.25">
      <c r="J60" s="15" t="s">
        <v>14</v>
      </c>
      <c r="K60" s="12"/>
      <c r="L60" s="13">
        <v>0.2</v>
      </c>
      <c r="M60" s="13">
        <v>0.6</v>
      </c>
      <c r="N60" s="13">
        <v>0</v>
      </c>
      <c r="O60" s="13">
        <v>0</v>
      </c>
      <c r="P60" s="13">
        <v>0</v>
      </c>
      <c r="Q60" s="13">
        <v>0</v>
      </c>
      <c r="R60" s="13" t="s">
        <v>24</v>
      </c>
      <c r="S60" s="13" t="s">
        <v>24</v>
      </c>
      <c r="T60" s="13" t="s">
        <v>24</v>
      </c>
      <c r="U60" s="13" t="s">
        <v>24</v>
      </c>
      <c r="V60" s="12"/>
      <c r="W60" s="14"/>
    </row>
    <row r="61" spans="10:23" ht="30" x14ac:dyDescent="0.25">
      <c r="J61" s="9"/>
      <c r="K61" s="7" t="s">
        <v>15</v>
      </c>
      <c r="L61" s="8" t="s">
        <v>1</v>
      </c>
      <c r="M61" s="8" t="s">
        <v>2</v>
      </c>
      <c r="N61" s="8" t="s">
        <v>16</v>
      </c>
      <c r="O61" s="8" t="s">
        <v>17</v>
      </c>
      <c r="P61" s="8" t="s">
        <v>18</v>
      </c>
      <c r="Q61" s="8" t="s">
        <v>19</v>
      </c>
      <c r="R61" s="8" t="s">
        <v>20</v>
      </c>
      <c r="S61" s="8" t="s">
        <v>21</v>
      </c>
      <c r="T61" s="8" t="s">
        <v>22</v>
      </c>
      <c r="U61" s="8" t="s">
        <v>23</v>
      </c>
      <c r="V61" s="10" t="s">
        <v>25</v>
      </c>
      <c r="W61" s="11" t="s">
        <v>26</v>
      </c>
    </row>
    <row r="62" spans="10:23" x14ac:dyDescent="0.25">
      <c r="J62" s="8" t="s">
        <v>24</v>
      </c>
      <c r="K62" s="8" t="s">
        <v>20</v>
      </c>
      <c r="L62" s="17" t="e">
        <f>L65*0.001+L49</f>
        <v>#VALUE!</v>
      </c>
      <c r="M62" s="17" t="e">
        <f t="shared" ref="M62:U62" si="52">M65*0.001+M49</f>
        <v>#VALUE!</v>
      </c>
      <c r="N62" s="17" t="e">
        <f t="shared" si="52"/>
        <v>#VALUE!</v>
      </c>
      <c r="O62" s="17" t="e">
        <f t="shared" si="52"/>
        <v>#VALUE!</v>
      </c>
      <c r="P62" s="17" t="e">
        <f t="shared" si="52"/>
        <v>#VALUE!</v>
      </c>
      <c r="Q62" s="17" t="e">
        <f t="shared" si="52"/>
        <v>#VALUE!</v>
      </c>
      <c r="R62" s="17" t="e">
        <f t="shared" si="52"/>
        <v>#VALUE!</v>
      </c>
      <c r="S62" s="17" t="e">
        <f t="shared" si="52"/>
        <v>#VALUE!</v>
      </c>
      <c r="T62" s="17" t="e">
        <f t="shared" si="52"/>
        <v>#VALUE!</v>
      </c>
      <c r="U62" s="17" t="e">
        <f t="shared" si="52"/>
        <v>#VALUE!</v>
      </c>
      <c r="V62" s="8" t="str">
        <f>V49</f>
        <v>Cant. Sol.</v>
      </c>
      <c r="W62" s="8" t="e">
        <f>V62/O62</f>
        <v>#VALUE!</v>
      </c>
    </row>
    <row r="63" spans="10:23" x14ac:dyDescent="0.25">
      <c r="J63" s="8" t="str">
        <f>J50</f>
        <v>M</v>
      </c>
      <c r="K63" s="8" t="str">
        <f>K50</f>
        <v>A1</v>
      </c>
      <c r="L63" s="17">
        <f>L65*-1+L50</f>
        <v>1.9069224057050423E-4</v>
      </c>
      <c r="M63" s="17">
        <f t="shared" ref="M63:U63" si="53">M65*-1+M50</f>
        <v>0</v>
      </c>
      <c r="N63" s="17">
        <f t="shared" si="53"/>
        <v>-1</v>
      </c>
      <c r="O63" s="17">
        <f t="shared" si="53"/>
        <v>-0.11250626540184791</v>
      </c>
      <c r="P63" s="17">
        <f t="shared" si="53"/>
        <v>1.6920473773265652</v>
      </c>
      <c r="Q63" s="17">
        <f t="shared" si="53"/>
        <v>-3.2019083398485165E-2</v>
      </c>
      <c r="R63" s="17">
        <f t="shared" si="53"/>
        <v>1</v>
      </c>
      <c r="S63" s="17">
        <f t="shared" si="53"/>
        <v>0.11250626540184791</v>
      </c>
      <c r="T63" s="17">
        <f t="shared" si="53"/>
        <v>-1.6920473773265652</v>
      </c>
      <c r="U63" s="17">
        <f t="shared" si="53"/>
        <v>3.2019083398485165E-2</v>
      </c>
      <c r="V63" s="8">
        <f t="shared" ref="V63:V65" si="54">V50</f>
        <v>-5.9455220067097688E-9</v>
      </c>
      <c r="W63" s="8">
        <f t="shared" ref="W63:W65" si="55">V63/O63</f>
        <v>5.2846141372426302E-8</v>
      </c>
    </row>
    <row r="64" spans="10:23" x14ac:dyDescent="0.25">
      <c r="J64" s="8" t="s">
        <v>24</v>
      </c>
      <c r="K64" s="8" t="s">
        <v>22</v>
      </c>
      <c r="L64" s="17">
        <f>L65*0.04+L51</f>
        <v>2.0021850113889489E-4</v>
      </c>
      <c r="M64" s="17">
        <f t="shared" ref="M64" si="56">M65*0.04+M51</f>
        <v>1</v>
      </c>
      <c r="N64" s="17">
        <f t="shared" ref="N64" si="57">N65*0.04+N51</f>
        <v>0</v>
      </c>
      <c r="O64" s="17">
        <f t="shared" ref="O64" si="58">O65*0.04+O51</f>
        <v>-1.6871277592134324</v>
      </c>
      <c r="P64" s="17">
        <f t="shared" ref="P64" si="59">P65*0.04+P51</f>
        <v>-6.7681895093062605E-2</v>
      </c>
      <c r="Q64" s="17">
        <f t="shared" ref="Q64" si="60">Q65*0.04+Q51</f>
        <v>1.6337569233643198E-2</v>
      </c>
      <c r="R64" s="17">
        <f t="shared" ref="R64" si="61">R65*0.04+R51</f>
        <v>0</v>
      </c>
      <c r="S64" s="17">
        <f t="shared" ref="S64" si="62">S65*0.04+S51</f>
        <v>1.6871277592134324</v>
      </c>
      <c r="T64" s="17">
        <f t="shared" ref="T64" si="63">T65*0.04+T51</f>
        <v>6.7681895093062605E-2</v>
      </c>
      <c r="U64" s="17">
        <f t="shared" ref="U64" si="64">U65*0.04+U51</f>
        <v>-1.6337569233643198E-2</v>
      </c>
      <c r="V64" s="8">
        <f t="shared" si="54"/>
        <v>-3.7037037037037035E-2</v>
      </c>
      <c r="W64" s="8">
        <f t="shared" si="55"/>
        <v>2.1952716286468034E-2</v>
      </c>
    </row>
    <row r="65" spans="10:23" x14ac:dyDescent="0.25">
      <c r="J65" s="8">
        <f>L47</f>
        <v>0</v>
      </c>
      <c r="K65" s="8">
        <f>L48</f>
        <v>0.2</v>
      </c>
      <c r="L65" s="17">
        <f>L52/0.591</f>
        <v>6.4623285156787429E-6</v>
      </c>
      <c r="M65" s="17">
        <f t="shared" ref="M65:U65" si="65">M52/0.591</f>
        <v>0</v>
      </c>
      <c r="N65" s="17">
        <f t="shared" si="65"/>
        <v>0</v>
      </c>
      <c r="O65" s="17">
        <f t="shared" si="65"/>
        <v>0.1145319076507247</v>
      </c>
      <c r="P65" s="17">
        <f t="shared" si="65"/>
        <v>-1.6920473773265652</v>
      </c>
      <c r="Q65" s="17">
        <f t="shared" si="65"/>
        <v>3.2803698049159093E-2</v>
      </c>
      <c r="R65" s="17">
        <f t="shared" si="65"/>
        <v>0</v>
      </c>
      <c r="S65" s="17">
        <f t="shared" si="65"/>
        <v>-0.1145319076507247</v>
      </c>
      <c r="T65" s="17">
        <f t="shared" si="65"/>
        <v>1.6920473773265652</v>
      </c>
      <c r="U65" s="17">
        <f t="shared" si="65"/>
        <v>-3.2803698049159093E-2</v>
      </c>
      <c r="V65" s="8">
        <f t="shared" si="54"/>
        <v>-5.3317576484703071E-5</v>
      </c>
      <c r="W65" s="8">
        <f t="shared" si="55"/>
        <v>-4.655259619642396E-4</v>
      </c>
    </row>
    <row r="66" spans="10:23" x14ac:dyDescent="0.25">
      <c r="J66" s="22" t="s">
        <v>33</v>
      </c>
      <c r="K66" s="23"/>
      <c r="L66" s="19">
        <v>0.2</v>
      </c>
      <c r="M66" s="18" t="e">
        <f>M62+M63*J63+M64+M65</f>
        <v>#VALUE!</v>
      </c>
      <c r="N66" s="18" t="e">
        <f>N62+N64+N65</f>
        <v>#VALUE!</v>
      </c>
      <c r="O66" s="19" t="s">
        <v>42</v>
      </c>
      <c r="P66" s="18" t="e">
        <f t="shared" ref="P66" si="66">P62+P63+P64+P65</f>
        <v>#VALUE!</v>
      </c>
      <c r="Q66" s="19" t="s">
        <v>43</v>
      </c>
      <c r="R66" s="18" t="e">
        <f t="shared" ref="R66" si="67">R62+R63+R64+R65</f>
        <v>#VALUE!</v>
      </c>
      <c r="S66" s="19" t="s">
        <v>44</v>
      </c>
      <c r="T66" s="18" t="e">
        <f t="shared" ref="T66" si="68">T62+T63+T64+T65</f>
        <v>#VALUE!</v>
      </c>
      <c r="U66" s="19" t="s">
        <v>45</v>
      </c>
      <c r="V66" s="18" t="e">
        <f t="shared" ref="V66" si="69">V62+V63+V64+V65</f>
        <v>#VALUE!</v>
      </c>
      <c r="W66" s="4"/>
    </row>
    <row r="67" spans="10:23" x14ac:dyDescent="0.25">
      <c r="J67" s="22" t="s">
        <v>34</v>
      </c>
      <c r="K67" s="23"/>
      <c r="L67" s="19">
        <f>L60-L66</f>
        <v>0</v>
      </c>
      <c r="M67" s="19" t="e">
        <f>M60-M66</f>
        <v>#VALUE!</v>
      </c>
      <c r="N67" s="18" t="e">
        <f t="shared" ref="N67" si="70">N60-N66</f>
        <v>#VALUE!</v>
      </c>
      <c r="O67" s="19" t="s">
        <v>49</v>
      </c>
      <c r="P67" s="18" t="e">
        <f t="shared" ref="P67" si="71">P60-P66</f>
        <v>#VALUE!</v>
      </c>
      <c r="Q67" s="19" t="s">
        <v>46</v>
      </c>
      <c r="R67" s="18">
        <v>0</v>
      </c>
      <c r="S67" s="19" t="s">
        <v>47</v>
      </c>
      <c r="T67" s="18">
        <v>0</v>
      </c>
      <c r="U67" s="19" t="s">
        <v>48</v>
      </c>
      <c r="V67" s="5"/>
      <c r="W67" s="6"/>
    </row>
  </sheetData>
  <mergeCells count="10">
    <mergeCell ref="J17:K17"/>
    <mergeCell ref="J27:K27"/>
    <mergeCell ref="J28:K28"/>
    <mergeCell ref="J41:K41"/>
    <mergeCell ref="J42:K42"/>
    <mergeCell ref="J54:K54"/>
    <mergeCell ref="J55:K55"/>
    <mergeCell ref="J66:K66"/>
    <mergeCell ref="J67:K67"/>
    <mergeCell ref="J18:K18"/>
  </mergeCells>
  <pageMargins left="0.7" right="0.7" top="0.75" bottom="0.75" header="0.3" footer="0.3"/>
  <pageSetup paperSize="9" scale="55" orientation="portrait" r:id="rId1"/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8"/>
  <sheetViews>
    <sheetView workbookViewId="0">
      <selection activeCell="J12" sqref="J12"/>
    </sheetView>
  </sheetViews>
  <sheetFormatPr baseColWidth="10" defaultRowHeight="15" x14ac:dyDescent="0.25"/>
  <cols>
    <col min="5" max="5" width="5.140625" customWidth="1"/>
    <col min="6" max="6" width="5.85546875" customWidth="1"/>
  </cols>
  <sheetData>
    <row r="2" spans="2:8" x14ac:dyDescent="0.25">
      <c r="B2" s="1" t="s">
        <v>11</v>
      </c>
      <c r="C2" s="3">
        <f>C3*C5+D3*D5</f>
        <v>180.00002095475941</v>
      </c>
    </row>
    <row r="3" spans="2:8" x14ac:dyDescent="0.25">
      <c r="C3">
        <v>0.2</v>
      </c>
      <c r="D3">
        <v>0.6</v>
      </c>
    </row>
    <row r="4" spans="2:8" x14ac:dyDescent="0.25">
      <c r="C4" s="1" t="s">
        <v>1</v>
      </c>
      <c r="D4" s="1" t="s">
        <v>2</v>
      </c>
    </row>
    <row r="5" spans="2:8" x14ac:dyDescent="0.25">
      <c r="C5" s="2">
        <v>900.00010477379692</v>
      </c>
      <c r="D5" s="2">
        <v>0</v>
      </c>
      <c r="F5" s="1" t="s">
        <v>8</v>
      </c>
      <c r="G5" s="1" t="s">
        <v>6</v>
      </c>
      <c r="H5" s="1" t="s">
        <v>7</v>
      </c>
    </row>
    <row r="6" spans="2:8" x14ac:dyDescent="0.25">
      <c r="B6" s="1" t="s">
        <v>3</v>
      </c>
      <c r="C6">
        <v>1E-3</v>
      </c>
      <c r="D6">
        <v>2E-3</v>
      </c>
      <c r="E6" t="s">
        <v>12</v>
      </c>
      <c r="F6">
        <v>0.9</v>
      </c>
      <c r="G6" s="2">
        <f>C6*$C$5+D6*$D$5</f>
        <v>0.90000010477379699</v>
      </c>
      <c r="H6" s="2">
        <f>F6-G6</f>
        <v>-1.047737969717133E-7</v>
      </c>
    </row>
    <row r="7" spans="2:8" x14ac:dyDescent="0.25">
      <c r="B7" s="1" t="s">
        <v>4</v>
      </c>
      <c r="C7">
        <v>0.09</v>
      </c>
      <c r="D7">
        <v>0.6</v>
      </c>
      <c r="E7" t="s">
        <v>12</v>
      </c>
      <c r="F7">
        <v>27</v>
      </c>
      <c r="G7" s="2">
        <f>C7*$C$5+D7*$D$5</f>
        <v>81.000009429641722</v>
      </c>
      <c r="H7" s="2">
        <f t="shared" ref="H7:H8" si="0">F7-G7</f>
        <v>-54.000009429641722</v>
      </c>
    </row>
    <row r="8" spans="2:8" x14ac:dyDescent="0.25">
      <c r="B8" s="1" t="s">
        <v>5</v>
      </c>
      <c r="C8">
        <v>0.02</v>
      </c>
      <c r="D8">
        <v>0.06</v>
      </c>
      <c r="E8" t="s">
        <v>12</v>
      </c>
      <c r="F8">
        <v>4.5</v>
      </c>
      <c r="G8" s="2">
        <f>C8*$C$5+D8*$D$5</f>
        <v>18.000002095475939</v>
      </c>
      <c r="H8" s="2">
        <f t="shared" si="0"/>
        <v>-13.500002095475939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9"/>
  <sheetViews>
    <sheetView zoomScale="145" zoomScaleNormal="145" workbookViewId="0">
      <selection activeCell="E10" sqref="E10"/>
    </sheetView>
  </sheetViews>
  <sheetFormatPr baseColWidth="10" defaultRowHeight="15" x14ac:dyDescent="0.25"/>
  <cols>
    <col min="5" max="5" width="5.140625" customWidth="1"/>
    <col min="6" max="6" width="5.85546875" customWidth="1"/>
  </cols>
  <sheetData>
    <row r="2" spans="2:8" x14ac:dyDescent="0.25">
      <c r="B2" s="1" t="s">
        <v>11</v>
      </c>
      <c r="C2" s="3">
        <f>C3*C5+D3*D5</f>
        <v>135.0000009883035</v>
      </c>
    </row>
    <row r="3" spans="2:8" x14ac:dyDescent="0.25">
      <c r="C3">
        <v>0.2</v>
      </c>
      <c r="D3">
        <v>0.6</v>
      </c>
    </row>
    <row r="4" spans="2:8" x14ac:dyDescent="0.25">
      <c r="C4" s="1" t="s">
        <v>1</v>
      </c>
      <c r="D4" s="1" t="s">
        <v>2</v>
      </c>
    </row>
    <row r="5" spans="2:8" x14ac:dyDescent="0.25">
      <c r="C5" s="2">
        <v>0</v>
      </c>
      <c r="D5" s="2">
        <v>225.0000016471725</v>
      </c>
      <c r="F5" s="1" t="s">
        <v>8</v>
      </c>
      <c r="G5" s="1" t="s">
        <v>6</v>
      </c>
      <c r="H5" s="1" t="s">
        <v>7</v>
      </c>
    </row>
    <row r="6" spans="2:8" x14ac:dyDescent="0.25">
      <c r="B6" s="1" t="s">
        <v>3</v>
      </c>
      <c r="C6">
        <v>1E-3</v>
      </c>
      <c r="D6">
        <v>2E-3</v>
      </c>
      <c r="E6" t="s">
        <v>12</v>
      </c>
      <c r="F6">
        <v>0.9</v>
      </c>
      <c r="G6" s="2">
        <f>C6*$C$5+D6*$D$5</f>
        <v>0.45000000329434497</v>
      </c>
      <c r="H6" s="2">
        <f>F6-G6</f>
        <v>0.44999999670565505</v>
      </c>
    </row>
    <row r="7" spans="2:8" x14ac:dyDescent="0.25">
      <c r="B7" s="1" t="s">
        <v>4</v>
      </c>
      <c r="C7">
        <v>0.09</v>
      </c>
      <c r="D7">
        <v>0.6</v>
      </c>
      <c r="E7" t="s">
        <v>12</v>
      </c>
      <c r="F7">
        <v>27</v>
      </c>
      <c r="G7" s="2">
        <f>C7*$C$5+D7*$D$5</f>
        <v>135.0000009883035</v>
      </c>
      <c r="H7" s="2">
        <f t="shared" ref="H7:H8" si="0">F7-G7</f>
        <v>-108.0000009883035</v>
      </c>
    </row>
    <row r="8" spans="2:8" x14ac:dyDescent="0.25">
      <c r="B8" s="1" t="s">
        <v>5</v>
      </c>
      <c r="C8">
        <v>0.02</v>
      </c>
      <c r="D8">
        <v>0.06</v>
      </c>
      <c r="E8" t="s">
        <v>12</v>
      </c>
      <c r="F8">
        <v>4.5</v>
      </c>
      <c r="G8" s="2">
        <f>C8*$C$5+D8*$D$5</f>
        <v>13.50000009883035</v>
      </c>
      <c r="H8" s="2">
        <f t="shared" si="0"/>
        <v>-9.0000000988303501</v>
      </c>
    </row>
    <row r="9" spans="2:8" x14ac:dyDescent="0.25">
      <c r="B9" s="1" t="s">
        <v>10</v>
      </c>
      <c r="C9">
        <v>1</v>
      </c>
      <c r="D9">
        <v>1</v>
      </c>
      <c r="E9" t="s">
        <v>13</v>
      </c>
      <c r="F9">
        <v>90</v>
      </c>
      <c r="G9" s="2">
        <f>C9*$C$5+D9*$D$5</f>
        <v>225.0000016471725</v>
      </c>
      <c r="H9" s="2">
        <f t="shared" ref="H9" si="1">F9-G9</f>
        <v>-135.0000016471725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MAXIMIZACION</vt:lpstr>
      <vt:lpstr>MINIMIZACION</vt:lpstr>
      <vt:lpstr>Hoja2</vt:lpstr>
      <vt:lpstr>Hoja1</vt:lpstr>
      <vt:lpstr>MAXIMIZACION!Área_de_impresión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Yupanqui Pillihuamán</dc:creator>
  <cp:lastModifiedBy>Achalma Edison</cp:lastModifiedBy>
  <cp:lastPrinted>2017-08-10T05:03:27Z</cp:lastPrinted>
  <dcterms:created xsi:type="dcterms:W3CDTF">2017-07-27T12:16:34Z</dcterms:created>
  <dcterms:modified xsi:type="dcterms:W3CDTF">2019-07-21T18:05:19Z</dcterms:modified>
</cp:coreProperties>
</file>