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Classroom/Evaluación Privada de Proyectos/EVALUACIONES/Examen Parcial 1/"/>
    </mc:Choice>
  </mc:AlternateContent>
  <xr:revisionPtr revIDLastSave="171" documentId="8_{63FD35F1-5BAB-4031-BA7C-B03B6199C396}" xr6:coauthVersionLast="47" xr6:coauthVersionMax="47" xr10:uidLastSave="{55566D7A-D242-4578-9924-745843383381}"/>
  <bookViews>
    <workbookView xWindow="-120" yWindow="-16320" windowWidth="29040" windowHeight="16440" tabRatio="863" firstSheet="14" activeTab="14" xr2:uid="{00000000-000D-0000-FFFF-FFFF00000000}"/>
  </bookViews>
  <sheets>
    <sheet name="Hoja1" sheetId="12" state="hidden" r:id="rId1"/>
    <sheet name="Hoja2" sheetId="13" state="hidden" r:id="rId2"/>
    <sheet name="Resumen del escenario 3" sheetId="35" state="hidden" r:id="rId3"/>
    <sheet name="DATOS" sheetId="30" r:id="rId4"/>
    <sheet name="Resumen del escenario" sheetId="32" state="hidden" r:id="rId5"/>
    <sheet name="a) Presupuesto_Ventas" sheetId="1" r:id="rId6"/>
    <sheet name="b) Inversión Inicial" sheetId="2" r:id="rId7"/>
    <sheet name="c) Dep. y VR" sheetId="3" r:id="rId8"/>
    <sheet name="d) Costos_producción" sheetId="6" r:id="rId9"/>
    <sheet name="Regimen tributario y laboral" sheetId="29" state="hidden" r:id="rId10"/>
    <sheet name="e) Planilla" sheetId="8" r:id="rId11"/>
    <sheet name="f) Gastos_Operativos" sheetId="7" r:id="rId12"/>
    <sheet name="g) Costos_Unitarios" sheetId="9" r:id="rId13"/>
    <sheet name="h) Capital_Trabajo" sheetId="4" r:id="rId14"/>
    <sheet name="i) Estado de Resultados" sheetId="11" r:id="rId15"/>
    <sheet name="PLAN DE PAGOS" sheetId="15" state="hidden" r:id="rId16"/>
    <sheet name="TABLA AMORTIZACIÓN" sheetId="16" state="hidden" r:id="rId17"/>
    <sheet name="Amortización de Préstamos" sheetId="17" state="hidden" r:id="rId18"/>
    <sheet name="betas" sheetId="18" state="hidden" r:id="rId19"/>
    <sheet name="j) cronograma deuda" sheetId="27" r:id="rId20"/>
    <sheet name="k) Flujos de Caja" sheetId="22" r:id="rId21"/>
    <sheet name="l.) Ku" sheetId="19" r:id="rId22"/>
    <sheet name="m) Ke y Kwacc" sheetId="20" r:id="rId23"/>
    <sheet name="Hoja7" sheetId="45" state="hidden" r:id="rId24"/>
    <sheet name="Hoja6" sheetId="43" state="hidden" r:id="rId25"/>
    <sheet name="Hoja5" sheetId="42" state="hidden" r:id="rId26"/>
    <sheet name="Hoja4" sheetId="38" state="hidden" r:id="rId27"/>
    <sheet name="analisis de sensibilidad" sheetId="28" state="hidden" r:id="rId28"/>
    <sheet name="Hoja12" sheetId="33" state="hidden" r:id="rId29"/>
    <sheet name="Hoja9" sheetId="24" state="hidden" r:id="rId30"/>
    <sheet name="Hoja8" sheetId="23" state="hidden" r:id="rId31"/>
    <sheet name="Hoja10" sheetId="25" state="hidden" r:id="rId32"/>
    <sheet name="Hoja3" sheetId="14" state="hidden" r:id="rId33"/>
  </sheets>
  <externalReferences>
    <externalReference r:id="rId34"/>
    <externalReference r:id="rId35"/>
    <externalReference r:id="rId36"/>
  </externalReferences>
  <definedNames>
    <definedName name="_Fill" hidden="1">#REF!</definedName>
    <definedName name="_Hlk37002392" localSheetId="22">'m) Ke y Kwacc'!$B$15</definedName>
    <definedName name="_Hlk38462990" localSheetId="22">'m) Ke y Kwacc'!$G$14</definedName>
    <definedName name="_Toc64714921" localSheetId="9">'Regimen tributario y laboral'!$B$2</definedName>
    <definedName name="A">'TABLA AMORTIZACIÓN'!$D$12</definedName>
    <definedName name="Codigos">[1]!Productos[CÓDIGO]</definedName>
    <definedName name="Comprobantes">'[2]Tabla de Comprobantes'!$A$3:$A$65</definedName>
    <definedName name="N">'TABLA AMORTIZACIÓN'!$D$9</definedName>
    <definedName name="PC">'[2]Tabla de Comprobantes'!$E$3:$E$14</definedName>
    <definedName name="Precio_Materia_Prima">#REF!</definedName>
    <definedName name="Precio_Queso_Maduro">#REF!</definedName>
    <definedName name="Precio_retablo_unidad">#REF!</definedName>
    <definedName name="Tipo">[1]Auxiliar!$A$3:$A$5</definedName>
    <definedName name="TIRE" localSheetId="3">DATOS!$C$16</definedName>
    <definedName name="TIRE">#REF!</definedName>
    <definedName name="TIRF" localSheetId="3">DATOS!$E$16</definedName>
    <definedName name="TIRF">#REF!</definedName>
    <definedName name="Valor_de_venta" localSheetId="3">DATOS!$H$14</definedName>
    <definedName name="Valor_del_Rocoto" localSheetId="3">DATOS!$H$16</definedName>
    <definedName name="Valor_Mano_Obra" localSheetId="3">DATOS!$H$15</definedName>
    <definedName name="Valor_Mano_Obra">DATOS!$H$15</definedName>
    <definedName name="VANE" localSheetId="3">DATOS!$C$14</definedName>
    <definedName name="VANE" localSheetId="4">DATOS!$C$14</definedName>
    <definedName name="VANE">#REF!</definedName>
    <definedName name="VANF" localSheetId="3">DATOS!$E$14</definedName>
    <definedName name="VANF">#REF!</definedName>
    <definedName name="VP">'TABLA AMORTIZACIÓN'!$D$7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2" l="1"/>
  <c r="D17" i="22"/>
  <c r="E16" i="22"/>
  <c r="F16" i="22"/>
  <c r="G16" i="22"/>
  <c r="D16" i="22"/>
  <c r="F13" i="22"/>
  <c r="G13" i="22"/>
  <c r="F14" i="22"/>
  <c r="G14" i="22"/>
  <c r="E14" i="22"/>
  <c r="E13" i="22"/>
  <c r="G10" i="22"/>
  <c r="G9" i="22"/>
  <c r="E13" i="27"/>
  <c r="G17" i="27" s="1"/>
  <c r="I8" i="27"/>
  <c r="D33" i="4"/>
  <c r="Q22" i="4"/>
  <c r="D22" i="4"/>
  <c r="D21" i="4"/>
  <c r="F24" i="2"/>
  <c r="F14" i="9"/>
  <c r="F12" i="9"/>
  <c r="D8" i="7"/>
  <c r="H10" i="8"/>
  <c r="H9" i="8"/>
  <c r="I9" i="8"/>
  <c r="G9" i="8"/>
  <c r="E9" i="8"/>
  <c r="D9" i="8"/>
  <c r="F15" i="9"/>
  <c r="F9" i="9"/>
  <c r="I13" i="8"/>
  <c r="F19" i="6"/>
  <c r="D25" i="6"/>
  <c r="F20" i="2"/>
  <c r="F8" i="2"/>
  <c r="F17" i="2"/>
  <c r="D15" i="11" l="1"/>
  <c r="D8" i="6"/>
  <c r="E13" i="11" s="1"/>
  <c r="D14" i="11"/>
  <c r="D15" i="6"/>
  <c r="F20" i="7"/>
  <c r="F18" i="7"/>
  <c r="F14" i="7"/>
  <c r="F12" i="7"/>
  <c r="F11" i="7"/>
  <c r="F10" i="7"/>
  <c r="F9" i="7"/>
  <c r="F8" i="7"/>
  <c r="H8" i="7" s="1"/>
  <c r="H12" i="8"/>
  <c r="G12" i="8"/>
  <c r="G10" i="8"/>
  <c r="F14" i="3"/>
  <c r="E14" i="3"/>
  <c r="E19" i="2"/>
  <c r="E18" i="2"/>
  <c r="C14" i="3"/>
  <c r="F19" i="2"/>
  <c r="F18" i="2"/>
  <c r="F13" i="2"/>
  <c r="F11" i="2"/>
  <c r="F10" i="2"/>
  <c r="F9" i="2"/>
  <c r="D13" i="11" l="1"/>
  <c r="F13" i="11"/>
  <c r="C5" i="3" l="1"/>
  <c r="C16" i="1" l="1"/>
  <c r="C18" i="20"/>
  <c r="C10" i="19"/>
  <c r="C12" i="19" s="1"/>
  <c r="I6" i="27"/>
  <c r="I5" i="27"/>
  <c r="G18" i="6"/>
  <c r="G17" i="6"/>
  <c r="G16" i="6"/>
  <c r="G10" i="6"/>
  <c r="G11" i="6"/>
  <c r="G12" i="6"/>
  <c r="G13" i="6"/>
  <c r="G14" i="6"/>
  <c r="G9" i="6"/>
  <c r="H11" i="20"/>
  <c r="F24" i="6"/>
  <c r="F20" i="6"/>
  <c r="E11" i="11"/>
  <c r="F11" i="11"/>
  <c r="D11" i="11"/>
  <c r="I7" i="2"/>
  <c r="E12" i="2" s="1"/>
  <c r="F12" i="2" s="1"/>
  <c r="E9" i="27" l="1"/>
  <c r="E10" i="27" s="1"/>
  <c r="F16" i="1"/>
  <c r="C17" i="1"/>
  <c r="H17" i="1" s="1"/>
  <c r="C18" i="1"/>
  <c r="J18" i="1" s="1"/>
  <c r="O7" i="1"/>
  <c r="D10" i="11" s="1"/>
  <c r="O8" i="1"/>
  <c r="E10" i="11" s="1"/>
  <c r="O9" i="1"/>
  <c r="F10" i="11" s="1"/>
  <c r="E10" i="8"/>
  <c r="E12" i="8"/>
  <c r="D10" i="8"/>
  <c r="F9" i="11" l="1"/>
  <c r="F14" i="11"/>
  <c r="E14" i="11"/>
  <c r="E9" i="11"/>
  <c r="D9" i="11"/>
  <c r="I10" i="8"/>
  <c r="D9" i="7" s="1"/>
  <c r="I18" i="1"/>
  <c r="O17" i="1"/>
  <c r="G17" i="1"/>
  <c r="M16" i="1"/>
  <c r="E16" i="1"/>
  <c r="H18" i="1"/>
  <c r="N17" i="1"/>
  <c r="F17" i="1"/>
  <c r="L16" i="1"/>
  <c r="D16" i="1"/>
  <c r="O18" i="1"/>
  <c r="G18" i="1"/>
  <c r="M17" i="1"/>
  <c r="E17" i="1"/>
  <c r="K16" i="1"/>
  <c r="N18" i="1"/>
  <c r="L17" i="1"/>
  <c r="D17" i="1"/>
  <c r="J16" i="1"/>
  <c r="I16" i="1"/>
  <c r="F18" i="1"/>
  <c r="M18" i="1"/>
  <c r="E18" i="1"/>
  <c r="K17" i="1"/>
  <c r="L18" i="1"/>
  <c r="D18" i="1"/>
  <c r="J17" i="1"/>
  <c r="H16" i="1"/>
  <c r="K18" i="1"/>
  <c r="I17" i="1"/>
  <c r="O16" i="1"/>
  <c r="G16" i="1"/>
  <c r="N16" i="1"/>
  <c r="I8" i="8" l="1"/>
  <c r="P16" i="1"/>
  <c r="P18" i="1"/>
  <c r="P17" i="1"/>
  <c r="I22" i="9" l="1"/>
  <c r="C18" i="27" l="1"/>
  <c r="C19" i="27" s="1"/>
  <c r="C20" i="27" s="1"/>
  <c r="C21" i="27" s="1"/>
  <c r="C22" i="27" s="1"/>
  <c r="C23" i="27" s="1"/>
  <c r="C24" i="27" s="1"/>
  <c r="C25" i="27" s="1"/>
  <c r="C26" i="27" s="1"/>
  <c r="C27" i="27" s="1"/>
  <c r="C28" i="27" s="1"/>
  <c r="A12" i="15" l="1"/>
  <c r="A13" i="15" s="1"/>
  <c r="XFD4" i="15"/>
  <c r="A14" i="15" l="1"/>
  <c r="A15" i="15" l="1"/>
  <c r="A16" i="15" l="1"/>
  <c r="E16" i="2"/>
  <c r="F16" i="2" s="1"/>
  <c r="E15" i="2"/>
  <c r="E14" i="2"/>
  <c r="E13" i="2"/>
  <c r="E11" i="2"/>
  <c r="C7" i="3" s="1"/>
  <c r="E10" i="2"/>
  <c r="E9" i="2"/>
  <c r="A17" i="15" l="1"/>
  <c r="C6" i="3" l="1"/>
  <c r="A18" i="15"/>
  <c r="A19" i="15" l="1"/>
  <c r="A20" i="15" l="1"/>
  <c r="A21" i="15" l="1"/>
  <c r="H10" i="7"/>
  <c r="A22" i="15" l="1"/>
  <c r="F30" i="4"/>
  <c r="G30" i="4"/>
  <c r="H30" i="4"/>
  <c r="I30" i="4"/>
  <c r="J30" i="4"/>
  <c r="K30" i="4"/>
  <c r="L30" i="4"/>
  <c r="M30" i="4"/>
  <c r="N30" i="4"/>
  <c r="O30" i="4"/>
  <c r="E30" i="4"/>
  <c r="D30" i="4"/>
  <c r="E19" i="4"/>
  <c r="F19" i="4"/>
  <c r="G19" i="4"/>
  <c r="H19" i="4"/>
  <c r="I19" i="4"/>
  <c r="J19" i="4"/>
  <c r="K19" i="4"/>
  <c r="L19" i="4"/>
  <c r="M19" i="4"/>
  <c r="N19" i="4"/>
  <c r="O19" i="4"/>
  <c r="D19" i="4"/>
  <c r="P30" i="4" l="1"/>
  <c r="P19" i="4"/>
  <c r="D4" i="17"/>
  <c r="H7" i="20"/>
  <c r="H9" i="20"/>
  <c r="C10" i="20"/>
  <c r="C19" i="20"/>
  <c r="C22" i="20"/>
  <c r="C8" i="20" s="1"/>
  <c r="C12" i="20" l="1"/>
  <c r="H8" i="20" s="1"/>
  <c r="O6" i="17"/>
  <c r="O7" i="17"/>
  <c r="D8" i="17"/>
  <c r="D9" i="17" s="1"/>
  <c r="C14" i="17" s="1"/>
  <c r="O8" i="17"/>
  <c r="O9" i="17"/>
  <c r="O10" i="17"/>
  <c r="O11" i="17"/>
  <c r="C15" i="17" l="1"/>
  <c r="D12" i="16"/>
  <c r="C16" i="16"/>
  <c r="G16" i="16" s="1"/>
  <c r="B17" i="16"/>
  <c r="B18" i="16" s="1"/>
  <c r="D17" i="16" l="1"/>
  <c r="C16" i="17"/>
  <c r="E17" i="16"/>
  <c r="D18" i="16"/>
  <c r="B19" i="16"/>
  <c r="F17" i="16" l="1"/>
  <c r="C17" i="16" s="1"/>
  <c r="E18" i="16" s="1"/>
  <c r="F18" i="16" s="1"/>
  <c r="C17" i="17"/>
  <c r="B20" i="16"/>
  <c r="D19" i="16"/>
  <c r="G17" i="16" l="1"/>
  <c r="C18" i="17"/>
  <c r="C18" i="16"/>
  <c r="D20" i="16"/>
  <c r="B21" i="16"/>
  <c r="F23" i="6"/>
  <c r="C19" i="17" l="1"/>
  <c r="D21" i="16"/>
  <c r="B22" i="16"/>
  <c r="G18" i="16"/>
  <c r="E19" i="16"/>
  <c r="C20" i="17" l="1"/>
  <c r="F19" i="16"/>
  <c r="D22" i="16"/>
  <c r="B23" i="16"/>
  <c r="C21" i="17" l="1"/>
  <c r="C19" i="16"/>
  <c r="D23" i="16"/>
  <c r="B24" i="16"/>
  <c r="F19" i="7" l="1"/>
  <c r="C22" i="17"/>
  <c r="D24" i="16"/>
  <c r="B25" i="16"/>
  <c r="G19" i="16"/>
  <c r="E20" i="16"/>
  <c r="F20" i="16" s="1"/>
  <c r="H18" i="7"/>
  <c r="E15" i="3"/>
  <c r="C15" i="3"/>
  <c r="H12" i="7"/>
  <c r="D12" i="8"/>
  <c r="F13" i="8"/>
  <c r="F22" i="6"/>
  <c r="F21" i="6"/>
  <c r="G19" i="6" l="1"/>
  <c r="F16" i="9" s="1"/>
  <c r="H11" i="7"/>
  <c r="H14" i="7"/>
  <c r="F13" i="7"/>
  <c r="H13" i="7" s="1"/>
  <c r="F15" i="3"/>
  <c r="C23" i="17"/>
  <c r="B26" i="16"/>
  <c r="D25" i="16"/>
  <c r="C20" i="16"/>
  <c r="H13" i="8"/>
  <c r="C16" i="3"/>
  <c r="G15" i="6"/>
  <c r="G8" i="6"/>
  <c r="H19" i="7"/>
  <c r="G20" i="7"/>
  <c r="H9" i="7"/>
  <c r="D13" i="8"/>
  <c r="C13" i="8"/>
  <c r="I12" i="8"/>
  <c r="E8" i="11"/>
  <c r="F8" i="11" s="1"/>
  <c r="F25" i="6" l="1"/>
  <c r="E15" i="11"/>
  <c r="F15" i="11"/>
  <c r="D17" i="7"/>
  <c r="I11" i="8"/>
  <c r="G25" i="6"/>
  <c r="F16" i="3"/>
  <c r="G15" i="7"/>
  <c r="G21" i="7" s="1"/>
  <c r="F17" i="9" s="1"/>
  <c r="C24" i="17"/>
  <c r="D26" i="16"/>
  <c r="B27" i="16"/>
  <c r="G20" i="16"/>
  <c r="E21" i="16"/>
  <c r="F21" i="16" s="1"/>
  <c r="C21" i="16" s="1"/>
  <c r="G13" i="8"/>
  <c r="F17" i="7" l="1"/>
  <c r="D20" i="7"/>
  <c r="E21" i="11"/>
  <c r="F21" i="11"/>
  <c r="D21" i="11"/>
  <c r="D15" i="7"/>
  <c r="C25" i="17"/>
  <c r="G21" i="16"/>
  <c r="E22" i="16"/>
  <c r="F22" i="16" s="1"/>
  <c r="C22" i="16" s="1"/>
  <c r="B28" i="16"/>
  <c r="D27" i="16"/>
  <c r="F18" i="9"/>
  <c r="F19" i="11" l="1"/>
  <c r="D21" i="7"/>
  <c r="F23" i="9"/>
  <c r="D20" i="4" s="1"/>
  <c r="C22" i="4" s="1"/>
  <c r="H17" i="7"/>
  <c r="H16" i="7" s="1"/>
  <c r="H20" i="7"/>
  <c r="D31" i="4"/>
  <c r="D32" i="4" s="1"/>
  <c r="C33" i="4" s="1"/>
  <c r="J10" i="4"/>
  <c r="I31" i="4"/>
  <c r="I32" i="4" s="1"/>
  <c r="L10" i="4"/>
  <c r="K31" i="4"/>
  <c r="K32" i="4" s="1"/>
  <c r="J20" i="4"/>
  <c r="J21" i="4" s="1"/>
  <c r="O31" i="4"/>
  <c r="O32" i="4" s="1"/>
  <c r="L31" i="4"/>
  <c r="L32" i="4" s="1"/>
  <c r="K20" i="4"/>
  <c r="K21" i="4" s="1"/>
  <c r="F10" i="4"/>
  <c r="N10" i="4"/>
  <c r="M31" i="4"/>
  <c r="M32" i="4" s="1"/>
  <c r="G10" i="4"/>
  <c r="F15" i="7"/>
  <c r="H15" i="7" s="1"/>
  <c r="H21" i="7" s="1"/>
  <c r="D18" i="11" s="1"/>
  <c r="E19" i="11"/>
  <c r="C26" i="17"/>
  <c r="G22" i="16"/>
  <c r="E23" i="16"/>
  <c r="F23" i="16" s="1"/>
  <c r="C23" i="16" s="1"/>
  <c r="D28" i="16"/>
  <c r="B29" i="16"/>
  <c r="I9" i="4"/>
  <c r="O10" i="4" l="1"/>
  <c r="I20" i="4"/>
  <c r="I21" i="4" s="1"/>
  <c r="J31" i="4"/>
  <c r="J32" i="4" s="1"/>
  <c r="M10" i="4"/>
  <c r="L20" i="4"/>
  <c r="L21" i="4" s="1"/>
  <c r="E10" i="4"/>
  <c r="K10" i="4"/>
  <c r="H10" i="4"/>
  <c r="E20" i="4"/>
  <c r="E21" i="4" s="1"/>
  <c r="H31" i="4"/>
  <c r="H32" i="4" s="1"/>
  <c r="I10" i="4"/>
  <c r="O20" i="4"/>
  <c r="O21" i="4" s="1"/>
  <c r="G20" i="4"/>
  <c r="G21" i="4" s="1"/>
  <c r="N20" i="4"/>
  <c r="N21" i="4" s="1"/>
  <c r="N22" i="4" s="1"/>
  <c r="M20" i="4"/>
  <c r="M21" i="4" s="1"/>
  <c r="L22" i="4" s="1"/>
  <c r="F31" i="4"/>
  <c r="F32" i="4" s="1"/>
  <c r="E31" i="4"/>
  <c r="E32" i="4" s="1"/>
  <c r="F20" i="4"/>
  <c r="F21" i="4" s="1"/>
  <c r="G31" i="4"/>
  <c r="G32" i="4" s="1"/>
  <c r="G33" i="4" s="1"/>
  <c r="N31" i="4"/>
  <c r="N32" i="4" s="1"/>
  <c r="M33" i="4" s="1"/>
  <c r="H20" i="4"/>
  <c r="H21" i="4" s="1"/>
  <c r="G22" i="4" s="1"/>
  <c r="D10" i="4"/>
  <c r="D11" i="4" s="1"/>
  <c r="D20" i="11"/>
  <c r="F20" i="11"/>
  <c r="F18" i="11" s="1"/>
  <c r="E20" i="11"/>
  <c r="E18" i="11" s="1"/>
  <c r="F21" i="7"/>
  <c r="F7" i="9" s="1"/>
  <c r="D19" i="11"/>
  <c r="J22" i="4"/>
  <c r="I33" i="4"/>
  <c r="K33" i="4"/>
  <c r="H33" i="4"/>
  <c r="K22" i="4"/>
  <c r="L33" i="4"/>
  <c r="I22" i="4"/>
  <c r="J33" i="4"/>
  <c r="D26" i="17"/>
  <c r="C27" i="17"/>
  <c r="E26" i="17"/>
  <c r="F26" i="17"/>
  <c r="G26" i="17"/>
  <c r="F29" i="16"/>
  <c r="E29" i="16"/>
  <c r="B30" i="16"/>
  <c r="C29" i="16"/>
  <c r="G29" i="16" s="1"/>
  <c r="D29" i="16"/>
  <c r="G23" i="16"/>
  <c r="E24" i="16"/>
  <c r="F24" i="16" s="1"/>
  <c r="C24" i="16" s="1"/>
  <c r="E9" i="4"/>
  <c r="F9" i="4"/>
  <c r="G9" i="4"/>
  <c r="H9" i="4"/>
  <c r="J9" i="4"/>
  <c r="K9" i="4"/>
  <c r="L9" i="4"/>
  <c r="M9" i="4"/>
  <c r="N9" i="4"/>
  <c r="O9" i="4"/>
  <c r="D9" i="4"/>
  <c r="E33" i="4" l="1"/>
  <c r="M22" i="4"/>
  <c r="F22" i="4"/>
  <c r="E22" i="4"/>
  <c r="P33" i="4"/>
  <c r="F8" i="22" s="1"/>
  <c r="N33" i="4"/>
  <c r="F33" i="4"/>
  <c r="H22" i="4"/>
  <c r="P22" i="4" s="1"/>
  <c r="E8" i="22" s="1"/>
  <c r="G27" i="17"/>
  <c r="E27" i="17"/>
  <c r="C28" i="17"/>
  <c r="D27" i="17"/>
  <c r="F27" i="17"/>
  <c r="D30" i="16"/>
  <c r="B31" i="16"/>
  <c r="E30" i="16"/>
  <c r="F30" i="16"/>
  <c r="C30" i="16"/>
  <c r="G30" i="16" s="1"/>
  <c r="G24" i="16"/>
  <c r="E25" i="16"/>
  <c r="F25" i="16" s="1"/>
  <c r="C25" i="16" s="1"/>
  <c r="A23" i="15"/>
  <c r="P9" i="4"/>
  <c r="F28" i="17" l="1"/>
  <c r="E28" i="17"/>
  <c r="G28" i="17"/>
  <c r="C29" i="17"/>
  <c r="D28" i="17"/>
  <c r="F31" i="16"/>
  <c r="D31" i="16"/>
  <c r="E31" i="16"/>
  <c r="B32" i="16"/>
  <c r="C31" i="16"/>
  <c r="G31" i="16" s="1"/>
  <c r="G25" i="16"/>
  <c r="E26" i="16"/>
  <c r="F26" i="16" s="1"/>
  <c r="C26" i="16" s="1"/>
  <c r="C23" i="15"/>
  <c r="A24" i="15"/>
  <c r="D23" i="15"/>
  <c r="B23" i="15"/>
  <c r="E23" i="15"/>
  <c r="F23" i="15"/>
  <c r="E6" i="3"/>
  <c r="E7" i="3"/>
  <c r="E5" i="3"/>
  <c r="F15" i="2"/>
  <c r="F14" i="2"/>
  <c r="D6" i="22" l="1"/>
  <c r="D7" i="22"/>
  <c r="E29" i="17"/>
  <c r="F29" i="17"/>
  <c r="D29" i="17"/>
  <c r="G29" i="17"/>
  <c r="C30" i="17"/>
  <c r="G26" i="16"/>
  <c r="E27" i="16"/>
  <c r="F27" i="16" s="1"/>
  <c r="C27" i="16" s="1"/>
  <c r="D32" i="16"/>
  <c r="B33" i="16"/>
  <c r="C32" i="16"/>
  <c r="G32" i="16" s="1"/>
  <c r="E32" i="16"/>
  <c r="F32" i="16"/>
  <c r="E24" i="15"/>
  <c r="B24" i="15"/>
  <c r="F24" i="15"/>
  <c r="D24" i="15"/>
  <c r="A25" i="15"/>
  <c r="C24" i="15"/>
  <c r="C8" i="3" l="1"/>
  <c r="F5" i="3"/>
  <c r="F6" i="3"/>
  <c r="E12" i="22"/>
  <c r="D30" i="17"/>
  <c r="C31" i="17"/>
  <c r="F30" i="17"/>
  <c r="G30" i="17"/>
  <c r="E30" i="17"/>
  <c r="G27" i="16"/>
  <c r="E28" i="16"/>
  <c r="F28" i="16" s="1"/>
  <c r="C28" i="16" s="1"/>
  <c r="G28" i="16" s="1"/>
  <c r="F33" i="16"/>
  <c r="C33" i="16"/>
  <c r="G33" i="16" s="1"/>
  <c r="B34" i="16"/>
  <c r="D33" i="16"/>
  <c r="E33" i="16"/>
  <c r="C25" i="15"/>
  <c r="A26" i="15"/>
  <c r="D25" i="15"/>
  <c r="F25" i="15"/>
  <c r="B25" i="15"/>
  <c r="E25" i="15"/>
  <c r="F7" i="3"/>
  <c r="L11" i="4"/>
  <c r="H11" i="4"/>
  <c r="C12" i="4"/>
  <c r="O11" i="4"/>
  <c r="N11" i="4"/>
  <c r="J11" i="4"/>
  <c r="F11" i="4"/>
  <c r="M11" i="4"/>
  <c r="I11" i="4"/>
  <c r="E11" i="4"/>
  <c r="D12" i="4" s="1"/>
  <c r="K11" i="4"/>
  <c r="G11" i="4"/>
  <c r="G6" i="3" l="1"/>
  <c r="H6" i="3" s="1"/>
  <c r="G7" i="3"/>
  <c r="H7" i="3" s="1"/>
  <c r="F8" i="3"/>
  <c r="D16" i="11" s="1"/>
  <c r="D12" i="11" s="1"/>
  <c r="D17" i="11" s="1"/>
  <c r="D22" i="11" s="1"/>
  <c r="G5" i="3"/>
  <c r="H5" i="3" s="1"/>
  <c r="E6" i="27"/>
  <c r="G12" i="4"/>
  <c r="K12" i="4"/>
  <c r="M12" i="4"/>
  <c r="N12" i="4"/>
  <c r="H12" i="4"/>
  <c r="J12" i="4"/>
  <c r="L12" i="4"/>
  <c r="E12" i="4"/>
  <c r="I12" i="4"/>
  <c r="F12" i="4"/>
  <c r="G12" i="22"/>
  <c r="F12" i="22"/>
  <c r="I4" i="17"/>
  <c r="I5" i="17" s="1"/>
  <c r="D3" i="17" s="1"/>
  <c r="XFD2" i="15"/>
  <c r="C2" i="15" s="1"/>
  <c r="G31" i="17"/>
  <c r="F31" i="17"/>
  <c r="D31" i="17"/>
  <c r="E31" i="17"/>
  <c r="C32" i="17"/>
  <c r="D34" i="16"/>
  <c r="B35" i="16"/>
  <c r="C34" i="16"/>
  <c r="G34" i="16" s="1"/>
  <c r="E34" i="16"/>
  <c r="F34" i="16"/>
  <c r="E26" i="15"/>
  <c r="B26" i="15"/>
  <c r="F26" i="15"/>
  <c r="C26" i="15"/>
  <c r="D26" i="15"/>
  <c r="A27" i="15"/>
  <c r="F8" i="9"/>
  <c r="D18" i="22" l="1"/>
  <c r="D22" i="22" s="1"/>
  <c r="H8" i="3"/>
  <c r="D17" i="27"/>
  <c r="P12" i="4"/>
  <c r="F11" i="22"/>
  <c r="C13" i="15"/>
  <c r="C11" i="15"/>
  <c r="B13" i="15"/>
  <c r="D11" i="15"/>
  <c r="D13" i="15"/>
  <c r="B11" i="15"/>
  <c r="F11" i="15" s="1"/>
  <c r="E11" i="15" s="1"/>
  <c r="B12" i="15"/>
  <c r="D12" i="15"/>
  <c r="C12" i="15"/>
  <c r="C14" i="15"/>
  <c r="B14" i="15"/>
  <c r="D14" i="15"/>
  <c r="C15" i="15"/>
  <c r="B15" i="15"/>
  <c r="D15" i="15"/>
  <c r="C16" i="15"/>
  <c r="B16" i="15"/>
  <c r="D16" i="15"/>
  <c r="C17" i="15"/>
  <c r="B17" i="15"/>
  <c r="D17" i="15"/>
  <c r="B18" i="15"/>
  <c r="D18" i="15"/>
  <c r="C18" i="15"/>
  <c r="D19" i="15"/>
  <c r="C19" i="15"/>
  <c r="B19" i="15"/>
  <c r="C20" i="15"/>
  <c r="B20" i="15"/>
  <c r="D20" i="15"/>
  <c r="C21" i="15"/>
  <c r="B21" i="15"/>
  <c r="D21" i="15"/>
  <c r="C22" i="15"/>
  <c r="B22" i="15"/>
  <c r="D22" i="15"/>
  <c r="XFD3" i="15"/>
  <c r="G4" i="17"/>
  <c r="G13" i="17"/>
  <c r="E14" i="17" s="1"/>
  <c r="D14" i="17"/>
  <c r="D15" i="17"/>
  <c r="D16" i="17"/>
  <c r="D17" i="17"/>
  <c r="D18" i="17"/>
  <c r="D19" i="17"/>
  <c r="D20" i="17"/>
  <c r="D21" i="17"/>
  <c r="D22" i="17"/>
  <c r="D23" i="17"/>
  <c r="D24" i="17"/>
  <c r="D25" i="17"/>
  <c r="F32" i="17"/>
  <c r="G32" i="17"/>
  <c r="D32" i="17"/>
  <c r="E32" i="17"/>
  <c r="C33" i="17"/>
  <c r="F35" i="16"/>
  <c r="C35" i="16"/>
  <c r="G35" i="16" s="1"/>
  <c r="B36" i="16"/>
  <c r="D35" i="16"/>
  <c r="E35" i="16"/>
  <c r="F16" i="11"/>
  <c r="E16" i="11"/>
  <c r="C27" i="15"/>
  <c r="A28" i="15"/>
  <c r="D27" i="15"/>
  <c r="B27" i="15"/>
  <c r="E27" i="15"/>
  <c r="F27" i="15"/>
  <c r="G18" i="27" l="1"/>
  <c r="E22" i="2"/>
  <c r="F22" i="2" s="1"/>
  <c r="F23" i="2" s="1"/>
  <c r="F11" i="9"/>
  <c r="F22" i="9" s="1"/>
  <c r="F12" i="15"/>
  <c r="E12" i="15" s="1"/>
  <c r="F14" i="17"/>
  <c r="G14" i="17" s="1"/>
  <c r="E33" i="17"/>
  <c r="G33" i="17"/>
  <c r="F33" i="17"/>
  <c r="D33" i="17"/>
  <c r="C34" i="17"/>
  <c r="D36" i="16"/>
  <c r="B37" i="16"/>
  <c r="F36" i="16"/>
  <c r="C36" i="16"/>
  <c r="G36" i="16" s="1"/>
  <c r="E36" i="16"/>
  <c r="E28" i="15"/>
  <c r="B28" i="15"/>
  <c r="F28" i="15"/>
  <c r="D28" i="15"/>
  <c r="A29" i="15"/>
  <c r="C28" i="15"/>
  <c r="F13" i="15" l="1"/>
  <c r="E13" i="15" s="1"/>
  <c r="E15" i="17"/>
  <c r="F15" i="17" s="1"/>
  <c r="G15" i="17" s="1"/>
  <c r="E16" i="17" s="1"/>
  <c r="F16" i="17" s="1"/>
  <c r="G16" i="17" s="1"/>
  <c r="E17" i="17" s="1"/>
  <c r="F17" i="17" s="1"/>
  <c r="G17" i="17" s="1"/>
  <c r="E18" i="17" s="1"/>
  <c r="F18" i="17" s="1"/>
  <c r="G18" i="17" s="1"/>
  <c r="E19" i="17" s="1"/>
  <c r="F19" i="17" s="1"/>
  <c r="G19" i="17" s="1"/>
  <c r="E20" i="17" s="1"/>
  <c r="F20" i="17" s="1"/>
  <c r="G20" i="17" s="1"/>
  <c r="E21" i="17" s="1"/>
  <c r="F21" i="17" s="1"/>
  <c r="G21" i="17" s="1"/>
  <c r="E22" i="17" s="1"/>
  <c r="F22" i="17" s="1"/>
  <c r="G22" i="17" s="1"/>
  <c r="E23" i="17" s="1"/>
  <c r="F23" i="17" s="1"/>
  <c r="G23" i="17" s="1"/>
  <c r="E24" i="17" s="1"/>
  <c r="F24" i="17" s="1"/>
  <c r="G24" i="17" s="1"/>
  <c r="E25" i="17" s="1"/>
  <c r="F25" i="17" s="1"/>
  <c r="G25" i="17" s="1"/>
  <c r="D34" i="17"/>
  <c r="C35" i="17"/>
  <c r="G34" i="17"/>
  <c r="E34" i="17"/>
  <c r="F34" i="17"/>
  <c r="F37" i="16"/>
  <c r="E37" i="16"/>
  <c r="C37" i="16"/>
  <c r="G37" i="16" s="1"/>
  <c r="D37" i="16"/>
  <c r="B38" i="16"/>
  <c r="C29" i="15"/>
  <c r="A30" i="15"/>
  <c r="D29" i="15"/>
  <c r="F29" i="15"/>
  <c r="B29" i="15"/>
  <c r="E29" i="15"/>
  <c r="E12" i="11" l="1"/>
  <c r="E17" i="11" s="1"/>
  <c r="E22" i="11" s="1"/>
  <c r="F12" i="11"/>
  <c r="F17" i="11" s="1"/>
  <c r="D24" i="11"/>
  <c r="D26" i="11" s="1"/>
  <c r="F14" i="15"/>
  <c r="E14" i="15" s="1"/>
  <c r="F24" i="9"/>
  <c r="I23" i="9" s="1"/>
  <c r="I24" i="9" s="1"/>
  <c r="G35" i="17"/>
  <c r="C36" i="17"/>
  <c r="D35" i="17"/>
  <c r="E35" i="17"/>
  <c r="F35" i="17"/>
  <c r="D38" i="16"/>
  <c r="B39" i="16"/>
  <c r="E38" i="16"/>
  <c r="F38" i="16"/>
  <c r="C38" i="16"/>
  <c r="G38" i="16" s="1"/>
  <c r="E30" i="15"/>
  <c r="B30" i="15"/>
  <c r="F30" i="15"/>
  <c r="C30" i="15"/>
  <c r="D30" i="15"/>
  <c r="A31" i="15"/>
  <c r="F15" i="15" l="1"/>
  <c r="E15" i="15" s="1"/>
  <c r="F36" i="17"/>
  <c r="C37" i="17"/>
  <c r="E36" i="17"/>
  <c r="D36" i="17"/>
  <c r="G36" i="17"/>
  <c r="F39" i="16"/>
  <c r="D39" i="16"/>
  <c r="E39" i="16"/>
  <c r="C39" i="16"/>
  <c r="G39" i="16" s="1"/>
  <c r="B40" i="16"/>
  <c r="C31" i="15"/>
  <c r="A32" i="15"/>
  <c r="D31" i="15"/>
  <c r="B31" i="15"/>
  <c r="E31" i="15"/>
  <c r="F31" i="15"/>
  <c r="F16" i="15" l="1"/>
  <c r="E16" i="15" s="1"/>
  <c r="F22" i="11"/>
  <c r="F24" i="11" s="1"/>
  <c r="E37" i="17"/>
  <c r="C38" i="17"/>
  <c r="G37" i="17"/>
  <c r="F37" i="17"/>
  <c r="D37" i="17"/>
  <c r="D40" i="16"/>
  <c r="B41" i="16"/>
  <c r="C40" i="16"/>
  <c r="G40" i="16" s="1"/>
  <c r="E40" i="16"/>
  <c r="F40" i="16"/>
  <c r="E24" i="11"/>
  <c r="E32" i="15"/>
  <c r="B32" i="15"/>
  <c r="F32" i="15"/>
  <c r="D32" i="15"/>
  <c r="A33" i="15"/>
  <c r="C32" i="15"/>
  <c r="F17" i="15" l="1"/>
  <c r="E17" i="15" s="1"/>
  <c r="G15" i="22"/>
  <c r="E15" i="22"/>
  <c r="F15" i="22"/>
  <c r="D38" i="17"/>
  <c r="C39" i="17"/>
  <c r="E38" i="17"/>
  <c r="F38" i="17"/>
  <c r="G38" i="17"/>
  <c r="F41" i="16"/>
  <c r="C41" i="16"/>
  <c r="G41" i="16" s="1"/>
  <c r="B42" i="16"/>
  <c r="D41" i="16"/>
  <c r="E41" i="16"/>
  <c r="C33" i="15"/>
  <c r="A34" i="15"/>
  <c r="D33" i="15"/>
  <c r="F33" i="15"/>
  <c r="E33" i="15"/>
  <c r="B33" i="15"/>
  <c r="F18" i="15" l="1"/>
  <c r="F19" i="15" s="1"/>
  <c r="E19" i="15" s="1"/>
  <c r="E26" i="11"/>
  <c r="F17" i="22"/>
  <c r="F26" i="11"/>
  <c r="G39" i="17"/>
  <c r="D39" i="17"/>
  <c r="E39" i="17"/>
  <c r="C40" i="17"/>
  <c r="F39" i="17"/>
  <c r="D42" i="16"/>
  <c r="B43" i="16"/>
  <c r="C42" i="16"/>
  <c r="G42" i="16" s="1"/>
  <c r="E42" i="16"/>
  <c r="F42" i="16"/>
  <c r="E34" i="15"/>
  <c r="B34" i="15"/>
  <c r="F34" i="15"/>
  <c r="C34" i="15"/>
  <c r="D34" i="15"/>
  <c r="A35" i="15"/>
  <c r="E18" i="15" l="1"/>
  <c r="F20" i="15"/>
  <c r="E20" i="15" s="1"/>
  <c r="F23" i="22"/>
  <c r="F40" i="17"/>
  <c r="D40" i="17"/>
  <c r="G40" i="17"/>
  <c r="E40" i="17"/>
  <c r="C41" i="17"/>
  <c r="F43" i="16"/>
  <c r="C43" i="16"/>
  <c r="G43" i="16" s="1"/>
  <c r="B44" i="16"/>
  <c r="D43" i="16"/>
  <c r="E43" i="16"/>
  <c r="C35" i="15"/>
  <c r="A36" i="15"/>
  <c r="D35" i="15"/>
  <c r="B35" i="15"/>
  <c r="E35" i="15"/>
  <c r="F35" i="15"/>
  <c r="F21" i="15" l="1"/>
  <c r="E21" i="15"/>
  <c r="F22" i="15"/>
  <c r="E22" i="15" s="1"/>
  <c r="E41" i="17"/>
  <c r="D41" i="17"/>
  <c r="C42" i="17"/>
  <c r="G41" i="17"/>
  <c r="F41" i="17"/>
  <c r="D44" i="16"/>
  <c r="B45" i="16"/>
  <c r="F44" i="16"/>
  <c r="C44" i="16"/>
  <c r="G44" i="16" s="1"/>
  <c r="E44" i="16"/>
  <c r="E36" i="15"/>
  <c r="B36" i="15"/>
  <c r="F36" i="15"/>
  <c r="D36" i="15"/>
  <c r="A37" i="15"/>
  <c r="C36" i="15"/>
  <c r="D42" i="17" l="1"/>
  <c r="C43" i="17"/>
  <c r="E42" i="17"/>
  <c r="F42" i="17"/>
  <c r="G42" i="17"/>
  <c r="F45" i="16"/>
  <c r="E45" i="16"/>
  <c r="B46" i="16"/>
  <c r="C45" i="16"/>
  <c r="G45" i="16" s="1"/>
  <c r="D45" i="16"/>
  <c r="C37" i="15"/>
  <c r="A38" i="15"/>
  <c r="D37" i="15"/>
  <c r="F37" i="15"/>
  <c r="B37" i="15"/>
  <c r="E37" i="15"/>
  <c r="E11" i="22" l="1"/>
  <c r="D8" i="22"/>
  <c r="G43" i="17"/>
  <c r="E43" i="17"/>
  <c r="F43" i="17"/>
  <c r="C44" i="17"/>
  <c r="D43" i="17"/>
  <c r="D46" i="16"/>
  <c r="B47" i="16"/>
  <c r="E46" i="16"/>
  <c r="F46" i="16"/>
  <c r="C46" i="16"/>
  <c r="G46" i="16" s="1"/>
  <c r="E38" i="15"/>
  <c r="B38" i="15"/>
  <c r="F38" i="15"/>
  <c r="C38" i="15"/>
  <c r="A39" i="15"/>
  <c r="D38" i="15"/>
  <c r="G11" i="22" l="1"/>
  <c r="G17" i="22" s="1"/>
  <c r="D11" i="22"/>
  <c r="D23" i="22" s="1"/>
  <c r="F44" i="17"/>
  <c r="E44" i="17"/>
  <c r="C45" i="17"/>
  <c r="D44" i="17"/>
  <c r="G44" i="17"/>
  <c r="F47" i="16"/>
  <c r="D47" i="16"/>
  <c r="E47" i="16"/>
  <c r="B48" i="16"/>
  <c r="C47" i="16"/>
  <c r="G47" i="16" s="1"/>
  <c r="C39" i="15"/>
  <c r="A40" i="15"/>
  <c r="D39" i="15"/>
  <c r="B39" i="15"/>
  <c r="E39" i="15"/>
  <c r="F39" i="15"/>
  <c r="G23" i="22" l="1"/>
  <c r="E45" i="17"/>
  <c r="F45" i="17"/>
  <c r="G45" i="17"/>
  <c r="C46" i="17"/>
  <c r="D45" i="17"/>
  <c r="D48" i="16"/>
  <c r="B49" i="16"/>
  <c r="C48" i="16"/>
  <c r="G48" i="16" s="1"/>
  <c r="E48" i="16"/>
  <c r="F48" i="16"/>
  <c r="E40" i="15"/>
  <c r="B40" i="15"/>
  <c r="F40" i="15"/>
  <c r="D40" i="15"/>
  <c r="A41" i="15"/>
  <c r="C40" i="15"/>
  <c r="D46" i="17" l="1"/>
  <c r="C47" i="17"/>
  <c r="F46" i="17"/>
  <c r="E46" i="17"/>
  <c r="G46" i="17"/>
  <c r="F49" i="16"/>
  <c r="C49" i="16"/>
  <c r="G49" i="16" s="1"/>
  <c r="B50" i="16"/>
  <c r="D49" i="16"/>
  <c r="E49" i="16"/>
  <c r="C41" i="15"/>
  <c r="A42" i="15"/>
  <c r="D41" i="15"/>
  <c r="F41" i="15"/>
  <c r="B41" i="15"/>
  <c r="E41" i="15"/>
  <c r="G47" i="17" l="1"/>
  <c r="F47" i="17"/>
  <c r="C48" i="17"/>
  <c r="E47" i="17"/>
  <c r="D47" i="17"/>
  <c r="D50" i="16"/>
  <c r="B51" i="16"/>
  <c r="C50" i="16"/>
  <c r="G50" i="16" s="1"/>
  <c r="E50" i="16"/>
  <c r="F50" i="16"/>
  <c r="E42" i="15"/>
  <c r="B42" i="15"/>
  <c r="F42" i="15"/>
  <c r="C42" i="15"/>
  <c r="D42" i="15"/>
  <c r="A43" i="15"/>
  <c r="F48" i="17" l="1"/>
  <c r="G48" i="17"/>
  <c r="D48" i="17"/>
  <c r="C49" i="17"/>
  <c r="E48" i="17"/>
  <c r="F51" i="16"/>
  <c r="C51" i="16"/>
  <c r="G51" i="16" s="1"/>
  <c r="B52" i="16"/>
  <c r="D51" i="16"/>
  <c r="E51" i="16"/>
  <c r="C43" i="15"/>
  <c r="A44" i="15"/>
  <c r="D43" i="15"/>
  <c r="B43" i="15"/>
  <c r="E43" i="15"/>
  <c r="F43" i="15"/>
  <c r="E49" i="17" l="1"/>
  <c r="G49" i="17"/>
  <c r="D49" i="17"/>
  <c r="F49" i="17"/>
  <c r="C50" i="17"/>
  <c r="D52" i="16"/>
  <c r="B53" i="16"/>
  <c r="F52" i="16"/>
  <c r="C52" i="16"/>
  <c r="G52" i="16" s="1"/>
  <c r="E52" i="16"/>
  <c r="E44" i="15"/>
  <c r="B44" i="15"/>
  <c r="F44" i="15"/>
  <c r="D44" i="15"/>
  <c r="A45" i="15"/>
  <c r="C44" i="15"/>
  <c r="D50" i="17" l="1"/>
  <c r="C51" i="17"/>
  <c r="G50" i="17"/>
  <c r="F50" i="17"/>
  <c r="E50" i="17"/>
  <c r="F53" i="16"/>
  <c r="E53" i="16"/>
  <c r="C53" i="16"/>
  <c r="G53" i="16" s="1"/>
  <c r="D53" i="16"/>
  <c r="B54" i="16"/>
  <c r="C45" i="15"/>
  <c r="A46" i="15"/>
  <c r="D45" i="15"/>
  <c r="F45" i="15"/>
  <c r="B45" i="15"/>
  <c r="E45" i="15"/>
  <c r="G51" i="17" l="1"/>
  <c r="C52" i="17"/>
  <c r="E51" i="17"/>
  <c r="F51" i="17"/>
  <c r="D51" i="17"/>
  <c r="D54" i="16"/>
  <c r="B55" i="16"/>
  <c r="E54" i="16"/>
  <c r="F54" i="16"/>
  <c r="C54" i="16"/>
  <c r="G54" i="16" s="1"/>
  <c r="E46" i="15"/>
  <c r="B46" i="15"/>
  <c r="F46" i="15"/>
  <c r="C46" i="15"/>
  <c r="D46" i="15"/>
  <c r="A47" i="15"/>
  <c r="F52" i="17" l="1"/>
  <c r="C53" i="17"/>
  <c r="D52" i="17"/>
  <c r="G52" i="17"/>
  <c r="E52" i="17"/>
  <c r="F55" i="16"/>
  <c r="D55" i="16"/>
  <c r="E55" i="16"/>
  <c r="C55" i="16"/>
  <c r="G55" i="16" s="1"/>
  <c r="B56" i="16"/>
  <c r="C47" i="15"/>
  <c r="A48" i="15"/>
  <c r="D47" i="15"/>
  <c r="B47" i="15"/>
  <c r="E47" i="15"/>
  <c r="F47" i="15"/>
  <c r="E53" i="17" l="1"/>
  <c r="C54" i="17"/>
  <c r="F53" i="17"/>
  <c r="D53" i="17"/>
  <c r="G53" i="17"/>
  <c r="D56" i="16"/>
  <c r="B57" i="16"/>
  <c r="C56" i="16"/>
  <c r="G56" i="16" s="1"/>
  <c r="E56" i="16"/>
  <c r="F56" i="16"/>
  <c r="E48" i="15"/>
  <c r="B48" i="15"/>
  <c r="F48" i="15"/>
  <c r="D48" i="15"/>
  <c r="A49" i="15"/>
  <c r="C48" i="15"/>
  <c r="D54" i="17" l="1"/>
  <c r="C55" i="17"/>
  <c r="G54" i="17"/>
  <c r="E54" i="17"/>
  <c r="F54" i="17"/>
  <c r="F57" i="16"/>
  <c r="C57" i="16"/>
  <c r="G57" i="16" s="1"/>
  <c r="B58" i="16"/>
  <c r="D57" i="16"/>
  <c r="E57" i="16"/>
  <c r="C49" i="15"/>
  <c r="A50" i="15"/>
  <c r="D49" i="15"/>
  <c r="F49" i="15"/>
  <c r="E49" i="15"/>
  <c r="B49" i="15"/>
  <c r="G55" i="17" l="1"/>
  <c r="D55" i="17"/>
  <c r="E55" i="17"/>
  <c r="F55" i="17"/>
  <c r="C56" i="17"/>
  <c r="D58" i="16"/>
  <c r="B59" i="16"/>
  <c r="C58" i="16"/>
  <c r="G58" i="16" s="1"/>
  <c r="E58" i="16"/>
  <c r="F58" i="16"/>
  <c r="E50" i="15"/>
  <c r="B50" i="15"/>
  <c r="F50" i="15"/>
  <c r="C50" i="15"/>
  <c r="D50" i="15"/>
  <c r="A51" i="15"/>
  <c r="F56" i="17" l="1"/>
  <c r="D56" i="17"/>
  <c r="E56" i="17"/>
  <c r="C57" i="17"/>
  <c r="G56" i="17"/>
  <c r="F59" i="16"/>
  <c r="C59" i="16"/>
  <c r="G59" i="16" s="1"/>
  <c r="B60" i="16"/>
  <c r="D59" i="16"/>
  <c r="E59" i="16"/>
  <c r="C51" i="15"/>
  <c r="A52" i="15"/>
  <c r="D51" i="15"/>
  <c r="B51" i="15"/>
  <c r="E51" i="15"/>
  <c r="F51" i="15"/>
  <c r="E57" i="17" l="1"/>
  <c r="D57" i="17"/>
  <c r="G57" i="17"/>
  <c r="F57" i="17"/>
  <c r="C58" i="17"/>
  <c r="D60" i="16"/>
  <c r="B61" i="16"/>
  <c r="F60" i="16"/>
  <c r="C60" i="16"/>
  <c r="G60" i="16" s="1"/>
  <c r="E60" i="16"/>
  <c r="E52" i="15"/>
  <c r="B52" i="15"/>
  <c r="F52" i="15"/>
  <c r="D52" i="15"/>
  <c r="A53" i="15"/>
  <c r="C52" i="15"/>
  <c r="D58" i="17" l="1"/>
  <c r="C59" i="17"/>
  <c r="E58" i="17"/>
  <c r="G58" i="17"/>
  <c r="F58" i="17"/>
  <c r="F61" i="16"/>
  <c r="E61" i="16"/>
  <c r="B62" i="16"/>
  <c r="C61" i="16"/>
  <c r="G61" i="16" s="1"/>
  <c r="D61" i="16"/>
  <c r="C53" i="15"/>
  <c r="A54" i="15"/>
  <c r="D53" i="15"/>
  <c r="F53" i="15"/>
  <c r="B53" i="15"/>
  <c r="E53" i="15"/>
  <c r="G59" i="17" l="1"/>
  <c r="E59" i="17"/>
  <c r="D59" i="17"/>
  <c r="F59" i="17"/>
  <c r="C60" i="17"/>
  <c r="D62" i="16"/>
  <c r="B63" i="16"/>
  <c r="E62" i="16"/>
  <c r="F62" i="16"/>
  <c r="C62" i="16"/>
  <c r="G62" i="16" s="1"/>
  <c r="E54" i="15"/>
  <c r="B54" i="15"/>
  <c r="F54" i="15"/>
  <c r="C54" i="15"/>
  <c r="A55" i="15"/>
  <c r="D54" i="15"/>
  <c r="F60" i="17" l="1"/>
  <c r="E60" i="17"/>
  <c r="G60" i="17"/>
  <c r="C61" i="17"/>
  <c r="D60" i="17"/>
  <c r="F63" i="16"/>
  <c r="D63" i="16"/>
  <c r="E63" i="16"/>
  <c r="B64" i="16"/>
  <c r="C63" i="16"/>
  <c r="G63" i="16" s="1"/>
  <c r="C55" i="15"/>
  <c r="A56" i="15"/>
  <c r="D55" i="15"/>
  <c r="B55" i="15"/>
  <c r="E55" i="15"/>
  <c r="F55" i="15"/>
  <c r="E61" i="17" l="1"/>
  <c r="F61" i="17"/>
  <c r="C62" i="17"/>
  <c r="D61" i="17"/>
  <c r="G61" i="17"/>
  <c r="D64" i="16"/>
  <c r="B65" i="16"/>
  <c r="C64" i="16"/>
  <c r="G64" i="16" s="1"/>
  <c r="E64" i="16"/>
  <c r="F64" i="16"/>
  <c r="E56" i="15"/>
  <c r="B56" i="15"/>
  <c r="F56" i="15"/>
  <c r="D56" i="15"/>
  <c r="A57" i="15"/>
  <c r="C56" i="15"/>
  <c r="D62" i="17" l="1"/>
  <c r="C63" i="17"/>
  <c r="F62" i="17"/>
  <c r="G62" i="17"/>
  <c r="E62" i="17"/>
  <c r="F65" i="16"/>
  <c r="C65" i="16"/>
  <c r="G65" i="16" s="1"/>
  <c r="B66" i="16"/>
  <c r="D65" i="16"/>
  <c r="E65" i="16"/>
  <c r="D57" i="15"/>
  <c r="E57" i="15"/>
  <c r="F57" i="15"/>
  <c r="A58" i="15"/>
  <c r="B57" i="15"/>
  <c r="C57" i="15"/>
  <c r="G63" i="17" l="1"/>
  <c r="F63" i="17"/>
  <c r="E63" i="17"/>
  <c r="D63" i="17"/>
  <c r="C64" i="17"/>
  <c r="D66" i="16"/>
  <c r="B67" i="16"/>
  <c r="C66" i="16"/>
  <c r="G66" i="16" s="1"/>
  <c r="E66" i="16"/>
  <c r="F66" i="16"/>
  <c r="B58" i="15"/>
  <c r="F58" i="15"/>
  <c r="D58" i="15"/>
  <c r="E58" i="15"/>
  <c r="C58" i="15"/>
  <c r="A59" i="15"/>
  <c r="F64" i="17" l="1"/>
  <c r="G64" i="17"/>
  <c r="C65" i="17"/>
  <c r="E64" i="17"/>
  <c r="D64" i="17"/>
  <c r="F67" i="16"/>
  <c r="C67" i="16"/>
  <c r="G67" i="16" s="1"/>
  <c r="B68" i="16"/>
  <c r="D67" i="16"/>
  <c r="E67" i="16"/>
  <c r="D59" i="15"/>
  <c r="C59" i="15"/>
  <c r="E59" i="15"/>
  <c r="F59" i="15"/>
  <c r="A60" i="15"/>
  <c r="B59" i="15"/>
  <c r="E65" i="17" l="1"/>
  <c r="G65" i="17"/>
  <c r="D65" i="17"/>
  <c r="F65" i="17"/>
  <c r="C66" i="17"/>
  <c r="D68" i="16"/>
  <c r="B69" i="16"/>
  <c r="F68" i="16"/>
  <c r="C68" i="16"/>
  <c r="G68" i="16" s="1"/>
  <c r="E68" i="16"/>
  <c r="B60" i="15"/>
  <c r="F60" i="15"/>
  <c r="C60" i="15"/>
  <c r="D60" i="15"/>
  <c r="E60" i="15"/>
  <c r="A61" i="15"/>
  <c r="D66" i="17" l="1"/>
  <c r="C67" i="17"/>
  <c r="G66" i="17"/>
  <c r="E66" i="17"/>
  <c r="F66" i="17"/>
  <c r="F69" i="16"/>
  <c r="E69" i="16"/>
  <c r="C69" i="16"/>
  <c r="G69" i="16" s="1"/>
  <c r="D69" i="16"/>
  <c r="B70" i="16"/>
  <c r="D61" i="15"/>
  <c r="B61" i="15"/>
  <c r="A62" i="15"/>
  <c r="C61" i="15"/>
  <c r="E61" i="15"/>
  <c r="F61" i="15"/>
  <c r="G67" i="17" l="1"/>
  <c r="C68" i="17"/>
  <c r="F67" i="17"/>
  <c r="D67" i="17"/>
  <c r="E67" i="17"/>
  <c r="D70" i="16"/>
  <c r="B71" i="16"/>
  <c r="E70" i="16"/>
  <c r="F70" i="16"/>
  <c r="C70" i="16"/>
  <c r="G70" i="16" s="1"/>
  <c r="B62" i="15"/>
  <c r="F62" i="15"/>
  <c r="A63" i="15"/>
  <c r="C62" i="15"/>
  <c r="E62" i="15"/>
  <c r="D62" i="15"/>
  <c r="F68" i="17" l="1"/>
  <c r="C69" i="17"/>
  <c r="E68" i="17"/>
  <c r="G68" i="17"/>
  <c r="D68" i="17"/>
  <c r="F71" i="16"/>
  <c r="D71" i="16"/>
  <c r="E71" i="16"/>
  <c r="C71" i="16"/>
  <c r="G71" i="16" s="1"/>
  <c r="B72" i="16"/>
  <c r="D63" i="15"/>
  <c r="F63" i="15"/>
  <c r="B63" i="15"/>
  <c r="A64" i="15"/>
  <c r="C63" i="15"/>
  <c r="E63" i="15"/>
  <c r="E69" i="17" l="1"/>
  <c r="C70" i="17"/>
  <c r="D69" i="17"/>
  <c r="F69" i="17"/>
  <c r="G69" i="17"/>
  <c r="D72" i="16"/>
  <c r="B73" i="16"/>
  <c r="C72" i="16"/>
  <c r="G72" i="16" s="1"/>
  <c r="E72" i="16"/>
  <c r="F72" i="16"/>
  <c r="B64" i="15"/>
  <c r="F64" i="15"/>
  <c r="E64" i="15"/>
  <c r="A65" i="15"/>
  <c r="C64" i="15"/>
  <c r="D64" i="15"/>
  <c r="D70" i="17" l="1"/>
  <c r="C71" i="17"/>
  <c r="F70" i="17"/>
  <c r="E70" i="17"/>
  <c r="G70" i="17"/>
  <c r="C73" i="16"/>
  <c r="G73" i="16" s="1"/>
  <c r="D73" i="16"/>
  <c r="B74" i="16"/>
  <c r="E73" i="16"/>
  <c r="F73" i="16"/>
  <c r="D65" i="15"/>
  <c r="E65" i="15"/>
  <c r="F65" i="15"/>
  <c r="B65" i="15"/>
  <c r="C65" i="15"/>
  <c r="A66" i="15"/>
  <c r="G71" i="17" l="1"/>
  <c r="D71" i="17"/>
  <c r="C72" i="17"/>
  <c r="F71" i="17"/>
  <c r="E71" i="17"/>
  <c r="E74" i="16"/>
  <c r="F74" i="16"/>
  <c r="C74" i="16"/>
  <c r="G74" i="16" s="1"/>
  <c r="D74" i="16"/>
  <c r="B75" i="16"/>
  <c r="B66" i="15"/>
  <c r="F66" i="15"/>
  <c r="D66" i="15"/>
  <c r="E66" i="15"/>
  <c r="A67" i="15"/>
  <c r="C66" i="15"/>
  <c r="F72" i="17" l="1"/>
  <c r="D72" i="17"/>
  <c r="E72" i="17"/>
  <c r="G72" i="17"/>
  <c r="C73" i="17"/>
  <c r="C75" i="16"/>
  <c r="G75" i="16" s="1"/>
  <c r="D75" i="16"/>
  <c r="B76" i="16"/>
  <c r="E75" i="16"/>
  <c r="F75" i="16"/>
  <c r="D67" i="15"/>
  <c r="C67" i="15"/>
  <c r="E67" i="15"/>
  <c r="B67" i="15"/>
  <c r="F67" i="15"/>
  <c r="A68" i="15"/>
  <c r="E73" i="17" l="1"/>
  <c r="D73" i="17"/>
  <c r="F73" i="17"/>
  <c r="C74" i="17"/>
  <c r="G73" i="17"/>
  <c r="E76" i="16"/>
  <c r="F76" i="16"/>
  <c r="B77" i="16"/>
  <c r="C76" i="16"/>
  <c r="G76" i="16" s="1"/>
  <c r="D76" i="16"/>
  <c r="B68" i="15"/>
  <c r="F68" i="15"/>
  <c r="C68" i="15"/>
  <c r="A69" i="15"/>
  <c r="D68" i="15"/>
  <c r="E68" i="15"/>
  <c r="D74" i="17" l="1"/>
  <c r="C75" i="17"/>
  <c r="E74" i="17"/>
  <c r="G74" i="17"/>
  <c r="F74" i="17"/>
  <c r="C77" i="16"/>
  <c r="G77" i="16" s="1"/>
  <c r="D77" i="16"/>
  <c r="B78" i="16"/>
  <c r="E77" i="16"/>
  <c r="F77" i="16"/>
  <c r="D69" i="15"/>
  <c r="E69" i="15"/>
  <c r="F69" i="15"/>
  <c r="A70" i="15"/>
  <c r="C69" i="15"/>
  <c r="B69" i="15"/>
  <c r="G75" i="17" l="1"/>
  <c r="E75" i="17"/>
  <c r="C76" i="17"/>
  <c r="F75" i="17"/>
  <c r="D75" i="17"/>
  <c r="E78" i="16"/>
  <c r="F78" i="16"/>
  <c r="C78" i="16"/>
  <c r="G78" i="16" s="1"/>
  <c r="D78" i="16"/>
  <c r="B79" i="16"/>
  <c r="B70" i="15"/>
  <c r="F70" i="15"/>
  <c r="C70" i="15"/>
  <c r="A71" i="15"/>
  <c r="D70" i="15"/>
  <c r="E70" i="15"/>
  <c r="F76" i="17" l="1"/>
  <c r="E76" i="17"/>
  <c r="D76" i="17"/>
  <c r="G76" i="17"/>
  <c r="C77" i="17"/>
  <c r="C79" i="16"/>
  <c r="G79" i="16" s="1"/>
  <c r="D79" i="16"/>
  <c r="B80" i="16"/>
  <c r="E79" i="16"/>
  <c r="F79" i="16"/>
  <c r="D71" i="15"/>
  <c r="E71" i="15"/>
  <c r="B71" i="15"/>
  <c r="C71" i="15"/>
  <c r="A72" i="15"/>
  <c r="F71" i="15"/>
  <c r="E77" i="17" l="1"/>
  <c r="F77" i="17"/>
  <c r="G77" i="17"/>
  <c r="C78" i="17"/>
  <c r="D77" i="17"/>
  <c r="E80" i="16"/>
  <c r="F80" i="16"/>
  <c r="B81" i="16"/>
  <c r="C80" i="16"/>
  <c r="G80" i="16" s="1"/>
  <c r="D80" i="16"/>
  <c r="B72" i="15"/>
  <c r="F72" i="15"/>
  <c r="C72" i="15"/>
  <c r="A73" i="15"/>
  <c r="D72" i="15"/>
  <c r="E72" i="15"/>
  <c r="D78" i="17" l="1"/>
  <c r="C79" i="17"/>
  <c r="F78" i="17"/>
  <c r="E78" i="17"/>
  <c r="G78" i="17"/>
  <c r="C81" i="16"/>
  <c r="G81" i="16" s="1"/>
  <c r="D81" i="16"/>
  <c r="B82" i="16"/>
  <c r="E81" i="16"/>
  <c r="F81" i="16"/>
  <c r="D73" i="15"/>
  <c r="E73" i="15"/>
  <c r="F73" i="15"/>
  <c r="A74" i="15"/>
  <c r="B73" i="15"/>
  <c r="C73" i="15"/>
  <c r="G79" i="17" l="1"/>
  <c r="F79" i="17"/>
  <c r="D79" i="17"/>
  <c r="C80" i="17"/>
  <c r="E79" i="17"/>
  <c r="E82" i="16"/>
  <c r="F82" i="16"/>
  <c r="C82" i="16"/>
  <c r="G82" i="16" s="1"/>
  <c r="D82" i="16"/>
  <c r="B83" i="16"/>
  <c r="B74" i="15"/>
  <c r="F74" i="15"/>
  <c r="C74" i="15"/>
  <c r="A75" i="15"/>
  <c r="E74" i="15"/>
  <c r="D74" i="15"/>
  <c r="F80" i="17" l="1"/>
  <c r="G80" i="17"/>
  <c r="E80" i="17"/>
  <c r="D80" i="17"/>
  <c r="C81" i="17"/>
  <c r="C83" i="16"/>
  <c r="G83" i="16" s="1"/>
  <c r="D83" i="16"/>
  <c r="B84" i="16"/>
  <c r="E83" i="16"/>
  <c r="F83" i="16"/>
  <c r="D75" i="15"/>
  <c r="E75" i="15"/>
  <c r="B75" i="15"/>
  <c r="C75" i="15"/>
  <c r="F75" i="15"/>
  <c r="A76" i="15"/>
  <c r="F81" i="17" l="1"/>
  <c r="G81" i="17"/>
  <c r="E81" i="17"/>
  <c r="C82" i="17"/>
  <c r="D81" i="17"/>
  <c r="E84" i="16"/>
  <c r="F84" i="16"/>
  <c r="B85" i="16"/>
  <c r="C84" i="16"/>
  <c r="G84" i="16" s="1"/>
  <c r="D84" i="16"/>
  <c r="B76" i="15"/>
  <c r="F76" i="15"/>
  <c r="C76" i="15"/>
  <c r="A77" i="15"/>
  <c r="D76" i="15"/>
  <c r="E76" i="15"/>
  <c r="E82" i="17" l="1"/>
  <c r="G82" i="17"/>
  <c r="C83" i="17"/>
  <c r="F82" i="17"/>
  <c r="D82" i="17"/>
  <c r="C85" i="16"/>
  <c r="G85" i="16" s="1"/>
  <c r="D85" i="16"/>
  <c r="B86" i="16"/>
  <c r="E85" i="16"/>
  <c r="F85" i="16"/>
  <c r="D77" i="15"/>
  <c r="E77" i="15"/>
  <c r="F77" i="15"/>
  <c r="A78" i="15"/>
  <c r="C77" i="15"/>
  <c r="B77" i="15"/>
  <c r="D83" i="17" l="1"/>
  <c r="C84" i="17"/>
  <c r="G83" i="17"/>
  <c r="E83" i="17"/>
  <c r="F83" i="17"/>
  <c r="E86" i="16"/>
  <c r="F86" i="16"/>
  <c r="C86" i="16"/>
  <c r="G86" i="16" s="1"/>
  <c r="D86" i="16"/>
  <c r="B87" i="16"/>
  <c r="B78" i="15"/>
  <c r="F78" i="15"/>
  <c r="C78" i="15"/>
  <c r="A79" i="15"/>
  <c r="D78" i="15"/>
  <c r="E78" i="15"/>
  <c r="G84" i="17" l="1"/>
  <c r="C85" i="17"/>
  <c r="E84" i="17"/>
  <c r="F84" i="17"/>
  <c r="D84" i="17"/>
  <c r="C87" i="16"/>
  <c r="G87" i="16" s="1"/>
  <c r="D87" i="16"/>
  <c r="E87" i="16"/>
  <c r="F87" i="16"/>
  <c r="B88" i="16"/>
  <c r="D79" i="15"/>
  <c r="E79" i="15"/>
  <c r="B79" i="15"/>
  <c r="C79" i="15"/>
  <c r="A80" i="15"/>
  <c r="F79" i="15"/>
  <c r="F85" i="17" l="1"/>
  <c r="C86" i="17"/>
  <c r="G85" i="17"/>
  <c r="E85" i="17"/>
  <c r="D85" i="17"/>
  <c r="E88" i="16"/>
  <c r="C88" i="16"/>
  <c r="G88" i="16" s="1"/>
  <c r="B89" i="16"/>
  <c r="D88" i="16"/>
  <c r="F88" i="16"/>
  <c r="B80" i="15"/>
  <c r="F80" i="15"/>
  <c r="C80" i="15"/>
  <c r="A81" i="15"/>
  <c r="D80" i="15"/>
  <c r="E80" i="15"/>
  <c r="E86" i="17" l="1"/>
  <c r="C87" i="17"/>
  <c r="D86" i="17"/>
  <c r="F86" i="17"/>
  <c r="G86" i="17"/>
  <c r="C89" i="16"/>
  <c r="G89" i="16" s="1"/>
  <c r="B90" i="16"/>
  <c r="D89" i="16"/>
  <c r="E89" i="16"/>
  <c r="F89" i="16"/>
  <c r="D81" i="15"/>
  <c r="E81" i="15"/>
  <c r="F81" i="15"/>
  <c r="A82" i="15"/>
  <c r="B81" i="15"/>
  <c r="C81" i="15"/>
  <c r="D87" i="17" l="1"/>
  <c r="C88" i="17"/>
  <c r="E87" i="17"/>
  <c r="F87" i="17"/>
  <c r="G87" i="17"/>
  <c r="E90" i="16"/>
  <c r="C90" i="16"/>
  <c r="G90" i="16" s="1"/>
  <c r="B91" i="16"/>
  <c r="D90" i="16"/>
  <c r="F90" i="16"/>
  <c r="B82" i="15"/>
  <c r="F82" i="15"/>
  <c r="C82" i="15"/>
  <c r="A83" i="15"/>
  <c r="E82" i="15"/>
  <c r="D82" i="15"/>
  <c r="G88" i="17" l="1"/>
  <c r="D88" i="17"/>
  <c r="F88" i="17"/>
  <c r="C89" i="17"/>
  <c r="E88" i="17"/>
  <c r="C91" i="16"/>
  <c r="G91" i="16" s="1"/>
  <c r="F91" i="16"/>
  <c r="B92" i="16"/>
  <c r="D91" i="16"/>
  <c r="E91" i="16"/>
  <c r="D83" i="15"/>
  <c r="E83" i="15"/>
  <c r="B83" i="15"/>
  <c r="C83" i="15"/>
  <c r="F83" i="15"/>
  <c r="A84" i="15"/>
  <c r="F89" i="17" l="1"/>
  <c r="D89" i="17"/>
  <c r="C90" i="17"/>
  <c r="E89" i="17"/>
  <c r="G89" i="17"/>
  <c r="E92" i="16"/>
  <c r="F92" i="16"/>
  <c r="B93" i="16"/>
  <c r="C92" i="16"/>
  <c r="G92" i="16" s="1"/>
  <c r="D92" i="16"/>
  <c r="B84" i="15"/>
  <c r="F84" i="15"/>
  <c r="C84" i="15"/>
  <c r="A85" i="15"/>
  <c r="D84" i="15"/>
  <c r="E84" i="15"/>
  <c r="E90" i="17" l="1"/>
  <c r="D90" i="17"/>
  <c r="F90" i="17"/>
  <c r="C91" i="17"/>
  <c r="G90" i="17"/>
  <c r="C93" i="16"/>
  <c r="G93" i="16" s="1"/>
  <c r="E93" i="16"/>
  <c r="F93" i="16"/>
  <c r="B94" i="16"/>
  <c r="D93" i="16"/>
  <c r="D85" i="15"/>
  <c r="E85" i="15"/>
  <c r="F85" i="15"/>
  <c r="A86" i="15"/>
  <c r="C85" i="15"/>
  <c r="B85" i="15"/>
  <c r="D91" i="17" l="1"/>
  <c r="C92" i="17"/>
  <c r="E91" i="17"/>
  <c r="F91" i="17"/>
  <c r="G91" i="17"/>
  <c r="E94" i="16"/>
  <c r="D94" i="16"/>
  <c r="F94" i="16"/>
  <c r="B95" i="16"/>
  <c r="C94" i="16"/>
  <c r="G94" i="16" s="1"/>
  <c r="B86" i="15"/>
  <c r="F86" i="15"/>
  <c r="C86" i="15"/>
  <c r="A87" i="15"/>
  <c r="D86" i="15"/>
  <c r="E86" i="15"/>
  <c r="G92" i="17" l="1"/>
  <c r="E92" i="17"/>
  <c r="C93" i="17"/>
  <c r="D92" i="17"/>
  <c r="F92" i="17"/>
  <c r="C95" i="16"/>
  <c r="G95" i="16" s="1"/>
  <c r="D95" i="16"/>
  <c r="E95" i="16"/>
  <c r="F95" i="16"/>
  <c r="B96" i="16"/>
  <c r="D87" i="15"/>
  <c r="E87" i="15"/>
  <c r="B87" i="15"/>
  <c r="C87" i="15"/>
  <c r="A88" i="15"/>
  <c r="F87" i="15"/>
  <c r="F93" i="17" l="1"/>
  <c r="E93" i="17"/>
  <c r="D93" i="17"/>
  <c r="C94" i="17"/>
  <c r="G93" i="17"/>
  <c r="E96" i="16"/>
  <c r="C96" i="16"/>
  <c r="G96" i="16" s="1"/>
  <c r="B97" i="16"/>
  <c r="D96" i="16"/>
  <c r="F96" i="16"/>
  <c r="B88" i="15"/>
  <c r="F88" i="15"/>
  <c r="C88" i="15"/>
  <c r="A89" i="15"/>
  <c r="D88" i="15"/>
  <c r="E88" i="15"/>
  <c r="E94" i="17" l="1"/>
  <c r="F94" i="17"/>
  <c r="D94" i="17"/>
  <c r="G94" i="17"/>
  <c r="C95" i="17"/>
  <c r="C97" i="16"/>
  <c r="G97" i="16" s="1"/>
  <c r="B98" i="16"/>
  <c r="D97" i="16"/>
  <c r="E97" i="16"/>
  <c r="F97" i="16"/>
  <c r="D89" i="15"/>
  <c r="E89" i="15"/>
  <c r="F89" i="15"/>
  <c r="A90" i="15"/>
  <c r="B89" i="15"/>
  <c r="C89" i="15"/>
  <c r="D95" i="17" l="1"/>
  <c r="C96" i="17"/>
  <c r="F95" i="17"/>
  <c r="G95" i="17"/>
  <c r="E95" i="17"/>
  <c r="E98" i="16"/>
  <c r="C98" i="16"/>
  <c r="G98" i="16" s="1"/>
  <c r="B99" i="16"/>
  <c r="D98" i="16"/>
  <c r="F98" i="16"/>
  <c r="B90" i="15"/>
  <c r="F90" i="15"/>
  <c r="C90" i="15"/>
  <c r="A91" i="15"/>
  <c r="E90" i="15"/>
  <c r="D90" i="15"/>
  <c r="G96" i="17" l="1"/>
  <c r="F96" i="17"/>
  <c r="D96" i="17"/>
  <c r="C97" i="17"/>
  <c r="E96" i="17"/>
  <c r="C99" i="16"/>
  <c r="G99" i="16" s="1"/>
  <c r="F99" i="16"/>
  <c r="B100" i="16"/>
  <c r="D99" i="16"/>
  <c r="E99" i="16"/>
  <c r="D91" i="15"/>
  <c r="E91" i="15"/>
  <c r="B91" i="15"/>
  <c r="C91" i="15"/>
  <c r="F91" i="15"/>
  <c r="A92" i="15"/>
  <c r="F97" i="17" l="1"/>
  <c r="G97" i="17"/>
  <c r="D97" i="17"/>
  <c r="E97" i="17"/>
  <c r="C98" i="17"/>
  <c r="E100" i="16"/>
  <c r="F100" i="16"/>
  <c r="C100" i="16"/>
  <c r="G100" i="16" s="1"/>
  <c r="B101" i="16"/>
  <c r="D100" i="16"/>
  <c r="B92" i="15"/>
  <c r="F92" i="15"/>
  <c r="C92" i="15"/>
  <c r="A93" i="15"/>
  <c r="D92" i="15"/>
  <c r="E92" i="15"/>
  <c r="E98" i="17" l="1"/>
  <c r="G98" i="17"/>
  <c r="F98" i="17"/>
  <c r="C99" i="17"/>
  <c r="D98" i="17"/>
  <c r="C101" i="16"/>
  <c r="G101" i="16" s="1"/>
  <c r="E101" i="16"/>
  <c r="F101" i="16"/>
  <c r="B102" i="16"/>
  <c r="D101" i="16"/>
  <c r="E93" i="15"/>
  <c r="D93" i="15"/>
  <c r="F93" i="15"/>
  <c r="C93" i="15"/>
  <c r="A94" i="15"/>
  <c r="B93" i="15"/>
  <c r="D99" i="17" l="1"/>
  <c r="C100" i="17"/>
  <c r="G99" i="17"/>
  <c r="F99" i="17"/>
  <c r="E99" i="17"/>
  <c r="E102" i="16"/>
  <c r="D102" i="16"/>
  <c r="F102" i="16"/>
  <c r="C102" i="16"/>
  <c r="G102" i="16" s="1"/>
  <c r="B103" i="16"/>
  <c r="C94" i="15"/>
  <c r="A95" i="15"/>
  <c r="D94" i="15"/>
  <c r="E94" i="15"/>
  <c r="F94" i="15"/>
  <c r="B94" i="15"/>
  <c r="G100" i="17" l="1"/>
  <c r="C101" i="17"/>
  <c r="D100" i="17"/>
  <c r="E100" i="17"/>
  <c r="F100" i="17"/>
  <c r="C103" i="16"/>
  <c r="G103" i="16" s="1"/>
  <c r="D103" i="16"/>
  <c r="E103" i="16"/>
  <c r="F103" i="16"/>
  <c r="B104" i="16"/>
  <c r="E95" i="15"/>
  <c r="C95" i="15"/>
  <c r="D95" i="15"/>
  <c r="B95" i="15"/>
  <c r="F95" i="15"/>
  <c r="A96" i="15"/>
  <c r="F101" i="17" l="1"/>
  <c r="C102" i="17"/>
  <c r="E101" i="17"/>
  <c r="G101" i="17"/>
  <c r="D101" i="17"/>
  <c r="E104" i="16"/>
  <c r="C104" i="16"/>
  <c r="G104" i="16" s="1"/>
  <c r="B105" i="16"/>
  <c r="D104" i="16"/>
  <c r="F104" i="16"/>
  <c r="C96" i="15"/>
  <c r="A97" i="15"/>
  <c r="B96" i="15"/>
  <c r="D96" i="15"/>
  <c r="F96" i="15"/>
  <c r="E96" i="15"/>
  <c r="E102" i="17" l="1"/>
  <c r="C103" i="17"/>
  <c r="G102" i="17"/>
  <c r="F102" i="17"/>
  <c r="D102" i="17"/>
  <c r="C105" i="16"/>
  <c r="G105" i="16" s="1"/>
  <c r="B106" i="16"/>
  <c r="D105" i="16"/>
  <c r="E105" i="16"/>
  <c r="F105" i="16"/>
  <c r="E97" i="15"/>
  <c r="B97" i="15"/>
  <c r="A98" i="15"/>
  <c r="C97" i="15"/>
  <c r="D97" i="15"/>
  <c r="F97" i="15"/>
  <c r="D103" i="17" l="1"/>
  <c r="C104" i="17"/>
  <c r="E103" i="17"/>
  <c r="F103" i="17"/>
  <c r="G103" i="17"/>
  <c r="E106" i="16"/>
  <c r="C106" i="16"/>
  <c r="G106" i="16" s="1"/>
  <c r="B107" i="16"/>
  <c r="D106" i="16"/>
  <c r="F106" i="16"/>
  <c r="C98" i="15"/>
  <c r="A99" i="15"/>
  <c r="F98" i="15"/>
  <c r="B98" i="15"/>
  <c r="E98" i="15"/>
  <c r="D98" i="15"/>
  <c r="G104" i="17" l="1"/>
  <c r="D104" i="17"/>
  <c r="E104" i="17"/>
  <c r="F104" i="17"/>
  <c r="C105" i="17"/>
  <c r="C107" i="16"/>
  <c r="G107" i="16" s="1"/>
  <c r="F107" i="16"/>
  <c r="B108" i="16"/>
  <c r="D107" i="16"/>
  <c r="E107" i="16"/>
  <c r="E99" i="15"/>
  <c r="F99" i="15"/>
  <c r="B99" i="15"/>
  <c r="A100" i="15"/>
  <c r="C99" i="15"/>
  <c r="D99" i="15"/>
  <c r="F105" i="17" l="1"/>
  <c r="D105" i="17"/>
  <c r="G105" i="17"/>
  <c r="C106" i="17"/>
  <c r="E105" i="17"/>
  <c r="E108" i="16"/>
  <c r="F108" i="16"/>
  <c r="B109" i="16"/>
  <c r="C108" i="16"/>
  <c r="G108" i="16" s="1"/>
  <c r="D108" i="16"/>
  <c r="C100" i="15"/>
  <c r="A101" i="15"/>
  <c r="E100" i="15"/>
  <c r="F100" i="15"/>
  <c r="D100" i="15"/>
  <c r="B100" i="15"/>
  <c r="E106" i="17" l="1"/>
  <c r="D106" i="17"/>
  <c r="C107" i="17"/>
  <c r="F106" i="17"/>
  <c r="G106" i="17"/>
  <c r="C109" i="16"/>
  <c r="G109" i="16" s="1"/>
  <c r="E109" i="16"/>
  <c r="F109" i="16"/>
  <c r="B110" i="16"/>
  <c r="D109" i="16"/>
  <c r="E101" i="15"/>
  <c r="D101" i="15"/>
  <c r="F101" i="15"/>
  <c r="B101" i="15"/>
  <c r="A102" i="15"/>
  <c r="C101" i="15"/>
  <c r="D107" i="17" l="1"/>
  <c r="C108" i="17"/>
  <c r="E107" i="17"/>
  <c r="F107" i="17"/>
  <c r="G107" i="17"/>
  <c r="E110" i="16"/>
  <c r="D110" i="16"/>
  <c r="F110" i="16"/>
  <c r="B111" i="16"/>
  <c r="C110" i="16"/>
  <c r="G110" i="16" s="1"/>
  <c r="C102" i="15"/>
  <c r="D102" i="15"/>
  <c r="E102" i="15"/>
  <c r="B102" i="15"/>
  <c r="F102" i="15"/>
  <c r="A103" i="15"/>
  <c r="G108" i="17" l="1"/>
  <c r="E108" i="17"/>
  <c r="F108" i="17"/>
  <c r="C109" i="17"/>
  <c r="D108" i="17"/>
  <c r="C111" i="16"/>
  <c r="G111" i="16" s="1"/>
  <c r="D111" i="16"/>
  <c r="E111" i="16"/>
  <c r="F111" i="16"/>
  <c r="B112" i="16"/>
  <c r="B103" i="15"/>
  <c r="F103" i="15"/>
  <c r="C103" i="15"/>
  <c r="A104" i="15"/>
  <c r="E103" i="15"/>
  <c r="D103" i="15"/>
  <c r="F109" i="17" l="1"/>
  <c r="E109" i="17"/>
  <c r="C110" i="17"/>
  <c r="D109" i="17"/>
  <c r="G109" i="17"/>
  <c r="E112" i="16"/>
  <c r="C112" i="16"/>
  <c r="G112" i="16" s="1"/>
  <c r="B113" i="16"/>
  <c r="D112" i="16"/>
  <c r="F112" i="16"/>
  <c r="D104" i="15"/>
  <c r="E104" i="15"/>
  <c r="A105" i="15"/>
  <c r="B104" i="15"/>
  <c r="F104" i="15"/>
  <c r="C104" i="15"/>
  <c r="E110" i="17" l="1"/>
  <c r="F110" i="17"/>
  <c r="D110" i="17"/>
  <c r="C111" i="17"/>
  <c r="G110" i="17"/>
  <c r="C113" i="16"/>
  <c r="G113" i="16" s="1"/>
  <c r="B114" i="16"/>
  <c r="D113" i="16"/>
  <c r="E113" i="16"/>
  <c r="F113" i="16"/>
  <c r="B105" i="15"/>
  <c r="F105" i="15"/>
  <c r="C105" i="15"/>
  <c r="A106" i="15"/>
  <c r="D105" i="15"/>
  <c r="E105" i="15"/>
  <c r="D111" i="17" l="1"/>
  <c r="C112" i="17"/>
  <c r="F111" i="17"/>
  <c r="E111" i="17"/>
  <c r="G111" i="17"/>
  <c r="E114" i="16"/>
  <c r="C114" i="16"/>
  <c r="G114" i="16" s="1"/>
  <c r="B115" i="16"/>
  <c r="D114" i="16"/>
  <c r="F114" i="16"/>
  <c r="D106" i="15"/>
  <c r="E106" i="15"/>
  <c r="C106" i="15"/>
  <c r="F106" i="15"/>
  <c r="B106" i="15"/>
  <c r="A107" i="15"/>
  <c r="G112" i="17" l="1"/>
  <c r="F112" i="17"/>
  <c r="C113" i="17"/>
  <c r="D112" i="17"/>
  <c r="E112" i="17"/>
  <c r="C115" i="16"/>
  <c r="G115" i="16" s="1"/>
  <c r="F115" i="16"/>
  <c r="B116" i="16"/>
  <c r="D115" i="16"/>
  <c r="E115" i="16"/>
  <c r="B107" i="15"/>
  <c r="F107" i="15"/>
  <c r="C107" i="15"/>
  <c r="A108" i="15"/>
  <c r="E107" i="15"/>
  <c r="D107" i="15"/>
  <c r="F113" i="17" l="1"/>
  <c r="G113" i="17"/>
  <c r="D113" i="17"/>
  <c r="C114" i="17"/>
  <c r="E113" i="17"/>
  <c r="E116" i="16"/>
  <c r="F116" i="16"/>
  <c r="C116" i="16"/>
  <c r="G116" i="16" s="1"/>
  <c r="B117" i="16"/>
  <c r="D116" i="16"/>
  <c r="D108" i="15"/>
  <c r="E108" i="15"/>
  <c r="A109" i="15"/>
  <c r="B108" i="15"/>
  <c r="C108" i="15"/>
  <c r="F108" i="15"/>
  <c r="E114" i="17" l="1"/>
  <c r="G114" i="17"/>
  <c r="D114" i="17"/>
  <c r="F114" i="17"/>
  <c r="C115" i="17"/>
  <c r="C117" i="16"/>
  <c r="G117" i="16" s="1"/>
  <c r="E117" i="16"/>
  <c r="F117" i="16"/>
  <c r="B118" i="16"/>
  <c r="D117" i="16"/>
  <c r="B109" i="15"/>
  <c r="F109" i="15"/>
  <c r="C109" i="15"/>
  <c r="A110" i="15"/>
  <c r="D109" i="15"/>
  <c r="E109" i="15"/>
  <c r="D115" i="17" l="1"/>
  <c r="C116" i="17"/>
  <c r="G115" i="17"/>
  <c r="F115" i="17"/>
  <c r="E115" i="17"/>
  <c r="E118" i="16"/>
  <c r="D118" i="16"/>
  <c r="F118" i="16"/>
  <c r="C118" i="16"/>
  <c r="G118" i="16" s="1"/>
  <c r="B119" i="16"/>
  <c r="D110" i="15"/>
  <c r="E110" i="15"/>
  <c r="C110" i="15"/>
  <c r="F110" i="15"/>
  <c r="B110" i="15"/>
  <c r="A111" i="15"/>
  <c r="G116" i="17" l="1"/>
  <c r="C117" i="17"/>
  <c r="D116" i="17"/>
  <c r="F116" i="17"/>
  <c r="E116" i="17"/>
  <c r="C119" i="16"/>
  <c r="G119" i="16" s="1"/>
  <c r="D119" i="16"/>
  <c r="E119" i="16"/>
  <c r="F119" i="16"/>
  <c r="B120" i="16"/>
  <c r="B111" i="15"/>
  <c r="F111" i="15"/>
  <c r="C111" i="15"/>
  <c r="A112" i="15"/>
  <c r="E111" i="15"/>
  <c r="D111" i="15"/>
  <c r="F117" i="17" l="1"/>
  <c r="C118" i="17"/>
  <c r="D117" i="17"/>
  <c r="E117" i="17"/>
  <c r="G117" i="17"/>
  <c r="E120" i="16"/>
  <c r="C120" i="16"/>
  <c r="G120" i="16" s="1"/>
  <c r="B121" i="16"/>
  <c r="D120" i="16"/>
  <c r="F120" i="16"/>
  <c r="D112" i="15"/>
  <c r="E112" i="15"/>
  <c r="A113" i="15"/>
  <c r="B112" i="15"/>
  <c r="F112" i="15"/>
  <c r="C112" i="15"/>
  <c r="E118" i="17" l="1"/>
  <c r="C119" i="17"/>
  <c r="F118" i="17"/>
  <c r="G118" i="17"/>
  <c r="D118" i="17"/>
  <c r="C121" i="16"/>
  <c r="G121" i="16" s="1"/>
  <c r="B122" i="16"/>
  <c r="D121" i="16"/>
  <c r="E121" i="16"/>
  <c r="F121" i="16"/>
  <c r="B113" i="15"/>
  <c r="F113" i="15"/>
  <c r="C113" i="15"/>
  <c r="A114" i="15"/>
  <c r="D113" i="15"/>
  <c r="E113" i="15"/>
  <c r="D119" i="17" l="1"/>
  <c r="C120" i="17"/>
  <c r="G119" i="17"/>
  <c r="F119" i="17"/>
  <c r="E119" i="17"/>
  <c r="E122" i="16"/>
  <c r="C122" i="16"/>
  <c r="G122" i="16" s="1"/>
  <c r="B123" i="16"/>
  <c r="D122" i="16"/>
  <c r="F122" i="16"/>
  <c r="D114" i="15"/>
  <c r="E114" i="15"/>
  <c r="C114" i="15"/>
  <c r="F114" i="15"/>
  <c r="B114" i="15"/>
  <c r="A115" i="15"/>
  <c r="G120" i="17" l="1"/>
  <c r="D120" i="17"/>
  <c r="E120" i="17"/>
  <c r="F120" i="17"/>
  <c r="C121" i="17"/>
  <c r="E123" i="16"/>
  <c r="F123" i="16"/>
  <c r="C123" i="16"/>
  <c r="G123" i="16" s="1"/>
  <c r="D123" i="16"/>
  <c r="B124" i="16"/>
  <c r="B115" i="15"/>
  <c r="F115" i="15"/>
  <c r="C115" i="15"/>
  <c r="A116" i="15"/>
  <c r="E115" i="15"/>
  <c r="D115" i="15"/>
  <c r="F121" i="17" l="1"/>
  <c r="D121" i="17"/>
  <c r="E121" i="17"/>
  <c r="G121" i="17"/>
  <c r="C122" i="17"/>
  <c r="C124" i="16"/>
  <c r="G124" i="16" s="1"/>
  <c r="D124" i="16"/>
  <c r="B125" i="16"/>
  <c r="E124" i="16"/>
  <c r="F124" i="16"/>
  <c r="D116" i="15"/>
  <c r="E116" i="15"/>
  <c r="A117" i="15"/>
  <c r="B116" i="15"/>
  <c r="C116" i="15"/>
  <c r="F116" i="15"/>
  <c r="E122" i="17" l="1"/>
  <c r="D122" i="17"/>
  <c r="G122" i="17"/>
  <c r="C123" i="17"/>
  <c r="F122" i="17"/>
  <c r="E125" i="16"/>
  <c r="F125" i="16"/>
  <c r="C125" i="16"/>
  <c r="G125" i="16" s="1"/>
  <c r="B126" i="16"/>
  <c r="D125" i="16"/>
  <c r="B117" i="15"/>
  <c r="F117" i="15"/>
  <c r="C117" i="15"/>
  <c r="A118" i="15"/>
  <c r="D117" i="15"/>
  <c r="E117" i="15"/>
  <c r="D123" i="17" l="1"/>
  <c r="C124" i="17"/>
  <c r="E123" i="17"/>
  <c r="F123" i="17"/>
  <c r="G123" i="17"/>
  <c r="C126" i="16"/>
  <c r="G126" i="16" s="1"/>
  <c r="D126" i="16"/>
  <c r="B127" i="16"/>
  <c r="E126" i="16"/>
  <c r="F126" i="16"/>
  <c r="D118" i="15"/>
  <c r="E118" i="15"/>
  <c r="C118" i="15"/>
  <c r="F118" i="15"/>
  <c r="B118" i="15"/>
  <c r="A119" i="15"/>
  <c r="G124" i="17" l="1"/>
  <c r="E124" i="17"/>
  <c r="D124" i="17"/>
  <c r="F124" i="17"/>
  <c r="C125" i="17"/>
  <c r="E127" i="16"/>
  <c r="F127" i="16"/>
  <c r="C127" i="16"/>
  <c r="G127" i="16" s="1"/>
  <c r="D127" i="16"/>
  <c r="B128" i="16"/>
  <c r="B119" i="15"/>
  <c r="F119" i="15"/>
  <c r="C119" i="15"/>
  <c r="A120" i="15"/>
  <c r="E119" i="15"/>
  <c r="D119" i="15"/>
  <c r="F125" i="17" l="1"/>
  <c r="E125" i="17"/>
  <c r="G125" i="17"/>
  <c r="C126" i="17"/>
  <c r="D125" i="17"/>
  <c r="C128" i="16"/>
  <c r="G128" i="16" s="1"/>
  <c r="D128" i="16"/>
  <c r="B129" i="16"/>
  <c r="E128" i="16"/>
  <c r="F128" i="16"/>
  <c r="D120" i="15"/>
  <c r="E120" i="15"/>
  <c r="A121" i="15"/>
  <c r="B120" i="15"/>
  <c r="F120" i="15"/>
  <c r="C120" i="15"/>
  <c r="E126" i="17" l="1"/>
  <c r="F126" i="17"/>
  <c r="C127" i="17"/>
  <c r="D126" i="17"/>
  <c r="G126" i="17"/>
  <c r="E129" i="16"/>
  <c r="F129" i="16"/>
  <c r="C129" i="16"/>
  <c r="G129" i="16" s="1"/>
  <c r="B130" i="16"/>
  <c r="D129" i="16"/>
  <c r="B121" i="15"/>
  <c r="F121" i="15"/>
  <c r="C121" i="15"/>
  <c r="A122" i="15"/>
  <c r="D121" i="15"/>
  <c r="E121" i="15"/>
  <c r="D127" i="17" l="1"/>
  <c r="C128" i="17"/>
  <c r="F127" i="17"/>
  <c r="E127" i="17"/>
  <c r="G127" i="17"/>
  <c r="C130" i="16"/>
  <c r="G130" i="16" s="1"/>
  <c r="D130" i="16"/>
  <c r="B131" i="16"/>
  <c r="E130" i="16"/>
  <c r="F130" i="16"/>
  <c r="D122" i="15"/>
  <c r="E122" i="15"/>
  <c r="C122" i="15"/>
  <c r="F122" i="15"/>
  <c r="B122" i="15"/>
  <c r="A123" i="15"/>
  <c r="G128" i="17" l="1"/>
  <c r="F128" i="17"/>
  <c r="E128" i="17"/>
  <c r="C129" i="17"/>
  <c r="D128" i="17"/>
  <c r="E131" i="16"/>
  <c r="F131" i="16"/>
  <c r="C131" i="16"/>
  <c r="G131" i="16" s="1"/>
  <c r="D131" i="16"/>
  <c r="B132" i="16"/>
  <c r="B123" i="15"/>
  <c r="F123" i="15"/>
  <c r="C123" i="15"/>
  <c r="A124" i="15"/>
  <c r="E123" i="15"/>
  <c r="D123" i="15"/>
  <c r="F129" i="17" l="1"/>
  <c r="G129" i="17"/>
  <c r="C130" i="17"/>
  <c r="D129" i="17"/>
  <c r="E129" i="17"/>
  <c r="C132" i="16"/>
  <c r="G132" i="16" s="1"/>
  <c r="D132" i="16"/>
  <c r="B133" i="16"/>
  <c r="E132" i="16"/>
  <c r="F132" i="16"/>
  <c r="D124" i="15"/>
  <c r="E124" i="15"/>
  <c r="A125" i="15"/>
  <c r="B124" i="15"/>
  <c r="C124" i="15"/>
  <c r="F124" i="15"/>
  <c r="E130" i="17" l="1"/>
  <c r="G130" i="17"/>
  <c r="D130" i="17"/>
  <c r="C131" i="17"/>
  <c r="F130" i="17"/>
  <c r="E133" i="16"/>
  <c r="F133" i="16"/>
  <c r="C133" i="16"/>
  <c r="G133" i="16" s="1"/>
  <c r="B134" i="16"/>
  <c r="D133" i="16"/>
  <c r="B125" i="15"/>
  <c r="F125" i="15"/>
  <c r="C125" i="15"/>
  <c r="A126" i="15"/>
  <c r="D125" i="15"/>
  <c r="E125" i="15"/>
  <c r="D131" i="17" l="1"/>
  <c r="C132" i="17"/>
  <c r="G131" i="17"/>
  <c r="E131" i="17"/>
  <c r="F131" i="17"/>
  <c r="C134" i="16"/>
  <c r="G134" i="16" s="1"/>
  <c r="D134" i="16"/>
  <c r="B135" i="16"/>
  <c r="E134" i="16"/>
  <c r="F134" i="16"/>
  <c r="D126" i="15"/>
  <c r="E126" i="15"/>
  <c r="C126" i="15"/>
  <c r="F126" i="15"/>
  <c r="B126" i="15"/>
  <c r="A127" i="15"/>
  <c r="G132" i="17" l="1"/>
  <c r="C133" i="17"/>
  <c r="F132" i="17"/>
  <c r="D132" i="17"/>
  <c r="E132" i="17"/>
  <c r="E135" i="16"/>
  <c r="F135" i="16"/>
  <c r="C135" i="16"/>
  <c r="G135" i="16" s="1"/>
  <c r="D135" i="16"/>
  <c r="B136" i="16"/>
  <c r="B127" i="15"/>
  <c r="F127" i="15"/>
  <c r="C127" i="15"/>
  <c r="A128" i="15"/>
  <c r="E127" i="15"/>
  <c r="D127" i="15"/>
  <c r="F133" i="17" l="1"/>
  <c r="C134" i="17"/>
  <c r="D133" i="17"/>
  <c r="G133" i="17"/>
  <c r="E133" i="17"/>
  <c r="C136" i="16"/>
  <c r="G136" i="16" s="1"/>
  <c r="D136" i="16"/>
  <c r="B137" i="16"/>
  <c r="E136" i="16"/>
  <c r="F136" i="16"/>
  <c r="D128" i="15"/>
  <c r="E128" i="15"/>
  <c r="A129" i="15"/>
  <c r="B128" i="15"/>
  <c r="F128" i="15"/>
  <c r="C128" i="15"/>
  <c r="E134" i="17" l="1"/>
  <c r="C135" i="17"/>
  <c r="D134" i="17"/>
  <c r="F134" i="17"/>
  <c r="G134" i="17"/>
  <c r="E137" i="16"/>
  <c r="F137" i="16"/>
  <c r="C137" i="16"/>
  <c r="G137" i="16" s="1"/>
  <c r="B138" i="16"/>
  <c r="D137" i="16"/>
  <c r="B129" i="15"/>
  <c r="F129" i="15"/>
  <c r="C129" i="15"/>
  <c r="A130" i="15"/>
  <c r="D129" i="15"/>
  <c r="E129" i="15"/>
  <c r="D135" i="17" l="1"/>
  <c r="C136" i="17"/>
  <c r="F135" i="17"/>
  <c r="G135" i="17"/>
  <c r="E135" i="17"/>
  <c r="C138" i="16"/>
  <c r="G138" i="16" s="1"/>
  <c r="D138" i="16"/>
  <c r="B139" i="16"/>
  <c r="E138" i="16"/>
  <c r="F138" i="16"/>
  <c r="D130" i="15"/>
  <c r="E130" i="15"/>
  <c r="C130" i="15"/>
  <c r="F130" i="15"/>
  <c r="B130" i="15"/>
  <c r="A131" i="15"/>
  <c r="G136" i="17" l="1"/>
  <c r="D136" i="17"/>
  <c r="C137" i="17"/>
  <c r="F136" i="17"/>
  <c r="E136" i="17"/>
  <c r="E139" i="16"/>
  <c r="F139" i="16"/>
  <c r="C139" i="16"/>
  <c r="G139" i="16" s="1"/>
  <c r="D139" i="16"/>
  <c r="B140" i="16"/>
  <c r="B131" i="15"/>
  <c r="F131" i="15"/>
  <c r="C131" i="15"/>
  <c r="A132" i="15"/>
  <c r="E131" i="15"/>
  <c r="D131" i="15"/>
  <c r="F137" i="17" l="1"/>
  <c r="D137" i="17"/>
  <c r="E137" i="17"/>
  <c r="G137" i="17"/>
  <c r="C138" i="17"/>
  <c r="C140" i="16"/>
  <c r="G140" i="16" s="1"/>
  <c r="D140" i="16"/>
  <c r="B141" i="16"/>
  <c r="E140" i="16"/>
  <c r="F140" i="16"/>
  <c r="D132" i="15"/>
  <c r="E132" i="15"/>
  <c r="A133" i="15"/>
  <c r="B132" i="15"/>
  <c r="C132" i="15"/>
  <c r="F132" i="15"/>
  <c r="E138" i="17" l="1"/>
  <c r="D138" i="17"/>
  <c r="F138" i="17"/>
  <c r="G138" i="17"/>
  <c r="C139" i="17"/>
  <c r="E141" i="16"/>
  <c r="F141" i="16"/>
  <c r="C141" i="16"/>
  <c r="G141" i="16" s="1"/>
  <c r="B142" i="16"/>
  <c r="D141" i="16"/>
  <c r="B133" i="15"/>
  <c r="F133" i="15"/>
  <c r="C133" i="15"/>
  <c r="A134" i="15"/>
  <c r="D133" i="15"/>
  <c r="E133" i="15"/>
  <c r="D139" i="17" l="1"/>
  <c r="C140" i="17"/>
  <c r="E139" i="17"/>
  <c r="G139" i="17"/>
  <c r="F139" i="17"/>
  <c r="C142" i="16"/>
  <c r="G142" i="16" s="1"/>
  <c r="D142" i="16"/>
  <c r="B143" i="16"/>
  <c r="E142" i="16"/>
  <c r="F142" i="16"/>
  <c r="D134" i="15"/>
  <c r="E134" i="15"/>
  <c r="C134" i="15"/>
  <c r="F134" i="15"/>
  <c r="B134" i="15"/>
  <c r="A135" i="15"/>
  <c r="G140" i="17" l="1"/>
  <c r="E140" i="17"/>
  <c r="D140" i="17"/>
  <c r="F140" i="17"/>
  <c r="C141" i="17"/>
  <c r="E143" i="16"/>
  <c r="F143" i="16"/>
  <c r="C143" i="16"/>
  <c r="G143" i="16" s="1"/>
  <c r="D143" i="16"/>
  <c r="B144" i="16"/>
  <c r="B135" i="15"/>
  <c r="F135" i="15"/>
  <c r="C135" i="15"/>
  <c r="A136" i="15"/>
  <c r="E135" i="15"/>
  <c r="D135" i="15"/>
  <c r="F141" i="17" l="1"/>
  <c r="E141" i="17"/>
  <c r="D141" i="17"/>
  <c r="G141" i="17"/>
  <c r="C142" i="17"/>
  <c r="C144" i="16"/>
  <c r="G144" i="16" s="1"/>
  <c r="D144" i="16"/>
  <c r="B145" i="16"/>
  <c r="E144" i="16"/>
  <c r="F144" i="16"/>
  <c r="D136" i="15"/>
  <c r="E136" i="15"/>
  <c r="A137" i="15"/>
  <c r="B136" i="15"/>
  <c r="F136" i="15"/>
  <c r="C136" i="15"/>
  <c r="E142" i="17" l="1"/>
  <c r="F142" i="17"/>
  <c r="G142" i="17"/>
  <c r="C143" i="17"/>
  <c r="D142" i="17"/>
  <c r="E145" i="16"/>
  <c r="F145" i="16"/>
  <c r="B146" i="16"/>
  <c r="C145" i="16"/>
  <c r="G145" i="16" s="1"/>
  <c r="D145" i="16"/>
  <c r="B137" i="15"/>
  <c r="F137" i="15"/>
  <c r="C137" i="15"/>
  <c r="A138" i="15"/>
  <c r="D137" i="15"/>
  <c r="E137" i="15"/>
  <c r="D143" i="17" l="1"/>
  <c r="C144" i="17"/>
  <c r="F143" i="17"/>
  <c r="E143" i="17"/>
  <c r="G143" i="17"/>
  <c r="C146" i="16"/>
  <c r="G146" i="16" s="1"/>
  <c r="D146" i="16"/>
  <c r="B147" i="16"/>
  <c r="E146" i="16"/>
  <c r="F146" i="16"/>
  <c r="D138" i="15"/>
  <c r="E138" i="15"/>
  <c r="C138" i="15"/>
  <c r="F138" i="15"/>
  <c r="B138" i="15"/>
  <c r="A139" i="15"/>
  <c r="G144" i="17" l="1"/>
  <c r="F144" i="17"/>
  <c r="D144" i="17"/>
  <c r="E144" i="17"/>
  <c r="C145" i="17"/>
  <c r="E147" i="16"/>
  <c r="F147" i="16"/>
  <c r="C147" i="16"/>
  <c r="G147" i="16" s="1"/>
  <c r="D147" i="16"/>
  <c r="B148" i="16"/>
  <c r="B139" i="15"/>
  <c r="F139" i="15"/>
  <c r="C139" i="15"/>
  <c r="A140" i="15"/>
  <c r="E139" i="15"/>
  <c r="D139" i="15"/>
  <c r="F145" i="17" l="1"/>
  <c r="G145" i="17"/>
  <c r="E145" i="17"/>
  <c r="C146" i="17"/>
  <c r="D145" i="17"/>
  <c r="C148" i="16"/>
  <c r="G148" i="16" s="1"/>
  <c r="D148" i="16"/>
  <c r="B149" i="16"/>
  <c r="E148" i="16"/>
  <c r="F148" i="16"/>
  <c r="D140" i="15"/>
  <c r="E140" i="15"/>
  <c r="A141" i="15"/>
  <c r="B140" i="15"/>
  <c r="C140" i="15"/>
  <c r="F140" i="15"/>
  <c r="E146" i="17" l="1"/>
  <c r="G146" i="17"/>
  <c r="C147" i="17"/>
  <c r="D146" i="17"/>
  <c r="F146" i="17"/>
  <c r="E149" i="16"/>
  <c r="F149" i="16"/>
  <c r="C149" i="16"/>
  <c r="G149" i="16" s="1"/>
  <c r="B150" i="16"/>
  <c r="D149" i="16"/>
  <c r="B141" i="15"/>
  <c r="F141" i="15"/>
  <c r="C141" i="15"/>
  <c r="A142" i="15"/>
  <c r="D141" i="15"/>
  <c r="E141" i="15"/>
  <c r="D147" i="17" l="1"/>
  <c r="C148" i="17"/>
  <c r="G147" i="17"/>
  <c r="E147" i="17"/>
  <c r="F147" i="17"/>
  <c r="C150" i="16"/>
  <c r="G150" i="16" s="1"/>
  <c r="D150" i="16"/>
  <c r="B151" i="16"/>
  <c r="E150" i="16"/>
  <c r="F150" i="16"/>
  <c r="D142" i="15"/>
  <c r="E142" i="15"/>
  <c r="C142" i="15"/>
  <c r="F142" i="15"/>
  <c r="B142" i="15"/>
  <c r="A143" i="15"/>
  <c r="G148" i="17" l="1"/>
  <c r="C149" i="17"/>
  <c r="E148" i="17"/>
  <c r="F148" i="17"/>
  <c r="D148" i="17"/>
  <c r="E151" i="16"/>
  <c r="F151" i="16"/>
  <c r="C151" i="16"/>
  <c r="G151" i="16" s="1"/>
  <c r="D151" i="16"/>
  <c r="B152" i="16"/>
  <c r="B143" i="15"/>
  <c r="F143" i="15"/>
  <c r="C143" i="15"/>
  <c r="A144" i="15"/>
  <c r="E143" i="15"/>
  <c r="D143" i="15"/>
  <c r="F149" i="17" l="1"/>
  <c r="C150" i="17"/>
  <c r="G149" i="17"/>
  <c r="D149" i="17"/>
  <c r="E149" i="17"/>
  <c r="C152" i="16"/>
  <c r="G152" i="16" s="1"/>
  <c r="D152" i="16"/>
  <c r="B153" i="16"/>
  <c r="E152" i="16"/>
  <c r="F152" i="16"/>
  <c r="D144" i="15"/>
  <c r="E144" i="15"/>
  <c r="A145" i="15"/>
  <c r="B144" i="15"/>
  <c r="F144" i="15"/>
  <c r="C144" i="15"/>
  <c r="E150" i="17" l="1"/>
  <c r="C151" i="17"/>
  <c r="D150" i="17"/>
  <c r="G150" i="17"/>
  <c r="F150" i="17"/>
  <c r="E153" i="16"/>
  <c r="F153" i="16"/>
  <c r="C153" i="16"/>
  <c r="G153" i="16" s="1"/>
  <c r="B154" i="16"/>
  <c r="D153" i="16"/>
  <c r="B145" i="15"/>
  <c r="F145" i="15"/>
  <c r="C145" i="15"/>
  <c r="A146" i="15"/>
  <c r="D145" i="15"/>
  <c r="E145" i="15"/>
  <c r="D151" i="17" l="1"/>
  <c r="C152" i="17"/>
  <c r="E151" i="17"/>
  <c r="F151" i="17"/>
  <c r="G151" i="17"/>
  <c r="C154" i="16"/>
  <c r="G154" i="16" s="1"/>
  <c r="D154" i="16"/>
  <c r="B155" i="16"/>
  <c r="E154" i="16"/>
  <c r="F154" i="16"/>
  <c r="D146" i="15"/>
  <c r="E146" i="15"/>
  <c r="C146" i="15"/>
  <c r="F146" i="15"/>
  <c r="B146" i="15"/>
  <c r="A147" i="15"/>
  <c r="G152" i="17" l="1"/>
  <c r="D152" i="17"/>
  <c r="F152" i="17"/>
  <c r="C153" i="17"/>
  <c r="E152" i="17"/>
  <c r="E155" i="16"/>
  <c r="F155" i="16"/>
  <c r="C155" i="16"/>
  <c r="G155" i="16" s="1"/>
  <c r="D155" i="16"/>
  <c r="B156" i="16"/>
  <c r="B147" i="15"/>
  <c r="F147" i="15"/>
  <c r="C147" i="15"/>
  <c r="A148" i="15"/>
  <c r="E147" i="15"/>
  <c r="D147" i="15"/>
  <c r="F153" i="17" l="1"/>
  <c r="D153" i="17"/>
  <c r="C154" i="17"/>
  <c r="G153" i="17"/>
  <c r="E153" i="17"/>
  <c r="C156" i="16"/>
  <c r="G156" i="16" s="1"/>
  <c r="D156" i="16"/>
  <c r="B157" i="16"/>
  <c r="E156" i="16"/>
  <c r="F156" i="16"/>
  <c r="D148" i="15"/>
  <c r="E148" i="15"/>
  <c r="A149" i="15"/>
  <c r="B148" i="15"/>
  <c r="C148" i="15"/>
  <c r="F148" i="15"/>
  <c r="E154" i="17" l="1"/>
  <c r="D154" i="17"/>
  <c r="F154" i="17"/>
  <c r="G154" i="17"/>
  <c r="C155" i="17"/>
  <c r="E157" i="16"/>
  <c r="F157" i="16"/>
  <c r="C157" i="16"/>
  <c r="G157" i="16" s="1"/>
  <c r="B158" i="16"/>
  <c r="D157" i="16"/>
  <c r="B149" i="15"/>
  <c r="C149" i="15"/>
  <c r="A150" i="15"/>
  <c r="D149" i="15"/>
  <c r="F149" i="15"/>
  <c r="E149" i="15"/>
  <c r="D155" i="17" l="1"/>
  <c r="C156" i="17"/>
  <c r="E155" i="17"/>
  <c r="F155" i="17"/>
  <c r="G155" i="17"/>
  <c r="C158" i="16"/>
  <c r="G158" i="16" s="1"/>
  <c r="D158" i="16"/>
  <c r="B159" i="16"/>
  <c r="E158" i="16"/>
  <c r="F158" i="16"/>
  <c r="E150" i="15"/>
  <c r="B150" i="15"/>
  <c r="A151" i="15"/>
  <c r="C150" i="15"/>
  <c r="D150" i="15"/>
  <c r="F150" i="15"/>
  <c r="G156" i="17" l="1"/>
  <c r="E156" i="17"/>
  <c r="C157" i="17"/>
  <c r="F156" i="17"/>
  <c r="D156" i="17"/>
  <c r="E159" i="16"/>
  <c r="F159" i="16"/>
  <c r="C159" i="16"/>
  <c r="G159" i="16" s="1"/>
  <c r="D159" i="16"/>
  <c r="B160" i="16"/>
  <c r="C151" i="15"/>
  <c r="A152" i="15"/>
  <c r="F151" i="15"/>
  <c r="B151" i="15"/>
  <c r="E151" i="15"/>
  <c r="D151" i="15"/>
  <c r="F157" i="17" l="1"/>
  <c r="E157" i="17"/>
  <c r="D157" i="17"/>
  <c r="G157" i="17"/>
  <c r="C158" i="17"/>
  <c r="C160" i="16"/>
  <c r="G160" i="16" s="1"/>
  <c r="D160" i="16"/>
  <c r="B161" i="16"/>
  <c r="E160" i="16"/>
  <c r="F160" i="16"/>
  <c r="E152" i="15"/>
  <c r="F152" i="15"/>
  <c r="B152" i="15"/>
  <c r="A153" i="15"/>
  <c r="C152" i="15"/>
  <c r="D152" i="15"/>
  <c r="E158" i="17" l="1"/>
  <c r="F158" i="17"/>
  <c r="D158" i="17"/>
  <c r="G158" i="17"/>
  <c r="C159" i="17"/>
  <c r="E161" i="16"/>
  <c r="F161" i="16"/>
  <c r="B162" i="16"/>
  <c r="C161" i="16"/>
  <c r="G161" i="16" s="1"/>
  <c r="D161" i="16"/>
  <c r="C153" i="15"/>
  <c r="A154" i="15"/>
  <c r="E153" i="15"/>
  <c r="F153" i="15"/>
  <c r="D153" i="15"/>
  <c r="B153" i="15"/>
  <c r="D159" i="17" l="1"/>
  <c r="C160" i="17"/>
  <c r="F159" i="17"/>
  <c r="G159" i="17"/>
  <c r="E159" i="17"/>
  <c r="C162" i="16"/>
  <c r="G162" i="16" s="1"/>
  <c r="D162" i="16"/>
  <c r="B163" i="16"/>
  <c r="E162" i="16"/>
  <c r="F162" i="16"/>
  <c r="E154" i="15"/>
  <c r="D154" i="15"/>
  <c r="F154" i="15"/>
  <c r="B154" i="15"/>
  <c r="C154" i="15"/>
  <c r="A155" i="15"/>
  <c r="G160" i="17" l="1"/>
  <c r="F160" i="17"/>
  <c r="D160" i="17"/>
  <c r="E160" i="17"/>
  <c r="C161" i="17"/>
  <c r="E163" i="16"/>
  <c r="F163" i="16"/>
  <c r="C163" i="16"/>
  <c r="G163" i="16" s="1"/>
  <c r="D163" i="16"/>
  <c r="B164" i="16"/>
  <c r="C155" i="15"/>
  <c r="A156" i="15"/>
  <c r="D155" i="15"/>
  <c r="E155" i="15"/>
  <c r="B155" i="15"/>
  <c r="F155" i="15"/>
  <c r="F161" i="17" l="1"/>
  <c r="G161" i="17"/>
  <c r="D161" i="17"/>
  <c r="E161" i="17"/>
  <c r="C162" i="17"/>
  <c r="C164" i="16"/>
  <c r="G164" i="16" s="1"/>
  <c r="D164" i="16"/>
  <c r="B165" i="16"/>
  <c r="E164" i="16"/>
  <c r="F164" i="16"/>
  <c r="E156" i="15"/>
  <c r="C156" i="15"/>
  <c r="D156" i="15"/>
  <c r="A157" i="15"/>
  <c r="B156" i="15"/>
  <c r="F156" i="15"/>
  <c r="E162" i="17" l="1"/>
  <c r="G162" i="17"/>
  <c r="F162" i="17"/>
  <c r="C163" i="17"/>
  <c r="D162" i="17"/>
  <c r="E165" i="16"/>
  <c r="F165" i="16"/>
  <c r="C165" i="16"/>
  <c r="G165" i="16" s="1"/>
  <c r="B166" i="16"/>
  <c r="D165" i="16"/>
  <c r="C157" i="15"/>
  <c r="A158" i="15"/>
  <c r="B157" i="15"/>
  <c r="D157" i="15"/>
  <c r="E157" i="15"/>
  <c r="F157" i="15"/>
  <c r="D163" i="17" l="1"/>
  <c r="C164" i="17"/>
  <c r="G163" i="17"/>
  <c r="E163" i="17"/>
  <c r="F163" i="17"/>
  <c r="C166" i="16"/>
  <c r="G166" i="16" s="1"/>
  <c r="D166" i="16"/>
  <c r="B167" i="16"/>
  <c r="E166" i="16"/>
  <c r="F166" i="16"/>
  <c r="E158" i="15"/>
  <c r="B158" i="15"/>
  <c r="A159" i="15"/>
  <c r="C158" i="15"/>
  <c r="F158" i="15"/>
  <c r="D158" i="15"/>
  <c r="G164" i="17" l="1"/>
  <c r="C165" i="17"/>
  <c r="D164" i="17"/>
  <c r="E164" i="17"/>
  <c r="F164" i="17"/>
  <c r="E167" i="16"/>
  <c r="F167" i="16"/>
  <c r="C167" i="16"/>
  <c r="G167" i="16" s="1"/>
  <c r="D167" i="16"/>
  <c r="B168" i="16"/>
  <c r="C159" i="15"/>
  <c r="A160" i="15"/>
  <c r="F159" i="15"/>
  <c r="B159" i="15"/>
  <c r="D159" i="15"/>
  <c r="E159" i="15"/>
  <c r="F165" i="17" l="1"/>
  <c r="C166" i="17"/>
  <c r="E165" i="17"/>
  <c r="G165" i="17"/>
  <c r="D165" i="17"/>
  <c r="C168" i="16"/>
  <c r="G168" i="16" s="1"/>
  <c r="D168" i="16"/>
  <c r="B169" i="16"/>
  <c r="E168" i="16"/>
  <c r="F168" i="16"/>
  <c r="E160" i="15"/>
  <c r="F160" i="15"/>
  <c r="B160" i="15"/>
  <c r="A161" i="15"/>
  <c r="D160" i="15"/>
  <c r="C160" i="15"/>
  <c r="G166" i="17" l="1"/>
  <c r="F166" i="17"/>
  <c r="C167" i="17"/>
  <c r="D166" i="17"/>
  <c r="E166" i="17"/>
  <c r="E169" i="16"/>
  <c r="F169" i="16"/>
  <c r="C169" i="16"/>
  <c r="G169" i="16" s="1"/>
  <c r="B170" i="16"/>
  <c r="D169" i="16"/>
  <c r="C161" i="15"/>
  <c r="A162" i="15"/>
  <c r="E161" i="15"/>
  <c r="F161" i="15"/>
  <c r="B161" i="15"/>
  <c r="D161" i="15"/>
  <c r="F167" i="17" l="1"/>
  <c r="G167" i="17"/>
  <c r="C168" i="17"/>
  <c r="E167" i="17"/>
  <c r="D167" i="17"/>
  <c r="C170" i="16"/>
  <c r="G170" i="16" s="1"/>
  <c r="D170" i="16"/>
  <c r="B171" i="16"/>
  <c r="E170" i="16"/>
  <c r="F170" i="16"/>
  <c r="E162" i="15"/>
  <c r="D162" i="15"/>
  <c r="F162" i="15"/>
  <c r="C162" i="15"/>
  <c r="A163" i="15"/>
  <c r="B162" i="15"/>
  <c r="E168" i="17" l="1"/>
  <c r="G168" i="17"/>
  <c r="C169" i="17"/>
  <c r="D168" i="17"/>
  <c r="F168" i="17"/>
  <c r="E171" i="16"/>
  <c r="F171" i="16"/>
  <c r="C171" i="16"/>
  <c r="G171" i="16" s="1"/>
  <c r="D171" i="16"/>
  <c r="B172" i="16"/>
  <c r="C163" i="15"/>
  <c r="A164" i="15"/>
  <c r="D163" i="15"/>
  <c r="E163" i="15"/>
  <c r="F163" i="15"/>
  <c r="B163" i="15"/>
  <c r="D169" i="17" l="1"/>
  <c r="C170" i="17"/>
  <c r="G169" i="17"/>
  <c r="F169" i="17"/>
  <c r="E169" i="17"/>
  <c r="C172" i="16"/>
  <c r="G172" i="16" s="1"/>
  <c r="D172" i="16"/>
  <c r="B173" i="16"/>
  <c r="E172" i="16"/>
  <c r="F172" i="16"/>
  <c r="E164" i="15"/>
  <c r="C164" i="15"/>
  <c r="D164" i="15"/>
  <c r="B164" i="15"/>
  <c r="F164" i="15"/>
  <c r="A165" i="15"/>
  <c r="G170" i="17" l="1"/>
  <c r="C171" i="17"/>
  <c r="D170" i="17"/>
  <c r="E170" i="17"/>
  <c r="F170" i="17"/>
  <c r="E173" i="16"/>
  <c r="F173" i="16"/>
  <c r="C173" i="16"/>
  <c r="G173" i="16" s="1"/>
  <c r="B174" i="16"/>
  <c r="D173" i="16"/>
  <c r="C165" i="15"/>
  <c r="A166" i="15"/>
  <c r="B165" i="15"/>
  <c r="D165" i="15"/>
  <c r="F165" i="15"/>
  <c r="E165" i="15"/>
  <c r="F171" i="17" l="1"/>
  <c r="C172" i="17"/>
  <c r="D171" i="17"/>
  <c r="G171" i="17"/>
  <c r="E171" i="17"/>
  <c r="C174" i="16"/>
  <c r="G174" i="16" s="1"/>
  <c r="D174" i="16"/>
  <c r="B175" i="16"/>
  <c r="E174" i="16"/>
  <c r="F174" i="16"/>
  <c r="E166" i="15"/>
  <c r="B166" i="15"/>
  <c r="A167" i="15"/>
  <c r="C166" i="15"/>
  <c r="D166" i="15"/>
  <c r="F166" i="15"/>
  <c r="E172" i="17" l="1"/>
  <c r="C173" i="17"/>
  <c r="D172" i="17"/>
  <c r="F172" i="17"/>
  <c r="G172" i="17"/>
  <c r="E175" i="16"/>
  <c r="F175" i="16"/>
  <c r="C175" i="16"/>
  <c r="G175" i="16" s="1"/>
  <c r="D175" i="16"/>
  <c r="B176" i="16"/>
  <c r="C167" i="15"/>
  <c r="A168" i="15"/>
  <c r="F167" i="15"/>
  <c r="B167" i="15"/>
  <c r="E167" i="15"/>
  <c r="D167" i="15"/>
  <c r="D173" i="17" l="1"/>
  <c r="C174" i="17"/>
  <c r="E173" i="17"/>
  <c r="G173" i="17"/>
  <c r="F173" i="17"/>
  <c r="C176" i="16"/>
  <c r="G176" i="16" s="1"/>
  <c r="D176" i="16"/>
  <c r="E176" i="16"/>
  <c r="F176" i="16"/>
  <c r="B177" i="16"/>
  <c r="E168" i="15"/>
  <c r="F168" i="15"/>
  <c r="B168" i="15"/>
  <c r="A169" i="15"/>
  <c r="C168" i="15"/>
  <c r="D168" i="15"/>
  <c r="G174" i="17" l="1"/>
  <c r="D174" i="17"/>
  <c r="E174" i="17"/>
  <c r="F174" i="17"/>
  <c r="C175" i="17"/>
  <c r="E177" i="16"/>
  <c r="C177" i="16"/>
  <c r="G177" i="16" s="1"/>
  <c r="B178" i="16"/>
  <c r="F177" i="16"/>
  <c r="D177" i="16"/>
  <c r="C169" i="15"/>
  <c r="A170" i="15"/>
  <c r="E169" i="15"/>
  <c r="F169" i="15"/>
  <c r="D169" i="15"/>
  <c r="B169" i="15"/>
  <c r="F175" i="17" l="1"/>
  <c r="D175" i="17"/>
  <c r="E175" i="17"/>
  <c r="C176" i="17"/>
  <c r="G175" i="17"/>
  <c r="C178" i="16"/>
  <c r="G178" i="16" s="1"/>
  <c r="B179" i="16"/>
  <c r="D178" i="16"/>
  <c r="E178" i="16"/>
  <c r="F178" i="16"/>
  <c r="E170" i="15"/>
  <c r="D170" i="15"/>
  <c r="F170" i="15"/>
  <c r="B170" i="15"/>
  <c r="A171" i="15"/>
  <c r="C170" i="15"/>
  <c r="E176" i="17" l="1"/>
  <c r="D176" i="17"/>
  <c r="F176" i="17"/>
  <c r="G176" i="17"/>
  <c r="C177" i="17"/>
  <c r="E179" i="16"/>
  <c r="D179" i="16"/>
  <c r="C179" i="16"/>
  <c r="G179" i="16" s="1"/>
  <c r="B180" i="16"/>
  <c r="F179" i="16"/>
  <c r="C171" i="15"/>
  <c r="A172" i="15"/>
  <c r="D171" i="15"/>
  <c r="E171" i="15"/>
  <c r="B171" i="15"/>
  <c r="F171" i="15"/>
  <c r="D177" i="17" l="1"/>
  <c r="C178" i="17"/>
  <c r="E177" i="17"/>
  <c r="F177" i="17"/>
  <c r="G177" i="17"/>
  <c r="C180" i="16"/>
  <c r="G180" i="16" s="1"/>
  <c r="F180" i="16"/>
  <c r="D180" i="16"/>
  <c r="B181" i="16"/>
  <c r="E180" i="16"/>
  <c r="E172" i="15"/>
  <c r="C172" i="15"/>
  <c r="D172" i="15"/>
  <c r="A173" i="15"/>
  <c r="B172" i="15"/>
  <c r="F172" i="15"/>
  <c r="G178" i="17" l="1"/>
  <c r="E178" i="17"/>
  <c r="F178" i="17"/>
  <c r="D178" i="17"/>
  <c r="C179" i="17"/>
  <c r="D181" i="16"/>
  <c r="B182" i="16"/>
  <c r="F181" i="16"/>
  <c r="E181" i="16"/>
  <c r="C181" i="16"/>
  <c r="G181" i="16" s="1"/>
  <c r="C173" i="15"/>
  <c r="A174" i="15"/>
  <c r="B173" i="15"/>
  <c r="D173" i="15"/>
  <c r="E173" i="15"/>
  <c r="F173" i="15"/>
  <c r="F179" i="17" l="1"/>
  <c r="E179" i="17"/>
  <c r="G179" i="17"/>
  <c r="D179" i="17"/>
  <c r="C180" i="17"/>
  <c r="F182" i="16"/>
  <c r="D182" i="16"/>
  <c r="C182" i="16"/>
  <c r="G182" i="16" s="1"/>
  <c r="B183" i="16"/>
  <c r="E182" i="16"/>
  <c r="E174" i="15"/>
  <c r="B174" i="15"/>
  <c r="A175" i="15"/>
  <c r="C174" i="15"/>
  <c r="F174" i="15"/>
  <c r="D174" i="15"/>
  <c r="E180" i="17" l="1"/>
  <c r="F180" i="17"/>
  <c r="G180" i="17"/>
  <c r="D180" i="17"/>
  <c r="C181" i="17"/>
  <c r="D183" i="16"/>
  <c r="B184" i="16"/>
  <c r="F183" i="16"/>
  <c r="E183" i="16"/>
  <c r="C183" i="16"/>
  <c r="G183" i="16" s="1"/>
  <c r="C175" i="15"/>
  <c r="A176" i="15"/>
  <c r="F175" i="15"/>
  <c r="B175" i="15"/>
  <c r="D175" i="15"/>
  <c r="E175" i="15"/>
  <c r="D181" i="17" l="1"/>
  <c r="C182" i="17"/>
  <c r="F181" i="17"/>
  <c r="G181" i="17"/>
  <c r="E181" i="17"/>
  <c r="F184" i="16"/>
  <c r="D184" i="16"/>
  <c r="C184" i="16"/>
  <c r="G184" i="16" s="1"/>
  <c r="B185" i="16"/>
  <c r="E184" i="16"/>
  <c r="E176" i="15"/>
  <c r="F176" i="15"/>
  <c r="B176" i="15"/>
  <c r="A177" i="15"/>
  <c r="D176" i="15"/>
  <c r="C176" i="15"/>
  <c r="G182" i="17" l="1"/>
  <c r="F182" i="17"/>
  <c r="C183" i="17"/>
  <c r="E182" i="17"/>
  <c r="D182" i="17"/>
  <c r="D185" i="16"/>
  <c r="B186" i="16"/>
  <c r="F185" i="16"/>
  <c r="E185" i="16"/>
  <c r="C185" i="16"/>
  <c r="G185" i="16" s="1"/>
  <c r="C177" i="15"/>
  <c r="A178" i="15"/>
  <c r="E177" i="15"/>
  <c r="F177" i="15"/>
  <c r="B177" i="15"/>
  <c r="D177" i="15"/>
  <c r="F183" i="17" l="1"/>
  <c r="G183" i="17"/>
  <c r="C184" i="17"/>
  <c r="D183" i="17"/>
  <c r="E183" i="17"/>
  <c r="F186" i="16"/>
  <c r="D186" i="16"/>
  <c r="C186" i="16"/>
  <c r="G186" i="16" s="1"/>
  <c r="B187" i="16"/>
  <c r="E186" i="16"/>
  <c r="E178" i="15"/>
  <c r="D178" i="15"/>
  <c r="F178" i="15"/>
  <c r="C178" i="15"/>
  <c r="A179" i="15"/>
  <c r="B178" i="15"/>
  <c r="E184" i="17" l="1"/>
  <c r="G184" i="17"/>
  <c r="C185" i="17"/>
  <c r="F184" i="17"/>
  <c r="D184" i="17"/>
  <c r="D187" i="16"/>
  <c r="B188" i="16"/>
  <c r="F187" i="16"/>
  <c r="E187" i="16"/>
  <c r="C187" i="16"/>
  <c r="G187" i="16" s="1"/>
  <c r="C179" i="15"/>
  <c r="A180" i="15"/>
  <c r="D179" i="15"/>
  <c r="E179" i="15"/>
  <c r="B179" i="15"/>
  <c r="F179" i="15"/>
  <c r="D185" i="17" l="1"/>
  <c r="C186" i="17"/>
  <c r="G185" i="17"/>
  <c r="E185" i="17"/>
  <c r="F185" i="17"/>
  <c r="F188" i="16"/>
  <c r="B189" i="16"/>
  <c r="C188" i="16"/>
  <c r="G188" i="16" s="1"/>
  <c r="D188" i="16"/>
  <c r="E188" i="16"/>
  <c r="C180" i="15"/>
  <c r="A181" i="15"/>
  <c r="D180" i="15"/>
  <c r="B180" i="15"/>
  <c r="E180" i="15"/>
  <c r="F180" i="15"/>
  <c r="G186" i="17" l="1"/>
  <c r="C187" i="17"/>
  <c r="D186" i="17"/>
  <c r="F186" i="17"/>
  <c r="E186" i="17"/>
  <c r="D189" i="16"/>
  <c r="B190" i="16"/>
  <c r="F189" i="16"/>
  <c r="E189" i="16"/>
  <c r="C189" i="16"/>
  <c r="G189" i="16" s="1"/>
  <c r="E181" i="15"/>
  <c r="B181" i="15"/>
  <c r="F181" i="15"/>
  <c r="D181" i="15"/>
  <c r="A182" i="15"/>
  <c r="C181" i="15"/>
  <c r="F187" i="17" l="1"/>
  <c r="C188" i="17"/>
  <c r="D187" i="17"/>
  <c r="E187" i="17"/>
  <c r="G187" i="17"/>
  <c r="F190" i="16"/>
  <c r="B191" i="16"/>
  <c r="C190" i="16"/>
  <c r="G190" i="16" s="1"/>
  <c r="D190" i="16"/>
  <c r="E190" i="16"/>
  <c r="C182" i="15"/>
  <c r="A183" i="15"/>
  <c r="D182" i="15"/>
  <c r="F182" i="15"/>
  <c r="B182" i="15"/>
  <c r="E182" i="15"/>
  <c r="E188" i="17" l="1"/>
  <c r="C189" i="17"/>
  <c r="D188" i="17"/>
  <c r="G188" i="17"/>
  <c r="F188" i="17"/>
  <c r="D191" i="16"/>
  <c r="B192" i="16"/>
  <c r="E191" i="16"/>
  <c r="F191" i="16"/>
  <c r="C191" i="16"/>
  <c r="G191" i="16" s="1"/>
  <c r="E183" i="15"/>
  <c r="B183" i="15"/>
  <c r="F183" i="15"/>
  <c r="C183" i="15"/>
  <c r="A184" i="15"/>
  <c r="D183" i="15"/>
  <c r="D189" i="17" l="1"/>
  <c r="C190" i="17"/>
  <c r="E189" i="17"/>
  <c r="F189" i="17"/>
  <c r="G189" i="17"/>
  <c r="F192" i="16"/>
  <c r="D192" i="16"/>
  <c r="C192" i="16"/>
  <c r="G192" i="16" s="1"/>
  <c r="B193" i="16"/>
  <c r="E192" i="16"/>
  <c r="C184" i="15"/>
  <c r="A185" i="15"/>
  <c r="D184" i="15"/>
  <c r="B184" i="15"/>
  <c r="E184" i="15"/>
  <c r="F184" i="15"/>
  <c r="G190" i="17" l="1"/>
  <c r="D190" i="17"/>
  <c r="E190" i="17"/>
  <c r="C191" i="17"/>
  <c r="F190" i="17"/>
  <c r="D193" i="16"/>
  <c r="B194" i="16"/>
  <c r="F193" i="16"/>
  <c r="E193" i="16"/>
  <c r="C193" i="16"/>
  <c r="G193" i="16" s="1"/>
  <c r="E185" i="15"/>
  <c r="B185" i="15"/>
  <c r="F185" i="15"/>
  <c r="D185" i="15"/>
  <c r="A186" i="15"/>
  <c r="C185" i="15"/>
  <c r="F191" i="17" l="1"/>
  <c r="D191" i="17"/>
  <c r="E191" i="17"/>
  <c r="G191" i="17"/>
  <c r="C192" i="17"/>
  <c r="F194" i="16"/>
  <c r="D194" i="16"/>
  <c r="C194" i="16"/>
  <c r="G194" i="16" s="1"/>
  <c r="B195" i="16"/>
  <c r="E194" i="16"/>
  <c r="C186" i="15"/>
  <c r="A187" i="15"/>
  <c r="D186" i="15"/>
  <c r="F186" i="15"/>
  <c r="E186" i="15"/>
  <c r="B186" i="15"/>
  <c r="E192" i="17" l="1"/>
  <c r="D192" i="17"/>
  <c r="F192" i="17"/>
  <c r="C193" i="17"/>
  <c r="G192" i="17"/>
  <c r="D195" i="16"/>
  <c r="B196" i="16"/>
  <c r="E195" i="16"/>
  <c r="F195" i="16"/>
  <c r="C195" i="16"/>
  <c r="G195" i="16" s="1"/>
  <c r="E187" i="15"/>
  <c r="B187" i="15"/>
  <c r="F187" i="15"/>
  <c r="C187" i="15"/>
  <c r="D187" i="15"/>
  <c r="A188" i="15"/>
  <c r="D193" i="17" l="1"/>
  <c r="C194" i="17"/>
  <c r="E193" i="17"/>
  <c r="F193" i="17"/>
  <c r="G193" i="17"/>
  <c r="F196" i="16"/>
  <c r="C196" i="16"/>
  <c r="G196" i="16" s="1"/>
  <c r="B197" i="16"/>
  <c r="E196" i="16"/>
  <c r="D196" i="16"/>
  <c r="C188" i="15"/>
  <c r="A189" i="15"/>
  <c r="D188" i="15"/>
  <c r="B188" i="15"/>
  <c r="E188" i="15"/>
  <c r="F188" i="15"/>
  <c r="G194" i="17" l="1"/>
  <c r="E194" i="17"/>
  <c r="F194" i="17"/>
  <c r="D194" i="17"/>
  <c r="C195" i="17"/>
  <c r="D197" i="16"/>
  <c r="B198" i="16"/>
  <c r="E197" i="16"/>
  <c r="F197" i="16"/>
  <c r="C197" i="16"/>
  <c r="G197" i="16" s="1"/>
  <c r="E189" i="15"/>
  <c r="B189" i="15"/>
  <c r="F189" i="15"/>
  <c r="D189" i="15"/>
  <c r="A190" i="15"/>
  <c r="C189" i="15"/>
  <c r="F195" i="17" l="1"/>
  <c r="E195" i="17"/>
  <c r="G195" i="17"/>
  <c r="D195" i="17"/>
  <c r="C196" i="17"/>
  <c r="F198" i="16"/>
  <c r="C198" i="16"/>
  <c r="G198" i="16" s="1"/>
  <c r="D198" i="16"/>
  <c r="E198" i="16"/>
  <c r="B199" i="16"/>
  <c r="C190" i="15"/>
  <c r="A191" i="15"/>
  <c r="D190" i="15"/>
  <c r="F190" i="15"/>
  <c r="B190" i="15"/>
  <c r="E190" i="15"/>
  <c r="E196" i="17" l="1"/>
  <c r="F196" i="17"/>
  <c r="G196" i="17"/>
  <c r="D196" i="17"/>
  <c r="C197" i="17"/>
  <c r="D199" i="16"/>
  <c r="B200" i="16"/>
  <c r="E199" i="16"/>
  <c r="F199" i="16"/>
  <c r="C199" i="16"/>
  <c r="G199" i="16" s="1"/>
  <c r="E191" i="15"/>
  <c r="B191" i="15"/>
  <c r="F191" i="15"/>
  <c r="C191" i="15"/>
  <c r="A192" i="15"/>
  <c r="D191" i="15"/>
  <c r="D197" i="17" l="1"/>
  <c r="C198" i="17"/>
  <c r="F197" i="17"/>
  <c r="G197" i="17"/>
  <c r="E197" i="17"/>
  <c r="F200" i="16"/>
  <c r="C200" i="16"/>
  <c r="G200" i="16" s="1"/>
  <c r="B201" i="16"/>
  <c r="D200" i="16"/>
  <c r="E200" i="16"/>
  <c r="C192" i="15"/>
  <c r="A193" i="15"/>
  <c r="D192" i="15"/>
  <c r="B192" i="15"/>
  <c r="E192" i="15"/>
  <c r="F192" i="15"/>
  <c r="G198" i="17" l="1"/>
  <c r="F198" i="17"/>
  <c r="C199" i="17"/>
  <c r="D198" i="17"/>
  <c r="E198" i="17"/>
  <c r="D201" i="16"/>
  <c r="B202" i="16"/>
  <c r="E201" i="16"/>
  <c r="F201" i="16"/>
  <c r="C201" i="16"/>
  <c r="G201" i="16" s="1"/>
  <c r="E193" i="15"/>
  <c r="B193" i="15"/>
  <c r="F193" i="15"/>
  <c r="D193" i="15"/>
  <c r="A194" i="15"/>
  <c r="C193" i="15"/>
  <c r="F199" i="17" l="1"/>
  <c r="G199" i="17"/>
  <c r="C200" i="17"/>
  <c r="E199" i="17"/>
  <c r="D199" i="17"/>
  <c r="F202" i="16"/>
  <c r="C202" i="16"/>
  <c r="G202" i="16" s="1"/>
  <c r="D202" i="16"/>
  <c r="E202" i="16"/>
  <c r="B203" i="16"/>
  <c r="C194" i="15"/>
  <c r="A195" i="15"/>
  <c r="D194" i="15"/>
  <c r="F194" i="15"/>
  <c r="E194" i="15"/>
  <c r="B194" i="15"/>
  <c r="E200" i="17" l="1"/>
  <c r="G200" i="17"/>
  <c r="C201" i="17"/>
  <c r="D200" i="17"/>
  <c r="F200" i="17"/>
  <c r="D203" i="16"/>
  <c r="B204" i="16"/>
  <c r="E203" i="16"/>
  <c r="F203" i="16"/>
  <c r="C203" i="16"/>
  <c r="G203" i="16" s="1"/>
  <c r="E195" i="15"/>
  <c r="B195" i="15"/>
  <c r="F195" i="15"/>
  <c r="C195" i="15"/>
  <c r="D195" i="15"/>
  <c r="A196" i="15"/>
  <c r="D201" i="17" l="1"/>
  <c r="C202" i="17"/>
  <c r="G201" i="17"/>
  <c r="F201" i="17"/>
  <c r="E201" i="17"/>
  <c r="F204" i="16"/>
  <c r="C204" i="16"/>
  <c r="G204" i="16" s="1"/>
  <c r="B205" i="16"/>
  <c r="D204" i="16"/>
  <c r="E204" i="16"/>
  <c r="C196" i="15"/>
  <c r="A197" i="15"/>
  <c r="D196" i="15"/>
  <c r="B196" i="15"/>
  <c r="E196" i="15"/>
  <c r="F196" i="15"/>
  <c r="G202" i="17" l="1"/>
  <c r="C203" i="17"/>
  <c r="D202" i="17"/>
  <c r="E202" i="17"/>
  <c r="F202" i="17"/>
  <c r="D205" i="16"/>
  <c r="B206" i="16"/>
  <c r="E205" i="16"/>
  <c r="C205" i="16"/>
  <c r="G205" i="16" s="1"/>
  <c r="F205" i="16"/>
  <c r="E197" i="15"/>
  <c r="B197" i="15"/>
  <c r="F197" i="15"/>
  <c r="D197" i="15"/>
  <c r="A198" i="15"/>
  <c r="C197" i="15"/>
  <c r="F203" i="17" l="1"/>
  <c r="C204" i="17"/>
  <c r="D203" i="17"/>
  <c r="G203" i="17"/>
  <c r="E203" i="17"/>
  <c r="F206" i="16"/>
  <c r="C206" i="16"/>
  <c r="G206" i="16" s="1"/>
  <c r="D206" i="16"/>
  <c r="B207" i="16"/>
  <c r="E206" i="16"/>
  <c r="C198" i="15"/>
  <c r="A199" i="15"/>
  <c r="D198" i="15"/>
  <c r="F198" i="15"/>
  <c r="B198" i="15"/>
  <c r="E198" i="15"/>
  <c r="E204" i="17" l="1"/>
  <c r="C205" i="17"/>
  <c r="D204" i="17"/>
  <c r="F204" i="17"/>
  <c r="G204" i="17"/>
  <c r="D207" i="16"/>
  <c r="B208" i="16"/>
  <c r="E207" i="16"/>
  <c r="F207" i="16"/>
  <c r="C207" i="16"/>
  <c r="G207" i="16" s="1"/>
  <c r="E199" i="15"/>
  <c r="B199" i="15"/>
  <c r="F199" i="15"/>
  <c r="C199" i="15"/>
  <c r="A200" i="15"/>
  <c r="D199" i="15"/>
  <c r="D205" i="17" l="1"/>
  <c r="C206" i="17"/>
  <c r="E205" i="17"/>
  <c r="G205" i="17"/>
  <c r="F205" i="17"/>
  <c r="F208" i="16"/>
  <c r="C208" i="16"/>
  <c r="G208" i="16" s="1"/>
  <c r="B209" i="16"/>
  <c r="D208" i="16"/>
  <c r="E208" i="16"/>
  <c r="C200" i="15"/>
  <c r="A201" i="15"/>
  <c r="D200" i="15"/>
  <c r="B200" i="15"/>
  <c r="E200" i="15"/>
  <c r="F200" i="15"/>
  <c r="G206" i="17" l="1"/>
  <c r="D206" i="17"/>
  <c r="E206" i="17"/>
  <c r="F206" i="17"/>
  <c r="C207" i="17"/>
  <c r="D209" i="16"/>
  <c r="B210" i="16"/>
  <c r="E209" i="16"/>
  <c r="C209" i="16"/>
  <c r="G209" i="16" s="1"/>
  <c r="F209" i="16"/>
  <c r="E201" i="15"/>
  <c r="B201" i="15"/>
  <c r="F201" i="15"/>
  <c r="D201" i="15"/>
  <c r="A202" i="15"/>
  <c r="C201" i="15"/>
  <c r="F207" i="17" l="1"/>
  <c r="D207" i="17"/>
  <c r="E207" i="17"/>
  <c r="C208" i="17"/>
  <c r="G207" i="17"/>
  <c r="F210" i="16"/>
  <c r="C210" i="16"/>
  <c r="G210" i="16" s="1"/>
  <c r="D210" i="16"/>
  <c r="B211" i="16"/>
  <c r="E210" i="16"/>
  <c r="C202" i="15"/>
  <c r="A203" i="15"/>
  <c r="D202" i="15"/>
  <c r="F202" i="15"/>
  <c r="E202" i="15"/>
  <c r="B202" i="15"/>
  <c r="E208" i="17" l="1"/>
  <c r="D208" i="17"/>
  <c r="F208" i="17"/>
  <c r="G208" i="17"/>
  <c r="C209" i="17"/>
  <c r="D211" i="16"/>
  <c r="B212" i="16"/>
  <c r="E211" i="16"/>
  <c r="F211" i="16"/>
  <c r="C211" i="16"/>
  <c r="G211" i="16" s="1"/>
  <c r="E203" i="15"/>
  <c r="B203" i="15"/>
  <c r="F203" i="15"/>
  <c r="C203" i="15"/>
  <c r="D203" i="15"/>
  <c r="A204" i="15"/>
  <c r="D209" i="17" l="1"/>
  <c r="C210" i="17"/>
  <c r="E209" i="17"/>
  <c r="F209" i="17"/>
  <c r="G209" i="17"/>
  <c r="F212" i="16"/>
  <c r="C212" i="16"/>
  <c r="G212" i="16" s="1"/>
  <c r="B213" i="16"/>
  <c r="D212" i="16"/>
  <c r="E212" i="16"/>
  <c r="C204" i="15"/>
  <c r="A205" i="15"/>
  <c r="D204" i="15"/>
  <c r="B204" i="15"/>
  <c r="E204" i="15"/>
  <c r="F204" i="15"/>
  <c r="G210" i="17" l="1"/>
  <c r="E210" i="17"/>
  <c r="F210" i="17"/>
  <c r="D210" i="17"/>
  <c r="C211" i="17"/>
  <c r="D213" i="16"/>
  <c r="B214" i="16"/>
  <c r="E213" i="16"/>
  <c r="F213" i="16"/>
  <c r="C213" i="16"/>
  <c r="G213" i="16" s="1"/>
  <c r="E205" i="15"/>
  <c r="B205" i="15"/>
  <c r="F205" i="15"/>
  <c r="D205" i="15"/>
  <c r="A206" i="15"/>
  <c r="C205" i="15"/>
  <c r="F211" i="17" l="1"/>
  <c r="E211" i="17"/>
  <c r="G211" i="17"/>
  <c r="D211" i="17"/>
  <c r="C212" i="17"/>
  <c r="F214" i="16"/>
  <c r="C214" i="16"/>
  <c r="G214" i="16" s="1"/>
  <c r="D214" i="16"/>
  <c r="B215" i="16"/>
  <c r="E214" i="16"/>
  <c r="C206" i="15"/>
  <c r="A207" i="15"/>
  <c r="D206" i="15"/>
  <c r="F206" i="15"/>
  <c r="B206" i="15"/>
  <c r="E206" i="15"/>
  <c r="E212" i="17" l="1"/>
  <c r="F212" i="17"/>
  <c r="G212" i="17"/>
  <c r="D212" i="17"/>
  <c r="C213" i="17"/>
  <c r="D215" i="16"/>
  <c r="B216" i="16"/>
  <c r="E215" i="16"/>
  <c r="F215" i="16"/>
  <c r="C215" i="16"/>
  <c r="G215" i="16" s="1"/>
  <c r="E207" i="15"/>
  <c r="B207" i="15"/>
  <c r="F207" i="15"/>
  <c r="C207" i="15"/>
  <c r="A208" i="15"/>
  <c r="D207" i="15"/>
  <c r="D213" i="17" l="1"/>
  <c r="C214" i="17"/>
  <c r="F213" i="17"/>
  <c r="G213" i="17"/>
  <c r="E213" i="17"/>
  <c r="F216" i="16"/>
  <c r="C216" i="16"/>
  <c r="G216" i="16" s="1"/>
  <c r="B217" i="16"/>
  <c r="D216" i="16"/>
  <c r="E216" i="16"/>
  <c r="C208" i="15"/>
  <c r="A209" i="15"/>
  <c r="D208" i="15"/>
  <c r="B208" i="15"/>
  <c r="E208" i="15"/>
  <c r="F208" i="15"/>
  <c r="G214" i="17" l="1"/>
  <c r="F214" i="17"/>
  <c r="C215" i="17"/>
  <c r="E214" i="17"/>
  <c r="D214" i="17"/>
  <c r="D217" i="16"/>
  <c r="B218" i="16"/>
  <c r="E217" i="16"/>
  <c r="F217" i="16"/>
  <c r="C217" i="16"/>
  <c r="G217" i="16" s="1"/>
  <c r="E209" i="15"/>
  <c r="B209" i="15"/>
  <c r="F209" i="15"/>
  <c r="D209" i="15"/>
  <c r="A210" i="15"/>
  <c r="C209" i="15"/>
  <c r="F215" i="17" l="1"/>
  <c r="G215" i="17"/>
  <c r="C216" i="17"/>
  <c r="D215" i="17"/>
  <c r="E215" i="17"/>
  <c r="F218" i="16"/>
  <c r="C218" i="16"/>
  <c r="G218" i="16" s="1"/>
  <c r="D218" i="16"/>
  <c r="E218" i="16"/>
  <c r="B219" i="16"/>
  <c r="C210" i="15"/>
  <c r="A211" i="15"/>
  <c r="D210" i="15"/>
  <c r="F210" i="15"/>
  <c r="E210" i="15"/>
  <c r="B210" i="15"/>
  <c r="E216" i="17" l="1"/>
  <c r="G216" i="17"/>
  <c r="C217" i="17"/>
  <c r="F216" i="17"/>
  <c r="D216" i="17"/>
  <c r="D219" i="16"/>
  <c r="B220" i="16"/>
  <c r="E219" i="16"/>
  <c r="F219" i="16"/>
  <c r="C219" i="16"/>
  <c r="G219" i="16" s="1"/>
  <c r="E211" i="15"/>
  <c r="B211" i="15"/>
  <c r="F211" i="15"/>
  <c r="C211" i="15"/>
  <c r="D211" i="15"/>
  <c r="A212" i="15"/>
  <c r="D217" i="17" l="1"/>
  <c r="C218" i="17"/>
  <c r="G217" i="17"/>
  <c r="E217" i="17"/>
  <c r="F217" i="17"/>
  <c r="F220" i="16"/>
  <c r="C220" i="16"/>
  <c r="G220" i="16" s="1"/>
  <c r="B221" i="16"/>
  <c r="D220" i="16"/>
  <c r="E220" i="16"/>
  <c r="C212" i="15"/>
  <c r="A213" i="15"/>
  <c r="D212" i="15"/>
  <c r="B212" i="15"/>
  <c r="E212" i="15"/>
  <c r="F212" i="15"/>
  <c r="G218" i="17" l="1"/>
  <c r="C219" i="17"/>
  <c r="D218" i="17"/>
  <c r="F218" i="17"/>
  <c r="E218" i="17"/>
  <c r="D221" i="16"/>
  <c r="B222" i="16"/>
  <c r="E221" i="16"/>
  <c r="F221" i="16"/>
  <c r="C221" i="16"/>
  <c r="G221" i="16" s="1"/>
  <c r="E213" i="15"/>
  <c r="B213" i="15"/>
  <c r="F213" i="15"/>
  <c r="D213" i="15"/>
  <c r="A214" i="15"/>
  <c r="C213" i="15"/>
  <c r="F219" i="17" l="1"/>
  <c r="C220" i="17"/>
  <c r="D219" i="17"/>
  <c r="E219" i="17"/>
  <c r="G219" i="17"/>
  <c r="F222" i="16"/>
  <c r="C222" i="16"/>
  <c r="G222" i="16" s="1"/>
  <c r="D222" i="16"/>
  <c r="E222" i="16"/>
  <c r="B223" i="16"/>
  <c r="C214" i="15"/>
  <c r="A215" i="15"/>
  <c r="D214" i="15"/>
  <c r="F214" i="15"/>
  <c r="B214" i="15"/>
  <c r="E214" i="15"/>
  <c r="E220" i="17" l="1"/>
  <c r="C221" i="17"/>
  <c r="D220" i="17"/>
  <c r="G220" i="17"/>
  <c r="F220" i="17"/>
  <c r="D223" i="16"/>
  <c r="B224" i="16"/>
  <c r="E223" i="16"/>
  <c r="F223" i="16"/>
  <c r="C223" i="16"/>
  <c r="G223" i="16" s="1"/>
  <c r="E215" i="15"/>
  <c r="B215" i="15"/>
  <c r="F215" i="15"/>
  <c r="C215" i="15"/>
  <c r="A216" i="15"/>
  <c r="D215" i="15"/>
  <c r="D221" i="17" l="1"/>
  <c r="C222" i="17"/>
  <c r="E221" i="17"/>
  <c r="F221" i="17"/>
  <c r="G221" i="17"/>
  <c r="F224" i="16"/>
  <c r="C224" i="16"/>
  <c r="G224" i="16" s="1"/>
  <c r="B225" i="16"/>
  <c r="D224" i="16"/>
  <c r="E224" i="16"/>
  <c r="C216" i="15"/>
  <c r="A217" i="15"/>
  <c r="D216" i="15"/>
  <c r="B216" i="15"/>
  <c r="E216" i="15"/>
  <c r="F216" i="15"/>
  <c r="G222" i="17" l="1"/>
  <c r="D222" i="17"/>
  <c r="E222" i="17"/>
  <c r="C223" i="17"/>
  <c r="F222" i="17"/>
  <c r="D225" i="16"/>
  <c r="B226" i="16"/>
  <c r="E225" i="16"/>
  <c r="C225" i="16"/>
  <c r="G225" i="16" s="1"/>
  <c r="F225" i="16"/>
  <c r="E217" i="15"/>
  <c r="B217" i="15"/>
  <c r="F217" i="15"/>
  <c r="D217" i="15"/>
  <c r="A218" i="15"/>
  <c r="C217" i="15"/>
  <c r="F223" i="17" l="1"/>
  <c r="D223" i="17"/>
  <c r="E223" i="17"/>
  <c r="G223" i="17"/>
  <c r="C224" i="17"/>
  <c r="F226" i="16"/>
  <c r="C226" i="16"/>
  <c r="G226" i="16" s="1"/>
  <c r="D226" i="16"/>
  <c r="B227" i="16"/>
  <c r="E226" i="16"/>
  <c r="C218" i="15"/>
  <c r="A219" i="15"/>
  <c r="D218" i="15"/>
  <c r="F218" i="15"/>
  <c r="E218" i="15"/>
  <c r="B218" i="15"/>
  <c r="E224" i="17" l="1"/>
  <c r="D224" i="17"/>
  <c r="F224" i="17"/>
  <c r="C225" i="17"/>
  <c r="G224" i="17"/>
  <c r="D227" i="16"/>
  <c r="B228" i="16"/>
  <c r="E227" i="16"/>
  <c r="F227" i="16"/>
  <c r="C227" i="16"/>
  <c r="G227" i="16" s="1"/>
  <c r="E219" i="15"/>
  <c r="B219" i="15"/>
  <c r="F219" i="15"/>
  <c r="C219" i="15"/>
  <c r="D219" i="15"/>
  <c r="A220" i="15"/>
  <c r="D225" i="17" l="1"/>
  <c r="C226" i="17"/>
  <c r="E225" i="17"/>
  <c r="F225" i="17"/>
  <c r="G225" i="17"/>
  <c r="F228" i="16"/>
  <c r="C228" i="16"/>
  <c r="G228" i="16" s="1"/>
  <c r="B229" i="16"/>
  <c r="E228" i="16"/>
  <c r="D228" i="16"/>
  <c r="C220" i="15"/>
  <c r="A221" i="15"/>
  <c r="B220" i="15"/>
  <c r="D220" i="15"/>
  <c r="F220" i="15"/>
  <c r="E220" i="15"/>
  <c r="G226" i="17" l="1"/>
  <c r="E226" i="17"/>
  <c r="F226" i="17"/>
  <c r="D226" i="17"/>
  <c r="C227" i="17"/>
  <c r="D229" i="16"/>
  <c r="B230" i="16"/>
  <c r="E229" i="16"/>
  <c r="C229" i="16"/>
  <c r="G229" i="16" s="1"/>
  <c r="F229" i="16"/>
  <c r="E221" i="15"/>
  <c r="B221" i="15"/>
  <c r="A222" i="15"/>
  <c r="C221" i="15"/>
  <c r="D221" i="15"/>
  <c r="F221" i="15"/>
  <c r="F227" i="17" l="1"/>
  <c r="E227" i="17"/>
  <c r="G227" i="17"/>
  <c r="D227" i="17"/>
  <c r="C228" i="17"/>
  <c r="F230" i="16"/>
  <c r="C230" i="16"/>
  <c r="G230" i="16" s="1"/>
  <c r="D230" i="16"/>
  <c r="B231" i="16"/>
  <c r="E230" i="16"/>
  <c r="C222" i="15"/>
  <c r="A223" i="15"/>
  <c r="F222" i="15"/>
  <c r="B222" i="15"/>
  <c r="E222" i="15"/>
  <c r="D222" i="15"/>
  <c r="E228" i="17" l="1"/>
  <c r="F228" i="17"/>
  <c r="G228" i="17"/>
  <c r="D228" i="17"/>
  <c r="C229" i="17"/>
  <c r="D231" i="16"/>
  <c r="B232" i="16"/>
  <c r="E231" i="16"/>
  <c r="F231" i="16"/>
  <c r="C231" i="16"/>
  <c r="G231" i="16" s="1"/>
  <c r="E223" i="15"/>
  <c r="F223" i="15"/>
  <c r="B223" i="15"/>
  <c r="A224" i="15"/>
  <c r="C223" i="15"/>
  <c r="D223" i="15"/>
  <c r="D229" i="17" l="1"/>
  <c r="C230" i="17"/>
  <c r="F229" i="17"/>
  <c r="G229" i="17"/>
  <c r="E229" i="17"/>
  <c r="F232" i="16"/>
  <c r="C232" i="16"/>
  <c r="G232" i="16" s="1"/>
  <c r="B233" i="16"/>
  <c r="E232" i="16"/>
  <c r="D232" i="16"/>
  <c r="C224" i="15"/>
  <c r="A225" i="15"/>
  <c r="E224" i="15"/>
  <c r="F224" i="15"/>
  <c r="D224" i="15"/>
  <c r="B224" i="15"/>
  <c r="G230" i="17" l="1"/>
  <c r="F230" i="17"/>
  <c r="C231" i="17"/>
  <c r="D230" i="17"/>
  <c r="E230" i="17"/>
  <c r="D233" i="16"/>
  <c r="B234" i="16"/>
  <c r="E233" i="16"/>
  <c r="C233" i="16"/>
  <c r="G233" i="16" s="1"/>
  <c r="F233" i="16"/>
  <c r="E225" i="15"/>
  <c r="D225" i="15"/>
  <c r="F225" i="15"/>
  <c r="B225" i="15"/>
  <c r="C225" i="15"/>
  <c r="A226" i="15"/>
  <c r="F231" i="17" l="1"/>
  <c r="G231" i="17"/>
  <c r="C232" i="17"/>
  <c r="E231" i="17"/>
  <c r="D231" i="17"/>
  <c r="F234" i="16"/>
  <c r="C234" i="16"/>
  <c r="G234" i="16" s="1"/>
  <c r="D234" i="16"/>
  <c r="E234" i="16"/>
  <c r="B235" i="16"/>
  <c r="C226" i="15"/>
  <c r="A227" i="15"/>
  <c r="D226" i="15"/>
  <c r="E226" i="15"/>
  <c r="B226" i="15"/>
  <c r="F226" i="15"/>
  <c r="E232" i="17" l="1"/>
  <c r="G232" i="17"/>
  <c r="C233" i="17"/>
  <c r="D232" i="17"/>
  <c r="F232" i="17"/>
  <c r="D235" i="16"/>
  <c r="E235" i="16"/>
  <c r="E14" i="16" s="1"/>
  <c r="F235" i="16"/>
  <c r="F14" i="16" s="1"/>
  <c r="C235" i="16"/>
  <c r="G235" i="16" s="1"/>
  <c r="G12" i="16" s="1"/>
  <c r="E227" i="15"/>
  <c r="C227" i="15"/>
  <c r="D227" i="15"/>
  <c r="A228" i="15"/>
  <c r="F227" i="15"/>
  <c r="B227" i="15"/>
  <c r="D233" i="17" l="1"/>
  <c r="C234" i="17"/>
  <c r="G233" i="17"/>
  <c r="F233" i="17"/>
  <c r="E233" i="17"/>
  <c r="F13" i="16"/>
  <c r="E13" i="16" s="1"/>
  <c r="C228" i="15"/>
  <c r="A229" i="15"/>
  <c r="B228" i="15"/>
  <c r="D228" i="15"/>
  <c r="E228" i="15"/>
  <c r="F228" i="15"/>
  <c r="G234" i="17" l="1"/>
  <c r="C235" i="17"/>
  <c r="D234" i="17"/>
  <c r="E234" i="17"/>
  <c r="F234" i="17"/>
  <c r="E229" i="15"/>
  <c r="B229" i="15"/>
  <c r="A230" i="15"/>
  <c r="C229" i="15"/>
  <c r="F229" i="15"/>
  <c r="D229" i="15"/>
  <c r="F235" i="17" l="1"/>
  <c r="C236" i="17"/>
  <c r="D235" i="17"/>
  <c r="G235" i="17"/>
  <c r="E235" i="17"/>
  <c r="E230" i="15"/>
  <c r="B230" i="15"/>
  <c r="F230" i="15"/>
  <c r="A231" i="15"/>
  <c r="C230" i="15"/>
  <c r="D230" i="15"/>
  <c r="E236" i="17" l="1"/>
  <c r="C237" i="17"/>
  <c r="D236" i="17"/>
  <c r="F236" i="17"/>
  <c r="G236" i="17"/>
  <c r="C231" i="15"/>
  <c r="A232" i="15"/>
  <c r="D231" i="15"/>
  <c r="B231" i="15"/>
  <c r="E231" i="15"/>
  <c r="F231" i="15"/>
  <c r="D237" i="17" l="1"/>
  <c r="C238" i="17"/>
  <c r="E237" i="17"/>
  <c r="G237" i="17"/>
  <c r="F237" i="17"/>
  <c r="E232" i="15"/>
  <c r="B232" i="15"/>
  <c r="F232" i="15"/>
  <c r="D232" i="15"/>
  <c r="A233" i="15"/>
  <c r="C232" i="15"/>
  <c r="G238" i="17" l="1"/>
  <c r="D238" i="17"/>
  <c r="E238" i="17"/>
  <c r="F238" i="17"/>
  <c r="C239" i="17"/>
  <c r="C233" i="15"/>
  <c r="A234" i="15"/>
  <c r="D233" i="15"/>
  <c r="F233" i="15"/>
  <c r="B233" i="15"/>
  <c r="E233" i="15"/>
  <c r="F239" i="17" l="1"/>
  <c r="D239" i="17"/>
  <c r="E239" i="17"/>
  <c r="C240" i="17"/>
  <c r="G239" i="17"/>
  <c r="E234" i="15"/>
  <c r="B234" i="15"/>
  <c r="F234" i="15"/>
  <c r="A235" i="15"/>
  <c r="C234" i="15"/>
  <c r="D234" i="15"/>
  <c r="E240" i="17" l="1"/>
  <c r="D240" i="17"/>
  <c r="F240" i="17"/>
  <c r="G240" i="17"/>
  <c r="C241" i="17"/>
  <c r="C235" i="15"/>
  <c r="A236" i="15"/>
  <c r="D235" i="15"/>
  <c r="B235" i="15"/>
  <c r="E235" i="15"/>
  <c r="F235" i="15"/>
  <c r="D241" i="17" l="1"/>
  <c r="C242" i="17"/>
  <c r="E241" i="17"/>
  <c r="F241" i="17"/>
  <c r="G241" i="17"/>
  <c r="E236" i="15"/>
  <c r="B236" i="15"/>
  <c r="F236" i="15"/>
  <c r="D236" i="15"/>
  <c r="A237" i="15"/>
  <c r="C236" i="15"/>
  <c r="G242" i="17" l="1"/>
  <c r="E242" i="17"/>
  <c r="F242" i="17"/>
  <c r="D242" i="17"/>
  <c r="C243" i="17"/>
  <c r="C237" i="15"/>
  <c r="A238" i="15"/>
  <c r="D237" i="15"/>
  <c r="F237" i="15"/>
  <c r="B237" i="15"/>
  <c r="E237" i="15"/>
  <c r="F243" i="17" l="1"/>
  <c r="E243" i="17"/>
  <c r="G243" i="17"/>
  <c r="D243" i="17"/>
  <c r="C244" i="17"/>
  <c r="E238" i="15"/>
  <c r="B238" i="15"/>
  <c r="F238" i="15"/>
  <c r="A239" i="15"/>
  <c r="C238" i="15"/>
  <c r="D238" i="15"/>
  <c r="E244" i="17" l="1"/>
  <c r="F244" i="17"/>
  <c r="G244" i="17"/>
  <c r="D244" i="17"/>
  <c r="C245" i="17"/>
  <c r="C239" i="15"/>
  <c r="A240" i="15"/>
  <c r="D239" i="15"/>
  <c r="B239" i="15"/>
  <c r="E239" i="15"/>
  <c r="F239" i="15"/>
  <c r="D245" i="17" l="1"/>
  <c r="C246" i="17"/>
  <c r="F245" i="17"/>
  <c r="G245" i="17"/>
  <c r="E245" i="17"/>
  <c r="E240" i="15"/>
  <c r="B240" i="15"/>
  <c r="F240" i="15"/>
  <c r="D240" i="15"/>
  <c r="A241" i="15"/>
  <c r="C240" i="15"/>
  <c r="G246" i="17" l="1"/>
  <c r="F246" i="17"/>
  <c r="C247" i="17"/>
  <c r="E246" i="17"/>
  <c r="D246" i="17"/>
  <c r="C241" i="15"/>
  <c r="A242" i="15"/>
  <c r="D241" i="15"/>
  <c r="F241" i="15"/>
  <c r="B241" i="15"/>
  <c r="E241" i="15"/>
  <c r="F247" i="17" l="1"/>
  <c r="G247" i="17"/>
  <c r="C248" i="17"/>
  <c r="D247" i="17"/>
  <c r="E247" i="17"/>
  <c r="E242" i="15"/>
  <c r="B242" i="15"/>
  <c r="F242" i="15"/>
  <c r="A243" i="15"/>
  <c r="C242" i="15"/>
  <c r="D242" i="15"/>
  <c r="E248" i="17" l="1"/>
  <c r="G248" i="17"/>
  <c r="C249" i="17"/>
  <c r="F248" i="17"/>
  <c r="D248" i="17"/>
  <c r="C243" i="15"/>
  <c r="A244" i="15"/>
  <c r="D243" i="15"/>
  <c r="B243" i="15"/>
  <c r="E243" i="15"/>
  <c r="F243" i="15"/>
  <c r="D249" i="17" l="1"/>
  <c r="C250" i="17"/>
  <c r="G249" i="17"/>
  <c r="E249" i="17"/>
  <c r="F249" i="17"/>
  <c r="E244" i="15"/>
  <c r="B244" i="15"/>
  <c r="F244" i="15"/>
  <c r="D244" i="15"/>
  <c r="A245" i="15"/>
  <c r="C244" i="15"/>
  <c r="G250" i="17" l="1"/>
  <c r="C251" i="17"/>
  <c r="D250" i="17"/>
  <c r="F250" i="17"/>
  <c r="E250" i="17"/>
  <c r="C245" i="15"/>
  <c r="A246" i="15"/>
  <c r="D245" i="15"/>
  <c r="F245" i="15"/>
  <c r="B245" i="15"/>
  <c r="E245" i="15"/>
  <c r="F251" i="17" l="1"/>
  <c r="C252" i="17"/>
  <c r="D251" i="17"/>
  <c r="E251" i="17"/>
  <c r="G251" i="17"/>
  <c r="E246" i="15"/>
  <c r="B246" i="15"/>
  <c r="F246" i="15"/>
  <c r="A247" i="15"/>
  <c r="C246" i="15"/>
  <c r="D246" i="15"/>
  <c r="E252" i="17" l="1"/>
  <c r="C253" i="17"/>
  <c r="D252" i="17"/>
  <c r="G252" i="17"/>
  <c r="F252" i="17"/>
  <c r="C247" i="15"/>
  <c r="A248" i="15"/>
  <c r="D247" i="15"/>
  <c r="B247" i="15"/>
  <c r="E247" i="15"/>
  <c r="F247" i="15"/>
  <c r="D253" i="17" l="1"/>
  <c r="C254" i="17"/>
  <c r="E253" i="17"/>
  <c r="F253" i="17"/>
  <c r="G253" i="17"/>
  <c r="E248" i="15"/>
  <c r="B248" i="15"/>
  <c r="F248" i="15"/>
  <c r="D248" i="15"/>
  <c r="A249" i="15"/>
  <c r="C248" i="15"/>
  <c r="G254" i="17" l="1"/>
  <c r="D254" i="17"/>
  <c r="E254" i="17"/>
  <c r="C255" i="17"/>
  <c r="F254" i="17"/>
  <c r="C249" i="15"/>
  <c r="A250" i="15"/>
  <c r="D249" i="15"/>
  <c r="F249" i="15"/>
  <c r="E249" i="15"/>
  <c r="B249" i="15"/>
  <c r="F255" i="17" l="1"/>
  <c r="D255" i="17"/>
  <c r="E255" i="17"/>
  <c r="G255" i="17"/>
  <c r="C256" i="17"/>
  <c r="E250" i="15"/>
  <c r="B250" i="15"/>
  <c r="F250" i="15"/>
  <c r="C250" i="15"/>
  <c r="D250" i="15"/>
  <c r="A251" i="15"/>
  <c r="E256" i="17" l="1"/>
  <c r="D256" i="17"/>
  <c r="F256" i="17"/>
  <c r="C257" i="17"/>
  <c r="G256" i="17"/>
  <c r="C251" i="15"/>
  <c r="A252" i="15"/>
  <c r="D251" i="15"/>
  <c r="B251" i="15"/>
  <c r="E251" i="15"/>
  <c r="F251" i="15"/>
  <c r="D257" i="17" l="1"/>
  <c r="C258" i="17"/>
  <c r="E257" i="17"/>
  <c r="F257" i="17"/>
  <c r="G257" i="17"/>
  <c r="E252" i="15"/>
  <c r="B252" i="15"/>
  <c r="F252" i="15"/>
  <c r="D252" i="15"/>
  <c r="C252" i="15"/>
  <c r="A253" i="15"/>
  <c r="G258" i="17" l="1"/>
  <c r="E258" i="17"/>
  <c r="F258" i="17"/>
  <c r="D258" i="17"/>
  <c r="C259" i="17"/>
  <c r="C253" i="15"/>
  <c r="A254" i="15"/>
  <c r="D253" i="15"/>
  <c r="F253" i="15"/>
  <c r="B253" i="15"/>
  <c r="E253" i="15"/>
  <c r="F259" i="17" l="1"/>
  <c r="E259" i="17"/>
  <c r="G259" i="17"/>
  <c r="D259" i="17"/>
  <c r="C260" i="17"/>
  <c r="E254" i="15"/>
  <c r="B254" i="15"/>
  <c r="F254" i="15"/>
  <c r="A255" i="15"/>
  <c r="C254" i="15"/>
  <c r="D254" i="15"/>
  <c r="E260" i="17" l="1"/>
  <c r="F260" i="17"/>
  <c r="G260" i="17"/>
  <c r="D260" i="17"/>
  <c r="C261" i="17"/>
  <c r="C255" i="15"/>
  <c r="A256" i="15"/>
  <c r="D255" i="15"/>
  <c r="B255" i="15"/>
  <c r="E255" i="15"/>
  <c r="F255" i="15"/>
  <c r="D261" i="17" l="1"/>
  <c r="C262" i="17"/>
  <c r="F261" i="17"/>
  <c r="G261" i="17"/>
  <c r="E261" i="17"/>
  <c r="E256" i="15"/>
  <c r="B256" i="15"/>
  <c r="F256" i="15"/>
  <c r="D256" i="15"/>
  <c r="A257" i="15"/>
  <c r="C256" i="15"/>
  <c r="G262" i="17" l="1"/>
  <c r="F262" i="17"/>
  <c r="C263" i="17"/>
  <c r="D262" i="17"/>
  <c r="E262" i="17"/>
  <c r="C257" i="15"/>
  <c r="A258" i="15"/>
  <c r="D257" i="15"/>
  <c r="F257" i="15"/>
  <c r="B257" i="15"/>
  <c r="E257" i="15"/>
  <c r="F263" i="17" l="1"/>
  <c r="G263" i="17"/>
  <c r="C264" i="17"/>
  <c r="E263" i="17"/>
  <c r="D263" i="17"/>
  <c r="E258" i="15"/>
  <c r="B258" i="15"/>
  <c r="F258" i="15"/>
  <c r="A259" i="15"/>
  <c r="C258" i="15"/>
  <c r="D258" i="15"/>
  <c r="E264" i="17" l="1"/>
  <c r="G264" i="17"/>
  <c r="C265" i="17"/>
  <c r="D264" i="17"/>
  <c r="F264" i="17"/>
  <c r="C259" i="15"/>
  <c r="A260" i="15"/>
  <c r="D259" i="15"/>
  <c r="B259" i="15"/>
  <c r="E259" i="15"/>
  <c r="F259" i="15"/>
  <c r="D265" i="17" l="1"/>
  <c r="C266" i="17"/>
  <c r="G265" i="17"/>
  <c r="F265" i="17"/>
  <c r="E265" i="17"/>
  <c r="E260" i="15"/>
  <c r="B260" i="15"/>
  <c r="F260" i="15"/>
  <c r="D260" i="15"/>
  <c r="A261" i="15"/>
  <c r="C260" i="15"/>
  <c r="G266" i="17" l="1"/>
  <c r="C267" i="17"/>
  <c r="D266" i="17"/>
  <c r="E266" i="17"/>
  <c r="F266" i="17"/>
  <c r="C261" i="15"/>
  <c r="A262" i="15"/>
  <c r="D261" i="15"/>
  <c r="F261" i="15"/>
  <c r="B261" i="15"/>
  <c r="E261" i="15"/>
  <c r="F267" i="17" l="1"/>
  <c r="C268" i="17"/>
  <c r="D267" i="17"/>
  <c r="G267" i="17"/>
  <c r="E267" i="17"/>
  <c r="E262" i="15"/>
  <c r="B262" i="15"/>
  <c r="F262" i="15"/>
  <c r="C262" i="15"/>
  <c r="D262" i="15"/>
  <c r="A263" i="15"/>
  <c r="E268" i="17" l="1"/>
  <c r="C269" i="17"/>
  <c r="D268" i="17"/>
  <c r="F268" i="17"/>
  <c r="G268" i="17"/>
  <c r="C263" i="15"/>
  <c r="A264" i="15"/>
  <c r="D263" i="15"/>
  <c r="B263" i="15"/>
  <c r="E263" i="15"/>
  <c r="F263" i="15"/>
  <c r="D269" i="17" l="1"/>
  <c r="C270" i="17"/>
  <c r="E269" i="17"/>
  <c r="G269" i="17"/>
  <c r="F269" i="17"/>
  <c r="E264" i="15"/>
  <c r="B264" i="15"/>
  <c r="F264" i="15"/>
  <c r="D264" i="15"/>
  <c r="A265" i="15"/>
  <c r="C264" i="15"/>
  <c r="G270" i="17" l="1"/>
  <c r="D270" i="17"/>
  <c r="E270" i="17"/>
  <c r="F270" i="17"/>
  <c r="C271" i="17"/>
  <c r="C265" i="15"/>
  <c r="A266" i="15"/>
  <c r="D265" i="15"/>
  <c r="F265" i="15"/>
  <c r="E265" i="15"/>
  <c r="B265" i="15"/>
  <c r="F271" i="17" l="1"/>
  <c r="D271" i="17"/>
  <c r="E271" i="17"/>
  <c r="C272" i="17"/>
  <c r="G271" i="17"/>
  <c r="E266" i="15"/>
  <c r="B266" i="15"/>
  <c r="F266" i="15"/>
  <c r="C266" i="15"/>
  <c r="D266" i="15"/>
  <c r="A267" i="15"/>
  <c r="E272" i="17" l="1"/>
  <c r="D272" i="17"/>
  <c r="F272" i="17"/>
  <c r="G272" i="17"/>
  <c r="C273" i="17"/>
  <c r="C267" i="15"/>
  <c r="A268" i="15"/>
  <c r="D267" i="15"/>
  <c r="B267" i="15"/>
  <c r="E267" i="15"/>
  <c r="F267" i="15"/>
  <c r="D273" i="17" l="1"/>
  <c r="C274" i="17"/>
  <c r="E273" i="17"/>
  <c r="F273" i="17"/>
  <c r="G273" i="17"/>
  <c r="E268" i="15"/>
  <c r="B268" i="15"/>
  <c r="F268" i="15"/>
  <c r="D268" i="15"/>
  <c r="C268" i="15"/>
  <c r="A269" i="15"/>
  <c r="G274" i="17" l="1"/>
  <c r="E274" i="17"/>
  <c r="F274" i="17"/>
  <c r="D274" i="17"/>
  <c r="C275" i="17"/>
  <c r="C269" i="15"/>
  <c r="A270" i="15"/>
  <c r="D269" i="15"/>
  <c r="F269" i="15"/>
  <c r="B269" i="15"/>
  <c r="E269" i="15"/>
  <c r="F275" i="17" l="1"/>
  <c r="E275" i="17"/>
  <c r="G275" i="17"/>
  <c r="D275" i="17"/>
  <c r="C276" i="17"/>
  <c r="E270" i="15"/>
  <c r="B270" i="15"/>
  <c r="F270" i="15"/>
  <c r="A271" i="15"/>
  <c r="C270" i="15"/>
  <c r="D270" i="15"/>
  <c r="E276" i="17" l="1"/>
  <c r="F276" i="17"/>
  <c r="G276" i="17"/>
  <c r="D276" i="17"/>
  <c r="C277" i="17"/>
  <c r="C271" i="15"/>
  <c r="A272" i="15"/>
  <c r="D271" i="15"/>
  <c r="B271" i="15"/>
  <c r="E271" i="15"/>
  <c r="F271" i="15"/>
  <c r="D277" i="17" l="1"/>
  <c r="C278" i="17"/>
  <c r="F277" i="17"/>
  <c r="G277" i="17"/>
  <c r="E277" i="17"/>
  <c r="E272" i="15"/>
  <c r="B272" i="15"/>
  <c r="F272" i="15"/>
  <c r="D272" i="15"/>
  <c r="A273" i="15"/>
  <c r="C272" i="15"/>
  <c r="G278" i="17" l="1"/>
  <c r="F278" i="17"/>
  <c r="C279" i="17"/>
  <c r="E278" i="17"/>
  <c r="D278" i="17"/>
  <c r="C273" i="15"/>
  <c r="A274" i="15"/>
  <c r="D273" i="15"/>
  <c r="F273" i="15"/>
  <c r="E273" i="15"/>
  <c r="B273" i="15"/>
  <c r="F279" i="17" l="1"/>
  <c r="G279" i="17"/>
  <c r="C280" i="17"/>
  <c r="D279" i="17"/>
  <c r="E279" i="17"/>
  <c r="E274" i="15"/>
  <c r="B274" i="15"/>
  <c r="F274" i="15"/>
  <c r="C274" i="15"/>
  <c r="D274" i="15"/>
  <c r="A275" i="15"/>
  <c r="E280" i="17" l="1"/>
  <c r="G280" i="17"/>
  <c r="C281" i="17"/>
  <c r="F280" i="17"/>
  <c r="D280" i="17"/>
  <c r="C275" i="15"/>
  <c r="A276" i="15"/>
  <c r="D275" i="15"/>
  <c r="B275" i="15"/>
  <c r="E275" i="15"/>
  <c r="F275" i="15"/>
  <c r="D281" i="17" l="1"/>
  <c r="C282" i="17"/>
  <c r="G281" i="17"/>
  <c r="E281" i="17"/>
  <c r="F281" i="17"/>
  <c r="E276" i="15"/>
  <c r="B276" i="15"/>
  <c r="F276" i="15"/>
  <c r="D276" i="15"/>
  <c r="A277" i="15"/>
  <c r="C276" i="15"/>
  <c r="G282" i="17" l="1"/>
  <c r="C283" i="17"/>
  <c r="D282" i="17"/>
  <c r="F282" i="17"/>
  <c r="E282" i="17"/>
  <c r="C277" i="15"/>
  <c r="A278" i="15"/>
  <c r="D277" i="15"/>
  <c r="F277" i="15"/>
  <c r="E277" i="15"/>
  <c r="B277" i="15"/>
  <c r="F283" i="17" l="1"/>
  <c r="C284" i="17"/>
  <c r="D283" i="17"/>
  <c r="E283" i="17"/>
  <c r="G283" i="17"/>
  <c r="E278" i="15"/>
  <c r="B278" i="15"/>
  <c r="F278" i="15"/>
  <c r="C278" i="15"/>
  <c r="D278" i="15"/>
  <c r="A279" i="15"/>
  <c r="E284" i="17" l="1"/>
  <c r="C285" i="17"/>
  <c r="D284" i="17"/>
  <c r="G284" i="17"/>
  <c r="F284" i="17"/>
  <c r="C279" i="15"/>
  <c r="A280" i="15"/>
  <c r="D279" i="15"/>
  <c r="B279" i="15"/>
  <c r="E279" i="15"/>
  <c r="F279" i="15"/>
  <c r="D285" i="17" l="1"/>
  <c r="C286" i="17"/>
  <c r="E285" i="17"/>
  <c r="F285" i="17"/>
  <c r="G285" i="17"/>
  <c r="E280" i="15"/>
  <c r="B280" i="15"/>
  <c r="F280" i="15"/>
  <c r="D280" i="15"/>
  <c r="C280" i="15"/>
  <c r="A281" i="15"/>
  <c r="G286" i="17" l="1"/>
  <c r="D286" i="17"/>
  <c r="E286" i="17"/>
  <c r="C287" i="17"/>
  <c r="F286" i="17"/>
  <c r="C281" i="15"/>
  <c r="A282" i="15"/>
  <c r="D281" i="15"/>
  <c r="F281" i="15"/>
  <c r="B281" i="15"/>
  <c r="E281" i="15"/>
  <c r="F287" i="17" l="1"/>
  <c r="D287" i="17"/>
  <c r="E287" i="17"/>
  <c r="G287" i="17"/>
  <c r="C288" i="17"/>
  <c r="E282" i="15"/>
  <c r="B282" i="15"/>
  <c r="F282" i="15"/>
  <c r="C282" i="15"/>
  <c r="D282" i="15"/>
  <c r="A283" i="15"/>
  <c r="E288" i="17" l="1"/>
  <c r="D288" i="17"/>
  <c r="F288" i="17"/>
  <c r="C289" i="17"/>
  <c r="G288" i="17"/>
  <c r="C283" i="15"/>
  <c r="A284" i="15"/>
  <c r="D283" i="15"/>
  <c r="B283" i="15"/>
  <c r="E283" i="15"/>
  <c r="F283" i="15"/>
  <c r="D289" i="17" l="1"/>
  <c r="C290" i="17"/>
  <c r="E289" i="17"/>
  <c r="F289" i="17"/>
  <c r="G289" i="17"/>
  <c r="E284" i="15"/>
  <c r="B284" i="15"/>
  <c r="F284" i="15"/>
  <c r="D284" i="15"/>
  <c r="C284" i="15"/>
  <c r="A285" i="15"/>
  <c r="G290" i="17" l="1"/>
  <c r="E290" i="17"/>
  <c r="F290" i="17"/>
  <c r="D290" i="17"/>
  <c r="C291" i="17"/>
  <c r="C285" i="15"/>
  <c r="A286" i="15"/>
  <c r="D285" i="15"/>
  <c r="F285" i="15"/>
  <c r="B285" i="15"/>
  <c r="E285" i="15"/>
  <c r="F291" i="17" l="1"/>
  <c r="E291" i="17"/>
  <c r="G291" i="17"/>
  <c r="D291" i="17"/>
  <c r="C292" i="17"/>
  <c r="E286" i="15"/>
  <c r="B286" i="15"/>
  <c r="F286" i="15"/>
  <c r="A287" i="15"/>
  <c r="C286" i="15"/>
  <c r="D286" i="15"/>
  <c r="E292" i="17" l="1"/>
  <c r="F292" i="17"/>
  <c r="G292" i="17"/>
  <c r="D292" i="17"/>
  <c r="C293" i="17"/>
  <c r="C287" i="15"/>
  <c r="A288" i="15"/>
  <c r="D287" i="15"/>
  <c r="B287" i="15"/>
  <c r="F287" i="15"/>
  <c r="E287" i="15"/>
  <c r="D293" i="17" l="1"/>
  <c r="C294" i="17"/>
  <c r="F293" i="17"/>
  <c r="G293" i="17"/>
  <c r="E293" i="17"/>
  <c r="E288" i="15"/>
  <c r="B288" i="15"/>
  <c r="F288" i="15"/>
  <c r="D288" i="15"/>
  <c r="A289" i="15"/>
  <c r="C288" i="15"/>
  <c r="G294" i="17" l="1"/>
  <c r="F294" i="17"/>
  <c r="C295" i="17"/>
  <c r="D294" i="17"/>
  <c r="E294" i="17"/>
  <c r="C289" i="15"/>
  <c r="A290" i="15"/>
  <c r="D289" i="15"/>
  <c r="F289" i="15"/>
  <c r="E289" i="15"/>
  <c r="B289" i="15"/>
  <c r="F295" i="17" l="1"/>
  <c r="G295" i="17"/>
  <c r="C296" i="17"/>
  <c r="E295" i="17"/>
  <c r="D295" i="17"/>
  <c r="E290" i="15"/>
  <c r="B290" i="15"/>
  <c r="F290" i="15"/>
  <c r="D290" i="15"/>
  <c r="C290" i="15"/>
  <c r="A291" i="15"/>
  <c r="E296" i="17" l="1"/>
  <c r="G296" i="17"/>
  <c r="C297" i="17"/>
  <c r="D296" i="17"/>
  <c r="F296" i="17"/>
  <c r="C291" i="15"/>
  <c r="A292" i="15"/>
  <c r="D291" i="15"/>
  <c r="B291" i="15"/>
  <c r="E291" i="15"/>
  <c r="F291" i="15"/>
  <c r="D297" i="17" l="1"/>
  <c r="C298" i="17"/>
  <c r="G297" i="17"/>
  <c r="F297" i="17"/>
  <c r="E297" i="17"/>
  <c r="E292" i="15"/>
  <c r="B292" i="15"/>
  <c r="F292" i="15"/>
  <c r="D292" i="15"/>
  <c r="C292" i="15"/>
  <c r="A293" i="15"/>
  <c r="G298" i="17" l="1"/>
  <c r="C299" i="17"/>
  <c r="D298" i="17"/>
  <c r="E298" i="17"/>
  <c r="F298" i="17"/>
  <c r="C293" i="15"/>
  <c r="A294" i="15"/>
  <c r="D293" i="15"/>
  <c r="F293" i="15"/>
  <c r="B293" i="15"/>
  <c r="E293" i="15"/>
  <c r="F299" i="17" l="1"/>
  <c r="C300" i="17"/>
  <c r="D299" i="17"/>
  <c r="G299" i="17"/>
  <c r="E299" i="17"/>
  <c r="E294" i="15"/>
  <c r="B294" i="15"/>
  <c r="F294" i="15"/>
  <c r="D294" i="15"/>
  <c r="A295" i="15"/>
  <c r="C294" i="15"/>
  <c r="E300" i="17" l="1"/>
  <c r="C301" i="17"/>
  <c r="D300" i="17"/>
  <c r="F300" i="17"/>
  <c r="G300" i="17"/>
  <c r="C295" i="15"/>
  <c r="A296" i="15"/>
  <c r="D295" i="15"/>
  <c r="B295" i="15"/>
  <c r="E295" i="15"/>
  <c r="F295" i="15"/>
  <c r="D301" i="17" l="1"/>
  <c r="C302" i="17"/>
  <c r="E301" i="17"/>
  <c r="G301" i="17"/>
  <c r="F301" i="17"/>
  <c r="E296" i="15"/>
  <c r="B296" i="15"/>
  <c r="F296" i="15"/>
  <c r="D296" i="15"/>
  <c r="A297" i="15"/>
  <c r="C296" i="15"/>
  <c r="G302" i="17" l="1"/>
  <c r="D302" i="17"/>
  <c r="E302" i="17"/>
  <c r="F302" i="17"/>
  <c r="C303" i="17"/>
  <c r="C297" i="15"/>
  <c r="A298" i="15"/>
  <c r="D297" i="15"/>
  <c r="F297" i="15"/>
  <c r="E297" i="15"/>
  <c r="B297" i="15"/>
  <c r="F303" i="17" l="1"/>
  <c r="D303" i="17"/>
  <c r="E303" i="17"/>
  <c r="C304" i="17"/>
  <c r="G303" i="17"/>
  <c r="E298" i="15"/>
  <c r="B298" i="15"/>
  <c r="F298" i="15"/>
  <c r="D298" i="15"/>
  <c r="C298" i="15"/>
  <c r="A299" i="15"/>
  <c r="E304" i="17" l="1"/>
  <c r="D304" i="17"/>
  <c r="F304" i="17"/>
  <c r="G304" i="17"/>
  <c r="C305" i="17"/>
  <c r="C299" i="15"/>
  <c r="A300" i="15"/>
  <c r="D299" i="15"/>
  <c r="B299" i="15"/>
  <c r="E299" i="15"/>
  <c r="F299" i="15"/>
  <c r="D305" i="17" l="1"/>
  <c r="C306" i="17"/>
  <c r="E305" i="17"/>
  <c r="F305" i="17"/>
  <c r="G305" i="17"/>
  <c r="E300" i="15"/>
  <c r="B300" i="15"/>
  <c r="F300" i="15"/>
  <c r="D300" i="15"/>
  <c r="A301" i="15"/>
  <c r="C300" i="15"/>
  <c r="G306" i="17" l="1"/>
  <c r="E306" i="17"/>
  <c r="F306" i="17"/>
  <c r="D306" i="17"/>
  <c r="C307" i="17"/>
  <c r="C301" i="15"/>
  <c r="A302" i="15"/>
  <c r="D301" i="15"/>
  <c r="F301" i="15"/>
  <c r="B301" i="15"/>
  <c r="E301" i="15"/>
  <c r="F307" i="17" l="1"/>
  <c r="E307" i="17"/>
  <c r="G307" i="17"/>
  <c r="D307" i="17"/>
  <c r="C308" i="17"/>
  <c r="E302" i="15"/>
  <c r="B302" i="15"/>
  <c r="F302" i="15"/>
  <c r="C302" i="15"/>
  <c r="D302" i="15"/>
  <c r="A303" i="15"/>
  <c r="E308" i="17" l="1"/>
  <c r="F308" i="17"/>
  <c r="G308" i="17"/>
  <c r="D308" i="17"/>
  <c r="C309" i="17"/>
  <c r="C303" i="15"/>
  <c r="A304" i="15"/>
  <c r="D303" i="15"/>
  <c r="B303" i="15"/>
  <c r="F303" i="15"/>
  <c r="E303" i="15"/>
  <c r="D309" i="17" l="1"/>
  <c r="C310" i="17"/>
  <c r="F309" i="17"/>
  <c r="G309" i="17"/>
  <c r="E309" i="17"/>
  <c r="E304" i="15"/>
  <c r="B304" i="15"/>
  <c r="F304" i="15"/>
  <c r="D304" i="15"/>
  <c r="C304" i="15"/>
  <c r="A305" i="15"/>
  <c r="G310" i="17" l="1"/>
  <c r="F310" i="17"/>
  <c r="C311" i="17"/>
  <c r="E310" i="17"/>
  <c r="D310" i="17"/>
  <c r="C305" i="15"/>
  <c r="A306" i="15"/>
  <c r="D305" i="15"/>
  <c r="F305" i="15"/>
  <c r="B305" i="15"/>
  <c r="E305" i="15"/>
  <c r="F311" i="17" l="1"/>
  <c r="G311" i="17"/>
  <c r="C312" i="17"/>
  <c r="D311" i="17"/>
  <c r="E311" i="17"/>
  <c r="E306" i="15"/>
  <c r="B306" i="15"/>
  <c r="F306" i="15"/>
  <c r="A307" i="15"/>
  <c r="C306" i="15"/>
  <c r="D306" i="15"/>
  <c r="E312" i="17" l="1"/>
  <c r="G312" i="17"/>
  <c r="C313" i="17"/>
  <c r="F312" i="17"/>
  <c r="D312" i="17"/>
  <c r="C307" i="15"/>
  <c r="A308" i="15"/>
  <c r="D307" i="15"/>
  <c r="B307" i="15"/>
  <c r="F307" i="15"/>
  <c r="E307" i="15"/>
  <c r="D313" i="17" l="1"/>
  <c r="C314" i="17"/>
  <c r="G313" i="17"/>
  <c r="E313" i="17"/>
  <c r="F313" i="17"/>
  <c r="E308" i="15"/>
  <c r="B308" i="15"/>
  <c r="F308" i="15"/>
  <c r="D308" i="15"/>
  <c r="A309" i="15"/>
  <c r="C308" i="15"/>
  <c r="G314" i="17" l="1"/>
  <c r="C315" i="17"/>
  <c r="D314" i="17"/>
  <c r="F314" i="17"/>
  <c r="E314" i="17"/>
  <c r="C309" i="15"/>
  <c r="A310" i="15"/>
  <c r="D309" i="15"/>
  <c r="F309" i="15"/>
  <c r="B309" i="15"/>
  <c r="E309" i="15"/>
  <c r="F315" i="17" l="1"/>
  <c r="C316" i="17"/>
  <c r="D315" i="17"/>
  <c r="E315" i="17"/>
  <c r="G315" i="17"/>
  <c r="E310" i="15"/>
  <c r="B310" i="15"/>
  <c r="F310" i="15"/>
  <c r="D310" i="15"/>
  <c r="A311" i="15"/>
  <c r="C310" i="15"/>
  <c r="E316" i="17" l="1"/>
  <c r="C317" i="17"/>
  <c r="D316" i="17"/>
  <c r="G316" i="17"/>
  <c r="F316" i="17"/>
  <c r="C311" i="15"/>
  <c r="A312" i="15"/>
  <c r="D311" i="15"/>
  <c r="B311" i="15"/>
  <c r="E311" i="15"/>
  <c r="F311" i="15"/>
  <c r="D317" i="17" l="1"/>
  <c r="C318" i="17"/>
  <c r="E317" i="17"/>
  <c r="F317" i="17"/>
  <c r="G317" i="17"/>
  <c r="E312" i="15"/>
  <c r="B312" i="15"/>
  <c r="F312" i="15"/>
  <c r="D312" i="15"/>
  <c r="A313" i="15"/>
  <c r="C312" i="15"/>
  <c r="G318" i="17" l="1"/>
  <c r="D318" i="17"/>
  <c r="E318" i="17"/>
  <c r="C319" i="17"/>
  <c r="F318" i="17"/>
  <c r="C313" i="15"/>
  <c r="A314" i="15"/>
  <c r="D313" i="15"/>
  <c r="F313" i="15"/>
  <c r="B313" i="15"/>
  <c r="E313" i="15"/>
  <c r="F319" i="17" l="1"/>
  <c r="D319" i="17"/>
  <c r="E319" i="17"/>
  <c r="G319" i="17"/>
  <c r="C320" i="17"/>
  <c r="E314" i="15"/>
  <c r="B314" i="15"/>
  <c r="F314" i="15"/>
  <c r="A315" i="15"/>
  <c r="C314" i="15"/>
  <c r="D314" i="15"/>
  <c r="E320" i="17" l="1"/>
  <c r="D320" i="17"/>
  <c r="F320" i="17"/>
  <c r="C321" i="17"/>
  <c r="G320" i="17"/>
  <c r="C315" i="15"/>
  <c r="A316" i="15"/>
  <c r="D315" i="15"/>
  <c r="B315" i="15"/>
  <c r="E315" i="15"/>
  <c r="F315" i="15"/>
  <c r="D321" i="17" l="1"/>
  <c r="C322" i="17"/>
  <c r="E321" i="17"/>
  <c r="F321" i="17"/>
  <c r="G321" i="17"/>
  <c r="E316" i="15"/>
  <c r="B316" i="15"/>
  <c r="F316" i="15"/>
  <c r="D316" i="15"/>
  <c r="A317" i="15"/>
  <c r="C316" i="15"/>
  <c r="G322" i="17" l="1"/>
  <c r="E322" i="17"/>
  <c r="F322" i="17"/>
  <c r="D322" i="17"/>
  <c r="C323" i="17"/>
  <c r="C317" i="15"/>
  <c r="A318" i="15"/>
  <c r="D317" i="15"/>
  <c r="F317" i="15"/>
  <c r="B317" i="15"/>
  <c r="E317" i="15"/>
  <c r="F323" i="17" l="1"/>
  <c r="E323" i="17"/>
  <c r="G323" i="17"/>
  <c r="D323" i="17"/>
  <c r="C324" i="17"/>
  <c r="E318" i="15"/>
  <c r="B318" i="15"/>
  <c r="F318" i="15"/>
  <c r="A319" i="15"/>
  <c r="C318" i="15"/>
  <c r="D318" i="15"/>
  <c r="E324" i="17" l="1"/>
  <c r="F324" i="17"/>
  <c r="G324" i="17"/>
  <c r="D324" i="17"/>
  <c r="C325" i="17"/>
  <c r="C319" i="15"/>
  <c r="A320" i="15"/>
  <c r="D319" i="15"/>
  <c r="B319" i="15"/>
  <c r="F319" i="15"/>
  <c r="E319" i="15"/>
  <c r="D325" i="17" l="1"/>
  <c r="C326" i="17"/>
  <c r="F325" i="17"/>
  <c r="G325" i="17"/>
  <c r="E325" i="17"/>
  <c r="E320" i="15"/>
  <c r="B320" i="15"/>
  <c r="F320" i="15"/>
  <c r="D320" i="15"/>
  <c r="A321" i="15"/>
  <c r="C320" i="15"/>
  <c r="G326" i="17" l="1"/>
  <c r="F326" i="17"/>
  <c r="C327" i="17"/>
  <c r="D326" i="17"/>
  <c r="E326" i="17"/>
  <c r="C321" i="15"/>
  <c r="A322" i="15"/>
  <c r="D321" i="15"/>
  <c r="F321" i="15"/>
  <c r="B321" i="15"/>
  <c r="E321" i="15"/>
  <c r="F327" i="17" l="1"/>
  <c r="G327" i="17"/>
  <c r="C328" i="17"/>
  <c r="E327" i="17"/>
  <c r="D327" i="17"/>
  <c r="E322" i="15"/>
  <c r="B322" i="15"/>
  <c r="F322" i="15"/>
  <c r="D322" i="15"/>
  <c r="A323" i="15"/>
  <c r="C322" i="15"/>
  <c r="E328" i="17" l="1"/>
  <c r="G328" i="17"/>
  <c r="C329" i="17"/>
  <c r="D328" i="17"/>
  <c r="F328" i="17"/>
  <c r="C323" i="15"/>
  <c r="A324" i="15"/>
  <c r="D323" i="15"/>
  <c r="B323" i="15"/>
  <c r="E323" i="15"/>
  <c r="F323" i="15"/>
  <c r="D329" i="17" l="1"/>
  <c r="C330" i="17"/>
  <c r="G329" i="17"/>
  <c r="F329" i="17"/>
  <c r="E329" i="17"/>
  <c r="E324" i="15"/>
  <c r="B324" i="15"/>
  <c r="F324" i="15"/>
  <c r="D324" i="15"/>
  <c r="A325" i="15"/>
  <c r="C324" i="15"/>
  <c r="G330" i="17" l="1"/>
  <c r="C331" i="17"/>
  <c r="D330" i="17"/>
  <c r="E330" i="17"/>
  <c r="F330" i="17"/>
  <c r="C325" i="15"/>
  <c r="A326" i="15"/>
  <c r="D325" i="15"/>
  <c r="F325" i="15"/>
  <c r="E325" i="15"/>
  <c r="B325" i="15"/>
  <c r="F331" i="17" l="1"/>
  <c r="C332" i="17"/>
  <c r="D331" i="17"/>
  <c r="G331" i="17"/>
  <c r="E331" i="17"/>
  <c r="E326" i="15"/>
  <c r="B326" i="15"/>
  <c r="F326" i="15"/>
  <c r="D326" i="15"/>
  <c r="C326" i="15"/>
  <c r="A327" i="15"/>
  <c r="E332" i="17" l="1"/>
  <c r="C333" i="17"/>
  <c r="D332" i="17"/>
  <c r="F332" i="17"/>
  <c r="G332" i="17"/>
  <c r="C327" i="15"/>
  <c r="A328" i="15"/>
  <c r="D327" i="15"/>
  <c r="B327" i="15"/>
  <c r="E327" i="15"/>
  <c r="F327" i="15"/>
  <c r="D333" i="17" l="1"/>
  <c r="C334" i="17"/>
  <c r="E333" i="17"/>
  <c r="G333" i="17"/>
  <c r="F333" i="17"/>
  <c r="E328" i="15"/>
  <c r="B328" i="15"/>
  <c r="F328" i="15"/>
  <c r="D328" i="15"/>
  <c r="C328" i="15"/>
  <c r="A329" i="15"/>
  <c r="G334" i="17" l="1"/>
  <c r="D334" i="17"/>
  <c r="E334" i="17"/>
  <c r="F334" i="17"/>
  <c r="C335" i="17"/>
  <c r="C329" i="15"/>
  <c r="A330" i="15"/>
  <c r="D329" i="15"/>
  <c r="F329" i="15"/>
  <c r="B329" i="15"/>
  <c r="E329" i="15"/>
  <c r="F335" i="17" l="1"/>
  <c r="D335" i="17"/>
  <c r="E335" i="17"/>
  <c r="C336" i="17"/>
  <c r="G335" i="17"/>
  <c r="E330" i="15"/>
  <c r="B330" i="15"/>
  <c r="F330" i="15"/>
  <c r="C330" i="15"/>
  <c r="D330" i="15"/>
  <c r="A331" i="15"/>
  <c r="E336" i="17" l="1"/>
  <c r="D336" i="17"/>
  <c r="F336" i="17"/>
  <c r="G336" i="17"/>
  <c r="C337" i="17"/>
  <c r="C331" i="15"/>
  <c r="A332" i="15"/>
  <c r="D331" i="15"/>
  <c r="B331" i="15"/>
  <c r="F331" i="15"/>
  <c r="E331" i="15"/>
  <c r="D337" i="17" l="1"/>
  <c r="E337" i="17"/>
  <c r="F337" i="17"/>
  <c r="C338" i="17"/>
  <c r="G337" i="17"/>
  <c r="E332" i="15"/>
  <c r="B332" i="15"/>
  <c r="F332" i="15"/>
  <c r="D332" i="15"/>
  <c r="C332" i="15"/>
  <c r="A333" i="15"/>
  <c r="D338" i="17" l="1"/>
  <c r="C339" i="17"/>
  <c r="E338" i="17"/>
  <c r="F338" i="17"/>
  <c r="G338" i="17"/>
  <c r="C333" i="15"/>
  <c r="A334" i="15"/>
  <c r="D333" i="15"/>
  <c r="F333" i="15"/>
  <c r="B333" i="15"/>
  <c r="E333" i="15"/>
  <c r="G339" i="17" l="1"/>
  <c r="D339" i="17"/>
  <c r="C340" i="17"/>
  <c r="F339" i="17"/>
  <c r="E339" i="17"/>
  <c r="E334" i="15"/>
  <c r="B334" i="15"/>
  <c r="F334" i="15"/>
  <c r="C334" i="15"/>
  <c r="D334" i="15"/>
  <c r="A335" i="15"/>
  <c r="F340" i="17" l="1"/>
  <c r="G340" i="17"/>
  <c r="D340" i="17"/>
  <c r="E340" i="17"/>
  <c r="C341" i="17"/>
  <c r="C335" i="15"/>
  <c r="A336" i="15"/>
  <c r="D335" i="15"/>
  <c r="B335" i="15"/>
  <c r="F335" i="15"/>
  <c r="E335" i="15"/>
  <c r="E341" i="17" l="1"/>
  <c r="F341" i="17"/>
  <c r="D341" i="17"/>
  <c r="G341" i="17"/>
  <c r="C342" i="17"/>
  <c r="E336" i="15"/>
  <c r="B336" i="15"/>
  <c r="F336" i="15"/>
  <c r="D336" i="15"/>
  <c r="C336" i="15"/>
  <c r="A337" i="15"/>
  <c r="D342" i="17" l="1"/>
  <c r="C343" i="17"/>
  <c r="E342" i="17"/>
  <c r="G342" i="17"/>
  <c r="F342" i="17"/>
  <c r="C337" i="15"/>
  <c r="A338" i="15"/>
  <c r="D337" i="15"/>
  <c r="F337" i="15"/>
  <c r="B337" i="15"/>
  <c r="E337" i="15"/>
  <c r="G343" i="17" l="1"/>
  <c r="D343" i="17"/>
  <c r="C344" i="17"/>
  <c r="E343" i="17"/>
  <c r="F343" i="17"/>
  <c r="E338" i="15"/>
  <c r="B338" i="15"/>
  <c r="F338" i="15"/>
  <c r="D338" i="15"/>
  <c r="A339" i="15"/>
  <c r="C338" i="15"/>
  <c r="F344" i="17" l="1"/>
  <c r="G344" i="17"/>
  <c r="E344" i="17"/>
  <c r="C345" i="17"/>
  <c r="D344" i="17"/>
  <c r="C339" i="15"/>
  <c r="A340" i="15"/>
  <c r="D339" i="15"/>
  <c r="B339" i="15"/>
  <c r="E339" i="15"/>
  <c r="F339" i="15"/>
  <c r="E345" i="17" l="1"/>
  <c r="F345" i="17"/>
  <c r="C346" i="17"/>
  <c r="D345" i="17"/>
  <c r="G345" i="17"/>
  <c r="E340" i="15"/>
  <c r="B340" i="15"/>
  <c r="F340" i="15"/>
  <c r="D340" i="15"/>
  <c r="A341" i="15"/>
  <c r="C340" i="15"/>
  <c r="D346" i="17" l="1"/>
  <c r="C347" i="17"/>
  <c r="E346" i="17"/>
  <c r="F346" i="17"/>
  <c r="G346" i="17"/>
  <c r="C341" i="15"/>
  <c r="A342" i="15"/>
  <c r="D341" i="15"/>
  <c r="F341" i="15"/>
  <c r="B341" i="15"/>
  <c r="E341" i="15"/>
  <c r="G347" i="17" l="1"/>
  <c r="D347" i="17"/>
  <c r="C348" i="17"/>
  <c r="F347" i="17"/>
  <c r="E347" i="17"/>
  <c r="E342" i="15"/>
  <c r="B342" i="15"/>
  <c r="F342" i="15"/>
  <c r="A343" i="15"/>
  <c r="C342" i="15"/>
  <c r="D342" i="15"/>
  <c r="F348" i="17" l="1"/>
  <c r="G348" i="17"/>
  <c r="D348" i="17"/>
  <c r="E348" i="17"/>
  <c r="C349" i="17"/>
  <c r="C343" i="15"/>
  <c r="A344" i="15"/>
  <c r="D343" i="15"/>
  <c r="B343" i="15"/>
  <c r="E343" i="15"/>
  <c r="F343" i="15"/>
  <c r="E349" i="17" l="1"/>
  <c r="F349" i="17"/>
  <c r="D349" i="17"/>
  <c r="G349" i="17"/>
  <c r="C350" i="17"/>
  <c r="E344" i="15"/>
  <c r="B344" i="15"/>
  <c r="F344" i="15"/>
  <c r="D344" i="15"/>
  <c r="A345" i="15"/>
  <c r="C344" i="15"/>
  <c r="D350" i="17" l="1"/>
  <c r="C351" i="17"/>
  <c r="E350" i="17"/>
  <c r="G350" i="17"/>
  <c r="F350" i="17"/>
  <c r="C345" i="15"/>
  <c r="A346" i="15"/>
  <c r="D345" i="15"/>
  <c r="F345" i="15"/>
  <c r="B345" i="15"/>
  <c r="E345" i="15"/>
  <c r="G351" i="17" l="1"/>
  <c r="D351" i="17"/>
  <c r="C352" i="17"/>
  <c r="E351" i="17"/>
  <c r="F351" i="17"/>
  <c r="E346" i="15"/>
  <c r="B346" i="15"/>
  <c r="F346" i="15"/>
  <c r="C346" i="15"/>
  <c r="D346" i="15"/>
  <c r="A347" i="15"/>
  <c r="F352" i="17" l="1"/>
  <c r="G352" i="17"/>
  <c r="E352" i="17"/>
  <c r="C353" i="17"/>
  <c r="D352" i="17"/>
  <c r="C347" i="15"/>
  <c r="A348" i="15"/>
  <c r="D347" i="15"/>
  <c r="B347" i="15"/>
  <c r="F347" i="15"/>
  <c r="E347" i="15"/>
  <c r="E353" i="17" l="1"/>
  <c r="F353" i="17"/>
  <c r="C354" i="17"/>
  <c r="D353" i="17"/>
  <c r="G353" i="17"/>
  <c r="E348" i="15"/>
  <c r="B348" i="15"/>
  <c r="F348" i="15"/>
  <c r="D348" i="15"/>
  <c r="C348" i="15"/>
  <c r="A349" i="15"/>
  <c r="D354" i="17" l="1"/>
  <c r="C355" i="17"/>
  <c r="E354" i="17"/>
  <c r="F354" i="17"/>
  <c r="G354" i="17"/>
  <c r="C349" i="15"/>
  <c r="A350" i="15"/>
  <c r="D349" i="15"/>
  <c r="F349" i="15"/>
  <c r="B349" i="15"/>
  <c r="E349" i="15"/>
  <c r="G355" i="17" l="1"/>
  <c r="D355" i="17"/>
  <c r="C356" i="17"/>
  <c r="F355" i="17"/>
  <c r="E355" i="17"/>
  <c r="E350" i="15"/>
  <c r="B350" i="15"/>
  <c r="F350" i="15"/>
  <c r="C350" i="15"/>
  <c r="D350" i="15"/>
  <c r="A351" i="15"/>
  <c r="F356" i="17" l="1"/>
  <c r="G356" i="17"/>
  <c r="D356" i="17"/>
  <c r="E356" i="17"/>
  <c r="C357" i="17"/>
  <c r="C351" i="15"/>
  <c r="A352" i="15"/>
  <c r="D351" i="15"/>
  <c r="B351" i="15"/>
  <c r="F351" i="15"/>
  <c r="E351" i="15"/>
  <c r="E357" i="17" l="1"/>
  <c r="F357" i="17"/>
  <c r="D357" i="17"/>
  <c r="G357" i="17"/>
  <c r="C358" i="17"/>
  <c r="E352" i="15"/>
  <c r="B352" i="15"/>
  <c r="F352" i="15"/>
  <c r="D352" i="15"/>
  <c r="C352" i="15"/>
  <c r="A353" i="15"/>
  <c r="D358" i="17" l="1"/>
  <c r="C359" i="17"/>
  <c r="E358" i="17"/>
  <c r="G358" i="17"/>
  <c r="F358" i="17"/>
  <c r="C353" i="15"/>
  <c r="A354" i="15"/>
  <c r="D353" i="15"/>
  <c r="F353" i="15"/>
  <c r="B353" i="15"/>
  <c r="E353" i="15"/>
  <c r="G359" i="17" l="1"/>
  <c r="D359" i="17"/>
  <c r="C360" i="17"/>
  <c r="E359" i="17"/>
  <c r="F359" i="17"/>
  <c r="E354" i="15"/>
  <c r="B354" i="15"/>
  <c r="F354" i="15"/>
  <c r="D354" i="15"/>
  <c r="A355" i="15"/>
  <c r="C354" i="15"/>
  <c r="F360" i="17" l="1"/>
  <c r="G360" i="17"/>
  <c r="E360" i="17"/>
  <c r="C361" i="17"/>
  <c r="D360" i="17"/>
  <c r="C355" i="15"/>
  <c r="A356" i="15"/>
  <c r="D355" i="15"/>
  <c r="B355" i="15"/>
  <c r="E355" i="15"/>
  <c r="F355" i="15"/>
  <c r="E361" i="17" l="1"/>
  <c r="F361" i="17"/>
  <c r="C362" i="17"/>
  <c r="D361" i="17"/>
  <c r="G361" i="17"/>
  <c r="E356" i="15"/>
  <c r="B356" i="15"/>
  <c r="F356" i="15"/>
  <c r="D356" i="15"/>
  <c r="A357" i="15"/>
  <c r="C356" i="15"/>
  <c r="D362" i="17" l="1"/>
  <c r="C363" i="17"/>
  <c r="E362" i="17"/>
  <c r="F362" i="17"/>
  <c r="G362" i="17"/>
  <c r="C357" i="15"/>
  <c r="A358" i="15"/>
  <c r="D357" i="15"/>
  <c r="F357" i="15"/>
  <c r="B357" i="15"/>
  <c r="E357" i="15"/>
  <c r="G363" i="17" l="1"/>
  <c r="D363" i="17"/>
  <c r="C364" i="17"/>
  <c r="F363" i="17"/>
  <c r="E363" i="17"/>
  <c r="E358" i="15"/>
  <c r="B358" i="15"/>
  <c r="F358" i="15"/>
  <c r="C358" i="15"/>
  <c r="D358" i="15"/>
  <c r="A359" i="15"/>
  <c r="F364" i="17" l="1"/>
  <c r="G364" i="17"/>
  <c r="D364" i="17"/>
  <c r="E364" i="17"/>
  <c r="C365" i="17"/>
  <c r="C359" i="15"/>
  <c r="A360" i="15"/>
  <c r="D359" i="15"/>
  <c r="B359" i="15"/>
  <c r="E359" i="15"/>
  <c r="F359" i="15"/>
  <c r="E365" i="17" l="1"/>
  <c r="F365" i="17"/>
  <c r="D365" i="17"/>
  <c r="G365" i="17"/>
  <c r="C366" i="17"/>
  <c r="E360" i="15"/>
  <c r="B360" i="15"/>
  <c r="F360" i="15"/>
  <c r="D360" i="15"/>
  <c r="A361" i="15"/>
  <c r="C360" i="15"/>
  <c r="D366" i="17" l="1"/>
  <c r="C367" i="17"/>
  <c r="E366" i="17"/>
  <c r="G366" i="17"/>
  <c r="F366" i="17"/>
  <c r="C361" i="15"/>
  <c r="A362" i="15"/>
  <c r="D361" i="15"/>
  <c r="F361" i="15"/>
  <c r="B361" i="15"/>
  <c r="E361" i="15"/>
  <c r="G367" i="17" l="1"/>
  <c r="D367" i="17"/>
  <c r="C368" i="17"/>
  <c r="E367" i="17"/>
  <c r="F367" i="17"/>
  <c r="E362" i="15"/>
  <c r="B362" i="15"/>
  <c r="F362" i="15"/>
  <c r="C362" i="15"/>
  <c r="D362" i="15"/>
  <c r="A363" i="15"/>
  <c r="F368" i="17" l="1"/>
  <c r="G368" i="17"/>
  <c r="E368" i="17"/>
  <c r="C369" i="17"/>
  <c r="D368" i="17"/>
  <c r="C363" i="15"/>
  <c r="A364" i="15"/>
  <c r="D363" i="15"/>
  <c r="B363" i="15"/>
  <c r="F363" i="15"/>
  <c r="E363" i="15"/>
  <c r="E369" i="17" l="1"/>
  <c r="F369" i="17"/>
  <c r="C370" i="17"/>
  <c r="D369" i="17"/>
  <c r="G369" i="17"/>
  <c r="E364" i="15"/>
  <c r="B364" i="15"/>
  <c r="F364" i="15"/>
  <c r="D364" i="15"/>
  <c r="C364" i="15"/>
  <c r="A365" i="15"/>
  <c r="D370" i="17" l="1"/>
  <c r="C371" i="17"/>
  <c r="E370" i="17"/>
  <c r="F370" i="17"/>
  <c r="G370" i="17"/>
  <c r="C365" i="15"/>
  <c r="A366" i="15"/>
  <c r="D365" i="15"/>
  <c r="F365" i="15"/>
  <c r="B365" i="15"/>
  <c r="E365" i="15"/>
  <c r="G371" i="17" l="1"/>
  <c r="D371" i="17"/>
  <c r="C372" i="17"/>
  <c r="F371" i="17"/>
  <c r="E371" i="17"/>
  <c r="E366" i="15"/>
  <c r="B366" i="15"/>
  <c r="F366" i="15"/>
  <c r="D366" i="15"/>
  <c r="A367" i="15"/>
  <c r="C366" i="15"/>
  <c r="F372" i="17" l="1"/>
  <c r="G372" i="17"/>
  <c r="D372" i="17"/>
  <c r="E372" i="17"/>
  <c r="C373" i="17"/>
  <c r="C367" i="15"/>
  <c r="A368" i="15"/>
  <c r="D367" i="15"/>
  <c r="B367" i="15"/>
  <c r="E367" i="15"/>
  <c r="F367" i="15"/>
  <c r="E373" i="17" l="1"/>
  <c r="F373" i="17"/>
  <c r="D373" i="17"/>
  <c r="G373" i="17"/>
  <c r="C374" i="17"/>
  <c r="E368" i="15"/>
  <c r="B368" i="15"/>
  <c r="F368" i="15"/>
  <c r="D368" i="15"/>
  <c r="A369" i="15"/>
  <c r="C368" i="15"/>
  <c r="D374" i="17" l="1"/>
  <c r="C375" i="17"/>
  <c r="E374" i="17"/>
  <c r="G374" i="17"/>
  <c r="F374" i="17"/>
  <c r="C369" i="15"/>
  <c r="A370" i="15"/>
  <c r="D369" i="15"/>
  <c r="F369" i="15"/>
  <c r="B369" i="15"/>
  <c r="E369" i="15"/>
  <c r="G375" i="17" l="1"/>
  <c r="D375" i="17"/>
  <c r="C376" i="17"/>
  <c r="E375" i="17"/>
  <c r="F375" i="17"/>
  <c r="E370" i="15"/>
  <c r="B370" i="15"/>
  <c r="F370" i="15"/>
  <c r="A371" i="15"/>
  <c r="C370" i="15"/>
  <c r="D370" i="15"/>
  <c r="F376" i="17" l="1"/>
  <c r="G376" i="17"/>
  <c r="E376" i="17"/>
  <c r="C377" i="17"/>
  <c r="D376" i="17"/>
  <c r="C371" i="15"/>
  <c r="D371" i="15"/>
  <c r="D9" i="15" s="1"/>
  <c r="B371" i="15"/>
  <c r="B9" i="15" s="1"/>
  <c r="F371" i="15"/>
  <c r="E371" i="15"/>
  <c r="C9" i="15" l="1"/>
  <c r="E377" i="17"/>
  <c r="F377" i="17"/>
  <c r="C378" i="17"/>
  <c r="D377" i="17"/>
  <c r="G377" i="17"/>
  <c r="D378" i="17" l="1"/>
  <c r="C379" i="17"/>
  <c r="E378" i="17"/>
  <c r="F378" i="17"/>
  <c r="G378" i="17"/>
  <c r="G379" i="17" l="1"/>
  <c r="D379" i="17"/>
  <c r="C380" i="17"/>
  <c r="F379" i="17"/>
  <c r="E379" i="17"/>
  <c r="F380" i="17" l="1"/>
  <c r="G380" i="17"/>
  <c r="D380" i="17"/>
  <c r="E380" i="17"/>
  <c r="C381" i="17"/>
  <c r="E381" i="17" l="1"/>
  <c r="F381" i="17"/>
  <c r="D381" i="17"/>
  <c r="G381" i="17"/>
  <c r="C382" i="17"/>
  <c r="D382" i="17" l="1"/>
  <c r="C383" i="17"/>
  <c r="E382" i="17"/>
  <c r="G382" i="17"/>
  <c r="F382" i="17"/>
  <c r="G383" i="17" l="1"/>
  <c r="D383" i="17"/>
  <c r="C384" i="17"/>
  <c r="E383" i="17"/>
  <c r="F383" i="17"/>
  <c r="F384" i="17" l="1"/>
  <c r="G384" i="17"/>
  <c r="E384" i="17"/>
  <c r="C385" i="17"/>
  <c r="D384" i="17"/>
  <c r="E385" i="17" l="1"/>
  <c r="F385" i="17"/>
  <c r="C386" i="17"/>
  <c r="D385" i="17"/>
  <c r="G385" i="17"/>
  <c r="D386" i="17" l="1"/>
  <c r="C387" i="17"/>
  <c r="E386" i="17"/>
  <c r="F386" i="17"/>
  <c r="G386" i="17"/>
  <c r="G387" i="17" l="1"/>
  <c r="D387" i="17"/>
  <c r="C388" i="17"/>
  <c r="F387" i="17"/>
  <c r="E387" i="17"/>
  <c r="F388" i="17" l="1"/>
  <c r="G388" i="17"/>
  <c r="D388" i="17"/>
  <c r="E388" i="17"/>
  <c r="C389" i="17"/>
  <c r="E389" i="17" l="1"/>
  <c r="F389" i="17"/>
  <c r="D389" i="17"/>
  <c r="G389" i="17"/>
  <c r="C390" i="17"/>
  <c r="D390" i="17" l="1"/>
  <c r="C391" i="17"/>
  <c r="E390" i="17"/>
  <c r="G390" i="17"/>
  <c r="F390" i="17"/>
  <c r="G391" i="17" l="1"/>
  <c r="D391" i="17"/>
  <c r="C392" i="17"/>
  <c r="E391" i="17"/>
  <c r="F391" i="17"/>
  <c r="F392" i="17" l="1"/>
  <c r="G392" i="17"/>
  <c r="E392" i="17"/>
  <c r="C393" i="17"/>
  <c r="D392" i="17"/>
  <c r="E393" i="17" l="1"/>
  <c r="F393" i="17"/>
  <c r="C394" i="17"/>
  <c r="D393" i="17"/>
  <c r="G393" i="17"/>
  <c r="D394" i="17" l="1"/>
  <c r="C395" i="17"/>
  <c r="E394" i="17"/>
  <c r="F394" i="17"/>
  <c r="G394" i="17"/>
  <c r="G395" i="17" l="1"/>
  <c r="D395" i="17"/>
  <c r="C396" i="17"/>
  <c r="F395" i="17"/>
  <c r="E395" i="17"/>
  <c r="F396" i="17" l="1"/>
  <c r="G396" i="17"/>
  <c r="D396" i="17"/>
  <c r="E396" i="17"/>
  <c r="C397" i="17"/>
  <c r="E397" i="17" l="1"/>
  <c r="F397" i="17"/>
  <c r="D397" i="17"/>
  <c r="G397" i="17"/>
  <c r="C398" i="17"/>
  <c r="D398" i="17" l="1"/>
  <c r="C399" i="17"/>
  <c r="E398" i="17"/>
  <c r="G398" i="17"/>
  <c r="F398" i="17"/>
  <c r="G399" i="17" l="1"/>
  <c r="D399" i="17"/>
  <c r="C400" i="17"/>
  <c r="E399" i="17"/>
  <c r="F399" i="17"/>
  <c r="F400" i="17" l="1"/>
  <c r="G400" i="17"/>
  <c r="E400" i="17"/>
  <c r="G6" i="17" s="1"/>
  <c r="D400" i="17"/>
  <c r="G5" i="17" s="1"/>
  <c r="H10" i="20"/>
  <c r="H13" i="20" s="1"/>
  <c r="E8" i="27"/>
  <c r="E11" i="27" s="1"/>
  <c r="H10" i="30"/>
  <c r="G19" i="27" l="1"/>
  <c r="G24" i="27"/>
  <c r="G28" i="27"/>
  <c r="G20" i="27"/>
  <c r="G26" i="27"/>
  <c r="G21" i="27"/>
  <c r="G27" i="27"/>
  <c r="G22" i="27"/>
  <c r="G23" i="27"/>
  <c r="G25" i="27"/>
  <c r="E17" i="27"/>
  <c r="F17" i="27" l="1"/>
  <c r="G16" i="27"/>
  <c r="H17" i="27" l="1"/>
  <c r="D18" i="27" s="1"/>
  <c r="E18" i="27" l="1"/>
  <c r="F18" i="27" l="1"/>
  <c r="H18" i="27" l="1"/>
  <c r="D19" i="27" s="1"/>
  <c r="E19" i="27" l="1"/>
  <c r="F19" i="27" l="1"/>
  <c r="H19" i="27" l="1"/>
  <c r="D20" i="27" s="1"/>
  <c r="E20" i="27" l="1"/>
  <c r="F20" i="27" l="1"/>
  <c r="H20" i="27" l="1"/>
  <c r="D21" i="27" s="1"/>
  <c r="E21" i="27" l="1"/>
  <c r="F21" i="27" s="1"/>
  <c r="H21" i="27" s="1"/>
  <c r="D22" i="27" s="1"/>
  <c r="E22" i="27" l="1"/>
  <c r="F22" i="27" s="1"/>
  <c r="H22" i="27" s="1"/>
  <c r="D23" i="27" s="1"/>
  <c r="E23" i="27" l="1"/>
  <c r="F23" i="27" s="1"/>
  <c r="H23" i="27" s="1"/>
  <c r="D24" i="27" s="1"/>
  <c r="E24" i="27" l="1"/>
  <c r="F24" i="27" s="1"/>
  <c r="H24" i="27" s="1"/>
  <c r="D25" i="27" s="1"/>
  <c r="E25" i="27" l="1"/>
  <c r="F25" i="27" s="1"/>
  <c r="H25" i="27" s="1"/>
  <c r="D26" i="27" s="1"/>
  <c r="E26" i="27" l="1"/>
  <c r="F26" i="27" s="1"/>
  <c r="H26" i="27" s="1"/>
  <c r="D27" i="27" s="1"/>
  <c r="E27" i="27" l="1"/>
  <c r="F27" i="27" s="1"/>
  <c r="H27" i="27" s="1"/>
  <c r="D28" i="27" s="1"/>
  <c r="E28" i="27" l="1"/>
  <c r="F28" i="27" l="1"/>
  <c r="E16" i="27"/>
  <c r="E20" i="22" l="1"/>
  <c r="E21" i="22" s="1"/>
  <c r="F16" i="27"/>
  <c r="H28" i="27"/>
  <c r="E19" i="22" l="1"/>
  <c r="E22" i="22" s="1"/>
  <c r="E23" i="2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Jhony Escobar</author>
  </authors>
  <commentList>
    <comment ref="D8" authorId="0" shapeId="0" xr:uid="{00000000-0006-0000-1700-000001000000}">
      <text>
        <r>
          <rPr>
            <b/>
            <sz val="9"/>
            <color indexed="81"/>
            <rFont val="Tahoma"/>
            <family val="2"/>
          </rPr>
          <t>Jhony Escobar:</t>
        </r>
        <r>
          <rPr>
            <sz val="9"/>
            <color indexed="81"/>
            <rFont val="Tahoma"/>
            <family val="2"/>
          </rPr>
          <t xml:space="preserve">
Valor residual, aplica para compra de activos. Es el valor del activo al final del prestámo</t>
        </r>
      </text>
    </comment>
    <comment ref="D9" authorId="0" shapeId="0" xr:uid="{00000000-0006-0000-1700-000002000000}">
      <text>
        <r>
          <rPr>
            <b/>
            <sz val="9"/>
            <color indexed="81"/>
            <rFont val="Tahoma"/>
            <family val="2"/>
          </rPr>
          <t>Jhony Escobar:</t>
        </r>
        <r>
          <rPr>
            <sz val="9"/>
            <color indexed="81"/>
            <rFont val="Tahoma"/>
            <family val="2"/>
          </rPr>
          <t xml:space="preserve">
Número de meses que dura el Prestamo.</t>
        </r>
      </text>
    </comment>
    <comment ref="D10" authorId="0" shapeId="0" xr:uid="{00000000-0006-0000-1700-000003000000}">
      <text>
        <r>
          <rPr>
            <b/>
            <sz val="9"/>
            <color indexed="81"/>
            <rFont val="Tahoma"/>
            <family val="2"/>
          </rPr>
          <t xml:space="preserve">Jhony Escobar:
</t>
        </r>
        <r>
          <rPr>
            <sz val="9"/>
            <color indexed="81"/>
            <rFont val="Tahoma"/>
            <family val="2"/>
          </rPr>
          <t xml:space="preserve">Tasa de Interés Efectiva Anual.
</t>
        </r>
      </text>
    </comment>
  </commentList>
</comments>
</file>

<file path=xl/sharedStrings.xml><?xml version="1.0" encoding="utf-8"?>
<sst xmlns="http://schemas.openxmlformats.org/spreadsheetml/2006/main" count="467" uniqueCount="383">
  <si>
    <t>CUADRO N° 01</t>
  </si>
  <si>
    <t>Proyeccion de ventas en unidades</t>
  </si>
  <si>
    <t>Año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</si>
  <si>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</si>
  <si>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</si>
  <si>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</si>
  <si>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</si>
  <si>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</si>
  <si>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</si>
  <si>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</si>
  <si>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</si>
  <si>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</si>
  <si>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</si>
  <si>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</si>
  <si>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</si>
  <si>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TOTAL</t>
  </si>
  <si>
    <t>CUADRO N° 02</t>
  </si>
  <si>
    <t>Valor Unitario</t>
  </si>
  <si>
    <t>CUADRO N°03</t>
  </si>
  <si>
    <t>RUBRO</t>
  </si>
  <si>
    <t>INVERSIÓN INICIAL</t>
  </si>
  <si>
    <t>Unidad de Medida</t>
  </si>
  <si>
    <t>Unidad Requerida</t>
  </si>
  <si>
    <t>Total</t>
  </si>
  <si>
    <t>Préstamo</t>
  </si>
  <si>
    <t>ACTIVO FIJO</t>
  </si>
  <si>
    <t>A. TANGIBLES</t>
  </si>
  <si>
    <t>B. INTANGIBLES</t>
  </si>
  <si>
    <t>TOTAL DE ACTIVO FIJO</t>
  </si>
  <si>
    <t>TOTAL DE CAPITAL DE TRABAJO</t>
  </si>
  <si>
    <t>TOTAL DE INVERSIÓN</t>
  </si>
  <si>
    <t>CUADRO N° 04</t>
  </si>
  <si>
    <t>Valor de compra</t>
  </si>
  <si>
    <t>Vida útil (años)</t>
  </si>
  <si>
    <t>Tasa de Depreciacion</t>
  </si>
  <si>
    <t>Depreciación anual</t>
  </si>
  <si>
    <t>Depreciación Acumulada</t>
  </si>
  <si>
    <t>Valor de Recupero</t>
  </si>
  <si>
    <t>Maquinaria y equipos</t>
  </si>
  <si>
    <t>Equipos informaticos</t>
  </si>
  <si>
    <t>Muebles y enseres</t>
  </si>
  <si>
    <t>MES</t>
  </si>
  <si>
    <t>Unidades</t>
  </si>
  <si>
    <t>CV Unitario</t>
  </si>
  <si>
    <t>Variacion KW</t>
  </si>
  <si>
    <t>global</t>
  </si>
  <si>
    <t>Laptop</t>
  </si>
  <si>
    <t>unidad</t>
  </si>
  <si>
    <t>Impresora mutifuncional</t>
  </si>
  <si>
    <t>mobiliario de oficina (escritorio, sillas estantes)</t>
  </si>
  <si>
    <t>máquina de telares</t>
  </si>
  <si>
    <t>mesa de trabajo</t>
  </si>
  <si>
    <t>máquina de coser electricas</t>
  </si>
  <si>
    <t>plancha vaporizadora</t>
  </si>
  <si>
    <t>enmadejadora electrica</t>
  </si>
  <si>
    <t>documento</t>
  </si>
  <si>
    <t>diseño de pagina web</t>
  </si>
  <si>
    <t>plataforma virtual</t>
  </si>
  <si>
    <t xml:space="preserve">diseño de marca </t>
  </si>
  <si>
    <t xml:space="preserve">cierre metalico </t>
  </si>
  <si>
    <t>moldes de diseño de serigrafia</t>
  </si>
  <si>
    <t>hilos finos</t>
  </si>
  <si>
    <t>tejedoras o bordadoras</t>
  </si>
  <si>
    <t>Gerente</t>
  </si>
  <si>
    <t>articulos de limpieza</t>
  </si>
  <si>
    <t>Publicidad</t>
  </si>
  <si>
    <t>etiquetado y empaque</t>
  </si>
  <si>
    <t>funda de cojin</t>
  </si>
  <si>
    <t>VARIACION DE CAPITAL DE TRABAJO AÑO 1 (12 MESES)</t>
  </si>
  <si>
    <t>Materia prima (lana de ovino teñida )</t>
  </si>
  <si>
    <t>costurera</t>
  </si>
  <si>
    <t>envio a las zonas rurales- transporte</t>
  </si>
  <si>
    <t>dibujante</t>
  </si>
  <si>
    <t>mantenimiento de la pagina web (dominio)</t>
  </si>
  <si>
    <t>mantenimiento de las maquinas</t>
  </si>
  <si>
    <t>COSTOS DE PRODUCCION O VENTAS</t>
  </si>
  <si>
    <t>VARIABLE</t>
  </si>
  <si>
    <t>FIJO</t>
  </si>
  <si>
    <t xml:space="preserve">COSTO </t>
  </si>
  <si>
    <t>UNIDADES REQUERIDAS</t>
  </si>
  <si>
    <t>COSTO UNITARIO</t>
  </si>
  <si>
    <t>COSTOS DE PRODUCCIÓN O DE VENTAS</t>
  </si>
  <si>
    <t>Cantidad</t>
  </si>
  <si>
    <t>TOTAL GASTOS OPERATIVOS</t>
  </si>
  <si>
    <t>TOTAL GASTOS DE VENTAS</t>
  </si>
  <si>
    <t>GASTOS DE VENTAS</t>
  </si>
  <si>
    <t>TOTAL GASTOS DE ADMINISTRACION</t>
  </si>
  <si>
    <t>Utiles de oficina</t>
  </si>
  <si>
    <t>Servicios: Agua, luz, telefono e internet</t>
  </si>
  <si>
    <t>GASTOS DE ADMINISTRACION</t>
  </si>
  <si>
    <t>GASTOS OPERATIVOS PRIMER MES</t>
  </si>
  <si>
    <t>Area de Administración</t>
  </si>
  <si>
    <t>N° Trab.</t>
  </si>
  <si>
    <t>Anual</t>
  </si>
  <si>
    <t>Sub Total</t>
  </si>
  <si>
    <t>Básico mes</t>
  </si>
  <si>
    <t>Cargo</t>
  </si>
  <si>
    <t>Beneficios(*)</t>
  </si>
  <si>
    <t>PRESUPUESTO ANUAL DE REMUNERACIONES</t>
  </si>
  <si>
    <t>Costo total unitario, CTU</t>
  </si>
  <si>
    <t>Costo variable unitario, CVU</t>
  </si>
  <si>
    <t>Donde:</t>
  </si>
  <si>
    <t>Nº de Unidades</t>
  </si>
  <si>
    <t>soles</t>
  </si>
  <si>
    <t>Costos Unitarios</t>
  </si>
  <si>
    <t>Total Costo Variable</t>
  </si>
  <si>
    <t>Gastos operativos variables</t>
  </si>
  <si>
    <t>CIF variables</t>
  </si>
  <si>
    <t>Mano de obra directa</t>
  </si>
  <si>
    <t>N° Unidades Producidas</t>
  </si>
  <si>
    <t>Materia prima directa</t>
  </si>
  <si>
    <t>Costo Variable Total</t>
  </si>
  <si>
    <t xml:space="preserve">Costo Variable Unitario (CFU) =  </t>
  </si>
  <si>
    <t>Costo variable mes</t>
  </si>
  <si>
    <t>Total Costo Fijo</t>
  </si>
  <si>
    <t>CIF fijos</t>
  </si>
  <si>
    <t>Costo Fijo Total</t>
  </si>
  <si>
    <t xml:space="preserve">Costo Fijo Unitario (CFU) =  </t>
  </si>
  <si>
    <t>Amortización de intangibles</t>
  </si>
  <si>
    <t>Depreciación activo fijo</t>
  </si>
  <si>
    <t>Costo fijo mes</t>
  </si>
  <si>
    <t>CTU =  CFU + CVU</t>
  </si>
  <si>
    <t>COSTO TOTAL UNITARIO- CTU</t>
  </si>
  <si>
    <t xml:space="preserve">     Con RG 29.5% sobre la utilidad imponible</t>
  </si>
  <si>
    <t>(*) Con MYPE tributario es escalonado de acuerdo a utilidad Imponible</t>
  </si>
  <si>
    <t>Utilidad Neta</t>
  </si>
  <si>
    <t>Impuesto a la renta (*)</t>
  </si>
  <si>
    <t>Utilidad Imponible</t>
  </si>
  <si>
    <t>Utilidad Operativa</t>
  </si>
  <si>
    <t>Amortizacion de intangibles</t>
  </si>
  <si>
    <t>Gastos de ventas</t>
  </si>
  <si>
    <t>Gastos administrativos</t>
  </si>
  <si>
    <t>(-) Gastos operativos</t>
  </si>
  <si>
    <t>Utilidad Bruta</t>
  </si>
  <si>
    <t>Depreciacion Activo Fijo</t>
  </si>
  <si>
    <t>(-) Costo de ventas</t>
  </si>
  <si>
    <t>ESTADO DE RESULTADOS ECONÓMICO</t>
  </si>
  <si>
    <t>Administrador</t>
  </si>
  <si>
    <t>Area de ventas</t>
  </si>
  <si>
    <t>vendedora</t>
  </si>
  <si>
    <t>*Gerente</t>
  </si>
  <si>
    <t>*Administrador</t>
  </si>
  <si>
    <t>alquiler del local</t>
  </si>
  <si>
    <t>TABLA DE AMORTIZACION DE INTANGIBLES</t>
  </si>
  <si>
    <t>Tasa de amortizacion</t>
  </si>
  <si>
    <t>Amortizacion anual</t>
  </si>
  <si>
    <t>Sueldos del personal de ventas</t>
  </si>
  <si>
    <t>COSTO UNITARIO: LOTE DE 100 UNIDADES/MES</t>
  </si>
  <si>
    <t>precio de venta</t>
  </si>
  <si>
    <t>=</t>
  </si>
  <si>
    <t>CTU</t>
  </si>
  <si>
    <t>principal</t>
  </si>
  <si>
    <t>interes</t>
  </si>
  <si>
    <t>cuota</t>
  </si>
  <si>
    <t>(-)Intereses</t>
  </si>
  <si>
    <t>transporte por exportación ( trámites y otros)</t>
  </si>
  <si>
    <t>Agente de carga</t>
  </si>
  <si>
    <t>Mes</t>
  </si>
  <si>
    <t>TIR</t>
  </si>
  <si>
    <t>Amortización K</t>
  </si>
  <si>
    <t>Interes</t>
  </si>
  <si>
    <t>Cuota</t>
  </si>
  <si>
    <t>Saldo Deuda</t>
  </si>
  <si>
    <t>Periodo</t>
  </si>
  <si>
    <t>* Valor a pagar Cada mes</t>
  </si>
  <si>
    <t>Interes E.M.</t>
  </si>
  <si>
    <t>Interes E.A.</t>
  </si>
  <si>
    <t>N° Pagos</t>
  </si>
  <si>
    <t>Residual</t>
  </si>
  <si>
    <t>PRESTAMO</t>
  </si>
  <si>
    <t>dólares</t>
  </si>
  <si>
    <t>CAPITAL AMORTIZADO</t>
  </si>
  <si>
    <t>INTERÉS</t>
  </si>
  <si>
    <t>CUOTA A PAGAR</t>
  </si>
  <si>
    <t>Número de Cuota</t>
  </si>
  <si>
    <t>Mensual</t>
  </si>
  <si>
    <t>Bimensual</t>
  </si>
  <si>
    <t>Trimestral</t>
  </si>
  <si>
    <t>N° Total de Cuotas</t>
  </si>
  <si>
    <t>Cuatrimestral</t>
  </si>
  <si>
    <t>N° de pagos por año</t>
  </si>
  <si>
    <t>Semestral</t>
  </si>
  <si>
    <t>Interés equivalente</t>
  </si>
  <si>
    <t>Suma de Interés</t>
  </si>
  <si>
    <t>Frecuencia de Pago</t>
  </si>
  <si>
    <t>Equivalencias TASAS efectiVas</t>
  </si>
  <si>
    <t>Suma de Cuotas</t>
  </si>
  <si>
    <t>Años</t>
  </si>
  <si>
    <t>Valor préstamo</t>
  </si>
  <si>
    <t>TNA (30/360)</t>
  </si>
  <si>
    <t>Resumen:</t>
  </si>
  <si>
    <t>SALDO FINAL</t>
  </si>
  <si>
    <t>Valor del préstamo o principal</t>
  </si>
  <si>
    <t>saldo final</t>
  </si>
  <si>
    <t>en dólares</t>
  </si>
  <si>
    <t>1.- Considerando si el proyecto es o no una empresa diversificada en el mercado</t>
  </si>
  <si>
    <t>emergente peruano y usando el modelo de Damodaran de costo de capital propio para</t>
  </si>
  <si>
    <t>un proyecto financiado completamente con capital propio, obtener el COK des</t>
  </si>
  <si>
    <t>apalancado (Ku) para el proyecto que viene evaluando:</t>
  </si>
  <si>
    <t>1.2. Ku con Riesgo Total</t>
  </si>
  <si>
    <t>Kurt = Rf usa+ u total ME* (Rm- Rf) usa+ Rp PERU</t>
  </si>
  <si>
    <t>Kurt</t>
  </si>
  <si>
    <t>Rfusa</t>
  </si>
  <si>
    <t>Kurt =</t>
  </si>
  <si>
    <t>Rp =</t>
  </si>
  <si>
    <t>promedio geometrico 1928-2020</t>
  </si>
  <si>
    <t>βu total ME =</t>
  </si>
  <si>
    <t>Rf usa =</t>
  </si>
  <si>
    <t>Donde</t>
  </si>
  <si>
    <r>
      <rPr>
        <sz val="12"/>
        <color rgb="FF000000"/>
        <rFont val="Times New Roman"/>
        <family val="1"/>
      </rPr>
      <t xml:space="preserve">Kurt = Rf usa+ </t>
    </r>
    <r>
      <rPr>
        <sz val="12"/>
        <color rgb="FF000000"/>
        <rFont val="Symbol"/>
        <family val="1"/>
        <charset val="2"/>
      </rPr>
      <t>b</t>
    </r>
    <r>
      <rPr>
        <sz val="12"/>
        <color rgb="FF000000"/>
        <rFont val="Times New Roman"/>
        <family val="1"/>
      </rPr>
      <t xml:space="preserve">u total </t>
    </r>
    <r>
      <rPr>
        <vertAlign val="subscript"/>
        <sz val="12"/>
        <color rgb="FF000000"/>
        <rFont val="Times New Roman"/>
        <family val="1"/>
      </rPr>
      <t>ME</t>
    </r>
    <r>
      <rPr>
        <sz val="12"/>
        <color rgb="FF000000"/>
        <rFont val="Times New Roman"/>
        <family val="1"/>
      </rPr>
      <t>* (Rm- Rf)</t>
    </r>
    <r>
      <rPr>
        <vertAlign val="subscript"/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 xml:space="preserve">usa+ Rp </t>
    </r>
    <r>
      <rPr>
        <vertAlign val="subscript"/>
        <sz val="12"/>
        <color rgb="FF000000"/>
        <rFont val="Times New Roman"/>
        <family val="1"/>
      </rPr>
      <t>PERU</t>
    </r>
    <r>
      <rPr>
        <sz val="12"/>
        <color rgb="FF000000"/>
        <rFont val="Times New Roman"/>
        <family val="1"/>
      </rPr>
      <t xml:space="preserve"> </t>
    </r>
  </si>
  <si>
    <t xml:space="preserve">βrl total perú </t>
  </si>
  <si>
    <t xml:space="preserve">t* = </t>
  </si>
  <si>
    <r>
      <rPr>
        <sz val="12"/>
        <color rgb="FF000000"/>
        <rFont val="Times New Roman"/>
        <family val="1"/>
      </rPr>
      <t>D/E*</t>
    </r>
    <r>
      <rPr>
        <vertAlign val="subscript"/>
        <sz val="12"/>
        <color rgb="FF000000"/>
        <rFont val="Times New Roman"/>
        <family val="1"/>
      </rPr>
      <t xml:space="preserve">PERU </t>
    </r>
    <r>
      <rPr>
        <sz val="12"/>
        <color rgb="FF000000"/>
        <rFont val="Times New Roman"/>
        <family val="1"/>
      </rPr>
      <t xml:space="preserve">= </t>
    </r>
  </si>
  <si>
    <r>
      <rPr>
        <sz val="12"/>
        <color rgb="FF000000"/>
        <rFont val="Noto Sans Symbols"/>
      </rPr>
      <t>b</t>
    </r>
    <r>
      <rPr>
        <vertAlign val="subscript"/>
        <sz val="12"/>
        <color rgb="FF000000"/>
        <rFont val="Arial"/>
        <family val="2"/>
      </rPr>
      <t xml:space="preserve">u total ME </t>
    </r>
    <r>
      <rPr>
        <sz val="12"/>
        <color rgb="FF000000"/>
        <rFont val="Times New Roman"/>
        <family val="1"/>
      </rPr>
      <t xml:space="preserve">= </t>
    </r>
  </si>
  <si>
    <r>
      <rPr>
        <sz val="12"/>
        <color rgb="FF000000"/>
        <rFont val="Times New Roman"/>
        <family val="1"/>
      </rPr>
      <t>Donde:</t>
    </r>
    <r>
      <rPr>
        <sz val="12"/>
        <color rgb="FF000000"/>
        <rFont val="Arial"/>
        <family val="2"/>
      </rPr>
      <t xml:space="preserve">         </t>
    </r>
    <r>
      <rPr>
        <sz val="12"/>
        <color rgb="FF000000"/>
        <rFont val="Symbol"/>
        <family val="1"/>
        <charset val="2"/>
      </rPr>
      <t xml:space="preserve">                                                                      </t>
    </r>
  </si>
  <si>
    <r>
      <rPr>
        <b/>
        <sz val="12"/>
        <color rgb="FF000000"/>
        <rFont val="Noto Sans Symbols"/>
      </rPr>
      <t xml:space="preserve">             b</t>
    </r>
    <r>
      <rPr>
        <b/>
        <vertAlign val="subscript"/>
        <sz val="12"/>
        <color rgb="FF000000"/>
        <rFont val="Arial"/>
        <family val="2"/>
      </rPr>
      <t xml:space="preserve">rl total  </t>
    </r>
    <r>
      <rPr>
        <b/>
        <sz val="12"/>
        <color rgb="FF000000"/>
        <rFont val="Arial"/>
        <family val="2"/>
      </rPr>
      <t xml:space="preserve">=  </t>
    </r>
    <r>
      <rPr>
        <b/>
        <sz val="12"/>
        <color rgb="FF000000"/>
        <rFont val="Symbol"/>
        <family val="1"/>
        <charset val="2"/>
      </rPr>
      <t>b</t>
    </r>
    <r>
      <rPr>
        <b/>
        <vertAlign val="subscript"/>
        <sz val="12"/>
        <color rgb="FF000000"/>
        <rFont val="Arial"/>
        <family val="2"/>
      </rPr>
      <t>u total ME *</t>
    </r>
    <r>
      <rPr>
        <b/>
        <sz val="12"/>
        <color rgb="FF000000"/>
        <rFont val="Arial"/>
        <family val="2"/>
      </rPr>
      <t>( 1+(D/E*)*( 1-t))</t>
    </r>
    <r>
      <rPr>
        <b/>
        <vertAlign val="subscript"/>
        <sz val="12"/>
        <color rgb="FF000000"/>
        <rFont val="Arial"/>
        <family val="2"/>
      </rPr>
      <t xml:space="preserve">PERU                                                                             </t>
    </r>
    <r>
      <rPr>
        <sz val="12"/>
        <color rgb="FF000000"/>
        <rFont val="Arial"/>
        <family val="2"/>
      </rPr>
      <t xml:space="preserve"> </t>
    </r>
  </si>
  <si>
    <t>Beta reapalancado para el proyecto</t>
  </si>
  <si>
    <t>Kwacc</t>
  </si>
  <si>
    <t>Kert =</t>
  </si>
  <si>
    <r>
      <rPr>
        <b/>
        <sz val="12"/>
        <color rgb="FF000000"/>
        <rFont val="Times New Roman"/>
        <family val="1"/>
      </rPr>
      <t xml:space="preserve">t* </t>
    </r>
    <r>
      <rPr>
        <sz val="12"/>
        <color rgb="FF000000"/>
        <rFont val="Times New Roman"/>
        <family val="1"/>
      </rPr>
      <t xml:space="preserve">= </t>
    </r>
  </si>
  <si>
    <r>
      <rPr>
        <b/>
        <sz val="12"/>
        <color rgb="FF000000"/>
        <rFont val="Times New Roman"/>
        <family val="1"/>
      </rPr>
      <t>K</t>
    </r>
    <r>
      <rPr>
        <b/>
        <sz val="10"/>
        <color rgb="FF000000"/>
        <rFont val="Times New Roman"/>
        <family val="1"/>
      </rPr>
      <t xml:space="preserve">d </t>
    </r>
    <r>
      <rPr>
        <b/>
        <sz val="12"/>
        <color rgb="FF000000"/>
        <rFont val="Times New Roman"/>
        <family val="1"/>
      </rPr>
      <t>=</t>
    </r>
    <r>
      <rPr>
        <sz val="12"/>
        <color rgb="FF000000"/>
        <rFont val="Times New Roman"/>
        <family val="1"/>
      </rPr>
      <t xml:space="preserve"> </t>
    </r>
  </si>
  <si>
    <t xml:space="preserve">Rp = </t>
  </si>
  <si>
    <r>
      <rPr>
        <b/>
        <sz val="12"/>
        <color rgb="FF000000"/>
        <rFont val="Times New Roman"/>
        <family val="1"/>
      </rPr>
      <t>D/V*</t>
    </r>
    <r>
      <rPr>
        <b/>
        <i/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 xml:space="preserve">= </t>
    </r>
  </si>
  <si>
    <t>(Rm – Rf)usa =</t>
  </si>
  <si>
    <r>
      <rPr>
        <sz val="12"/>
        <color rgb="FF000000"/>
        <rFont val="Noto Sans Symbols"/>
      </rPr>
      <t>b</t>
    </r>
    <r>
      <rPr>
        <sz val="12"/>
        <color rgb="FF000000"/>
        <rFont val="Times New Roman"/>
        <family val="1"/>
      </rPr>
      <t>rl total</t>
    </r>
    <r>
      <rPr>
        <vertAlign val="subscript"/>
        <sz val="10"/>
        <color rgb="FF000000"/>
        <rFont val="Times New Roman"/>
        <family val="1"/>
      </rPr>
      <t xml:space="preserve"> PERU</t>
    </r>
    <r>
      <rPr>
        <sz val="12"/>
        <color rgb="FF000000"/>
        <rFont val="Times New Roman"/>
        <family val="1"/>
      </rPr>
      <t xml:space="preserve">= </t>
    </r>
  </si>
  <si>
    <r>
      <rPr>
        <b/>
        <sz val="12"/>
        <color rgb="FF000000"/>
        <rFont val="Times New Roman"/>
        <family val="1"/>
      </rPr>
      <t>E/V*</t>
    </r>
    <r>
      <rPr>
        <b/>
        <i/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=</t>
    </r>
  </si>
  <si>
    <t>Rfusa =</t>
  </si>
  <si>
    <t>Dónde:</t>
  </si>
  <si>
    <r>
      <rPr>
        <b/>
        <sz val="12"/>
        <color rgb="FF000000"/>
        <rFont val="Times New Roman"/>
        <family val="1"/>
      </rPr>
      <t>Kwacc rt= E/V * Kert + D/V * K</t>
    </r>
    <r>
      <rPr>
        <b/>
        <sz val="10"/>
        <color rgb="FF000000"/>
        <rFont val="Times New Roman"/>
        <family val="1"/>
      </rPr>
      <t xml:space="preserve">d </t>
    </r>
    <r>
      <rPr>
        <b/>
        <sz val="12"/>
        <color rgb="FF000000"/>
        <rFont val="Times New Roman"/>
        <family val="1"/>
      </rPr>
      <t xml:space="preserve">* </t>
    </r>
    <r>
      <rPr>
        <b/>
        <sz val="12"/>
        <color rgb="FF000000"/>
        <rFont val="Times New Roman"/>
        <family val="1"/>
      </rPr>
      <t>(</t>
    </r>
    <r>
      <rPr>
        <b/>
        <sz val="12"/>
        <color rgb="FF000000"/>
        <rFont val="Times New Roman"/>
        <family val="1"/>
      </rPr>
      <t>1 – t</t>
    </r>
    <r>
      <rPr>
        <b/>
        <sz val="12"/>
        <color rgb="FF000000"/>
        <rFont val="Times New Roman"/>
        <family val="1"/>
      </rPr>
      <t>)</t>
    </r>
    <r>
      <rPr>
        <sz val="12"/>
        <color rgb="FF000000"/>
        <rFont val="Times New Roman"/>
        <family val="1"/>
      </rPr>
      <t xml:space="preserve">                                                             </t>
    </r>
  </si>
  <si>
    <r>
      <rPr>
        <b/>
        <sz val="12"/>
        <color rgb="FF000000"/>
        <rFont val="Times New Roman"/>
        <family val="1"/>
      </rPr>
      <t xml:space="preserve">Kert = Rfusa + </t>
    </r>
    <r>
      <rPr>
        <b/>
        <sz val="12"/>
        <color rgb="FF000000"/>
        <rFont val="Symbol"/>
        <family val="1"/>
        <charset val="2"/>
      </rPr>
      <t>b</t>
    </r>
    <r>
      <rPr>
        <b/>
        <sz val="12"/>
        <color rgb="FF000000"/>
        <rFont val="Times New Roman"/>
        <family val="1"/>
      </rPr>
      <t xml:space="preserve">rl total </t>
    </r>
    <r>
      <rPr>
        <b/>
        <vertAlign val="subscript"/>
        <sz val="10"/>
        <color rgb="FF000000"/>
        <rFont val="Times New Roman"/>
        <family val="1"/>
      </rPr>
      <t>PERU</t>
    </r>
    <r>
      <rPr>
        <b/>
        <sz val="12"/>
        <color rgb="FF000000"/>
        <rFont val="Times New Roman"/>
        <family val="1"/>
      </rPr>
      <t xml:space="preserve">* (Rm- Rf )usa+ Rp </t>
    </r>
    <r>
      <rPr>
        <b/>
        <vertAlign val="subscript"/>
        <sz val="10"/>
        <color rgb="FF000000"/>
        <rFont val="Times New Roman"/>
        <family val="1"/>
      </rPr>
      <t xml:space="preserve">PERU </t>
    </r>
    <r>
      <rPr>
        <b/>
        <sz val="12"/>
        <color rgb="FF000000"/>
        <rFont val="Times New Roman"/>
        <family val="1"/>
      </rPr>
      <t xml:space="preserve">                                                </t>
    </r>
  </si>
  <si>
    <t>Costo Promedio Ponderado de Capital con riesgo total</t>
  </si>
  <si>
    <t>COK Apalancado con riesgo total</t>
  </si>
  <si>
    <t>real</t>
  </si>
  <si>
    <t>CAMBIAR A DOLARES LA TASA DE INTERES</t>
  </si>
  <si>
    <t>Año 3</t>
  </si>
  <si>
    <t>Año 2</t>
  </si>
  <si>
    <t>Año 1</t>
  </si>
  <si>
    <t>Escudo fiscal de intereses</t>
  </si>
  <si>
    <t>Impuestos</t>
  </si>
  <si>
    <t>Gastos operativos (**)</t>
  </si>
  <si>
    <t>Costos de produccion (*)</t>
  </si>
  <si>
    <t>Ingresos por ventas</t>
  </si>
  <si>
    <t>Año 0</t>
  </si>
  <si>
    <t>FLUJOS DE CAJA ECONOMICO Y FINANCIERO</t>
  </si>
  <si>
    <t>VARIACION DE CAPITAL DE TRABAJO AÑO 2 (12 MESES)</t>
  </si>
  <si>
    <t>VARIACION DE CAPITAL DE TRABAJO AÑO 3 (12 MESES)</t>
  </si>
  <si>
    <t xml:space="preserve">tipo de cambio </t>
  </si>
  <si>
    <t>Doláres</t>
  </si>
  <si>
    <t>Inflacion USA</t>
  </si>
  <si>
    <t>Prestamo =</t>
  </si>
  <si>
    <t>TEA nominal =</t>
  </si>
  <si>
    <t>TEM nominal¨=</t>
  </si>
  <si>
    <t>TEM real =</t>
  </si>
  <si>
    <t>n =</t>
  </si>
  <si>
    <t>Trimestres</t>
  </si>
  <si>
    <t>Saldo inicial</t>
  </si>
  <si>
    <t>Saldo final</t>
  </si>
  <si>
    <t>Tota Año 1</t>
  </si>
  <si>
    <t>Beta total desapalancado para Muebles / Muebles para el hogar</t>
  </si>
  <si>
    <t>CAPITAL</t>
  </si>
  <si>
    <t>TIRF</t>
  </si>
  <si>
    <t>TIRE</t>
  </si>
  <si>
    <t>VANF</t>
  </si>
  <si>
    <t>VANE</t>
  </si>
  <si>
    <t>Mayor a 66,000</t>
  </si>
  <si>
    <t>Impuesto II</t>
  </si>
  <si>
    <t>0-S/. 66,000</t>
  </si>
  <si>
    <t>Impuesto I</t>
  </si>
  <si>
    <t>Y FINANCIERA DE INVERSIONES</t>
  </si>
  <si>
    <t>años</t>
  </si>
  <si>
    <t>EVALUACION ECONOMICA</t>
  </si>
  <si>
    <t>MODELO FINANCIERO</t>
  </si>
  <si>
    <t>Celdas de resultado:</t>
  </si>
  <si>
    <t>Valor_Rocoto</t>
  </si>
  <si>
    <t>Valor_Mano_Obra</t>
  </si>
  <si>
    <t>Valor_de_venta</t>
  </si>
  <si>
    <t>Celdas cambiantes:</t>
  </si>
  <si>
    <t>Creado por Usuario el 19/02/2021</t>
  </si>
  <si>
    <t>PESIMISTA</t>
  </si>
  <si>
    <t>OPTIMISTA</t>
  </si>
  <si>
    <t>PROBABLE</t>
  </si>
  <si>
    <t>Resumen del escenario</t>
  </si>
  <si>
    <t>Variables</t>
  </si>
  <si>
    <t>Probables</t>
  </si>
  <si>
    <t xml:space="preserve">Optimista </t>
  </si>
  <si>
    <t>pesimista</t>
  </si>
  <si>
    <t>Precio</t>
  </si>
  <si>
    <t>Mano de obra</t>
  </si>
  <si>
    <t>Lana de ovino</t>
  </si>
  <si>
    <t>Valor_del_Rocoto</t>
  </si>
  <si>
    <t>Valores actuales:</t>
  </si>
  <si>
    <t>Notas: La columna de valores actuales representa los valores de las celdas cambiantes</t>
  </si>
  <si>
    <t>en el momento en que se creó el Informe resumen de escenario. Las celdas cambiantes de</t>
  </si>
  <si>
    <t>cada escenario se muestran en gris.</t>
  </si>
  <si>
    <t>Creado por User el 21/02/2021</t>
  </si>
  <si>
    <t>Valor del cojin</t>
  </si>
  <si>
    <t>Proyeccion de ventas en nuevos dólares</t>
  </si>
  <si>
    <t xml:space="preserve">REGIMEN TRIBUTARIO MYPE TRIBUTARIO </t>
  </si>
  <si>
    <t>COK DES APALANCADO  CON RIESGO TOTAL</t>
  </si>
  <si>
    <t>REGIMEN LABORAL PEQUEÑA EMPRESA</t>
  </si>
  <si>
    <t>(*)tiene gratificaciones y CTS (1/2 sueldo)</t>
  </si>
  <si>
    <t>(**) Aporte patronal 9%</t>
  </si>
  <si>
    <t>ESSALUD (**)</t>
  </si>
  <si>
    <t>*contador (servicios no personales)</t>
  </si>
  <si>
    <t>Activo fijo tangible</t>
  </si>
  <si>
    <t>Activo fijo intangible</t>
  </si>
  <si>
    <t>Capital de trabajo</t>
  </si>
  <si>
    <t>Recupero de capital de trabajo</t>
  </si>
  <si>
    <t>Recupero de activo fijo</t>
  </si>
  <si>
    <t xml:space="preserve">Capital </t>
  </si>
  <si>
    <t>Interés</t>
  </si>
  <si>
    <t>Flujo de Caja de la Deuda, FCD</t>
  </si>
  <si>
    <t>Flujo  Operativo</t>
  </si>
  <si>
    <t>Flujo de Inversión y Liquidación</t>
  </si>
  <si>
    <t>Flujo de Caja Económico, FCE</t>
  </si>
  <si>
    <t>(*) Régimen laboral pequeña empresa</t>
  </si>
  <si>
    <t>(**) Regimen MYPE Tributario</t>
  </si>
  <si>
    <t>anual</t>
  </si>
  <si>
    <t>Gastos operativos fijos</t>
  </si>
  <si>
    <t>Costo fijo unitario,CFU (150)</t>
  </si>
  <si>
    <t>KW requerido</t>
  </si>
  <si>
    <t>TOTAL Año 1</t>
  </si>
  <si>
    <t>TOTAL Año 2</t>
  </si>
  <si>
    <t>KW Requerido</t>
  </si>
  <si>
    <t>TOTAL Año 3</t>
  </si>
  <si>
    <t>Costos y gastos operativos</t>
  </si>
  <si>
    <t>C. CAPITAL DE TRABAJO (1 año)</t>
  </si>
  <si>
    <t>PRESUPUESTO DE INVERSIÓN INICIAL</t>
  </si>
  <si>
    <t>soles/dólar</t>
  </si>
  <si>
    <t xml:space="preserve">Precio dólar enero </t>
  </si>
  <si>
    <t>Precio dólar diciembre</t>
  </si>
  <si>
    <t>TEA en dolares</t>
  </si>
  <si>
    <t>dolares por cojin</t>
  </si>
  <si>
    <t>Vida de recupero (años)</t>
  </si>
  <si>
    <t>A) ACTIVO FIJO</t>
  </si>
  <si>
    <t>CUADRO N° 5</t>
  </si>
  <si>
    <t>TABLA DE DEPRECIACIONES Y VALOR DE RECUPERO</t>
  </si>
  <si>
    <t>Horizonte de evaluación</t>
  </si>
  <si>
    <t xml:space="preserve">Ingresos por ventas </t>
  </si>
  <si>
    <t>MDP</t>
  </si>
  <si>
    <t>MOD</t>
  </si>
  <si>
    <t>CIF</t>
  </si>
  <si>
    <t>transporte y envios  (flete)</t>
  </si>
  <si>
    <t>Tco =</t>
  </si>
  <si>
    <t>TC1 =</t>
  </si>
  <si>
    <t>Tasa Dev.</t>
  </si>
  <si>
    <t>año</t>
  </si>
  <si>
    <t>(Rm-Rf)usa=</t>
  </si>
  <si>
    <t>Promedio 2020 Perú</t>
  </si>
  <si>
    <t>Menor a 150 UIT</t>
  </si>
  <si>
    <t>COSTOS DE PRODUCCION MES 1</t>
  </si>
  <si>
    <t>100 unidades del primer mes</t>
  </si>
  <si>
    <t xml:space="preserve"> Materia Prima Directa MPD</t>
  </si>
  <si>
    <t xml:space="preserve"> Mano de Obra Directa MOD</t>
  </si>
  <si>
    <t>Costos Indirectos de Fabricacion CIF</t>
  </si>
  <si>
    <t>Riesgo País</t>
  </si>
  <si>
    <t>promedio 2020</t>
  </si>
  <si>
    <t>AMORTIZACION</t>
  </si>
  <si>
    <t>cuota Amortización  =</t>
  </si>
  <si>
    <t>Margen</t>
  </si>
  <si>
    <t>Inflación Perú</t>
  </si>
  <si>
    <t>Promedio anual</t>
  </si>
  <si>
    <t>promedio anual</t>
  </si>
  <si>
    <t>COSTO TOTAL</t>
  </si>
  <si>
    <t>en dolares</t>
  </si>
  <si>
    <t>EXAMEN PARCIAL DE EVALUACIÓN PRIVADA DE PROYECTOS EC-448</t>
  </si>
  <si>
    <t>TURNO:</t>
  </si>
  <si>
    <t>APELLIDOS Y NOMBRES:</t>
  </si>
  <si>
    <t>CUADRO N° 6</t>
  </si>
  <si>
    <t>CUADRO N° 7</t>
  </si>
  <si>
    <t>CUADRO N° 8</t>
  </si>
  <si>
    <t>CUADRO N° 9</t>
  </si>
  <si>
    <t>CUADRO N° 10</t>
  </si>
  <si>
    <t>CUADRO N° 11</t>
  </si>
  <si>
    <t>AMORTIZACION DE LA DEUDA REAL EN DOLARES</t>
  </si>
  <si>
    <t>CUADRO N° 12</t>
  </si>
  <si>
    <t>Devaluac. Anual =</t>
  </si>
  <si>
    <t>Devaluac. Mensual =</t>
  </si>
  <si>
    <t>Flujo de Caja Financiero, FCF</t>
  </si>
  <si>
    <t>dolares nominales</t>
  </si>
  <si>
    <t>Dolares nominales</t>
  </si>
  <si>
    <t>Dispone al final e inicio del proximo año.</t>
  </si>
  <si>
    <t>Los incrementos van a flujo de caja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</si>
</sst>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_-* #,##0.00_-;\-* #,##0.00_-;_-* &quot;-&quot;??_-;_-@_-"/>
    <numFmt numFmtId="165" formatCode="&quot;S/.&quot;\ #,##0;[Red]&quot;S/.&quot;\ \-#,##0"/>
    <numFmt numFmtId="166" formatCode="&quot;S/.&quot;\ #,##0.00;[Red]&quot;S/.&quot;\ \-#,##0.00"/>
    <numFmt numFmtId="167" formatCode="_ * #,##0.00_ ;_ * \-#,##0.00_ ;_ * &quot;-&quot;??_ ;_ @_ "/>
    <numFmt numFmtId="168" formatCode="0.0"/>
    <numFmt numFmtId="169" formatCode="0.0%"/>
    <numFmt numFmtId="170" formatCode="#,##0.0"/>
    <numFmt numFmtId="171" formatCode="0.000"/>
    <numFmt numFmtId="172" formatCode="0.00\ %"/>
    <numFmt numFmtId="173" formatCode="&quot;$&quot;\ #,##0"/>
    <numFmt numFmtId="174" formatCode="&quot;TIR = &quot;0.000%"/>
    <numFmt numFmtId="175" formatCode="0.000%"/>
    <numFmt numFmtId="176" formatCode="&quot;$&quot;\ #,##0.00"/>
    <numFmt numFmtId="177" formatCode="_ &quot;$&quot;\ * #,##0.00_ ;_ &quot;$&quot;\ * \-#,##0.00_ ;_ &quot;$&quot;\ * &quot;-&quot;??_ ;_ @_ "/>
    <numFmt numFmtId="178" formatCode="_-* #,##0.00_-;\-* #,##0.00_-;_-* &quot;-&quot;??_-;_-@"/>
    <numFmt numFmtId="179" formatCode="_-[$$-540A]* #,##0.00_ ;_-[$$-540A]* \-#,##0.00\ ;_-[$$-540A]* &quot;-&quot;??_ ;_-@_ "/>
    <numFmt numFmtId="180" formatCode="_-* #,##0_-;\-* #,##0_-;_-* &quot;-&quot;??_-;_-@_-"/>
  </numFmts>
  <fonts count="74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9"/>
      <color theme="1"/>
      <name val="Arial"/>
      <family val="2"/>
    </font>
    <font>
      <b/>
      <sz val="10"/>
      <color rgb="FF000000"/>
      <name val="Arial"/>
      <family val="2"/>
    </font>
    <font>
      <b/>
      <i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1C81F0"/>
      <name val="Calibri"/>
      <family val="2"/>
      <scheme val="minor"/>
    </font>
    <font>
      <sz val="12"/>
      <name val="Courier"/>
    </font>
    <font>
      <sz val="10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rgb="FF1C81F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</font>
    <font>
      <sz val="12"/>
      <color rgb="FF000000"/>
      <name val="Times New Roman"/>
      <family val="1"/>
    </font>
    <font>
      <sz val="12"/>
      <color rgb="FF000000"/>
      <name val="Symbol"/>
      <family val="1"/>
      <charset val="2"/>
    </font>
    <font>
      <vertAlign val="subscript"/>
      <sz val="12"/>
      <color rgb="FF000000"/>
      <name val="Times New Roman"/>
      <family val="1"/>
    </font>
    <font>
      <sz val="12"/>
      <color rgb="FF000000"/>
      <name val="Noto Sans Symbols"/>
    </font>
    <font>
      <vertAlign val="subscript"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Noto Sans Symbols"/>
    </font>
    <font>
      <b/>
      <vertAlign val="subscript"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000000"/>
      <name val="Symbol"/>
      <family val="1"/>
      <charset val="2"/>
    </font>
    <font>
      <sz val="10"/>
      <name val="Arial"/>
      <family val="2"/>
    </font>
    <font>
      <b/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vertAlign val="subscript"/>
      <sz val="10"/>
      <color rgb="FF000000"/>
      <name val="Times New Roman"/>
      <family val="1"/>
    </font>
    <font>
      <b/>
      <vertAlign val="subscript"/>
      <sz val="10"/>
      <color rgb="FF000000"/>
      <name val="Times New Roman"/>
      <family val="1"/>
    </font>
    <font>
      <b/>
      <sz val="10"/>
      <color theme="0"/>
      <name val="Arial"/>
      <family val="2"/>
    </font>
    <font>
      <b/>
      <sz val="10"/>
      <color rgb="FF000080"/>
      <name val="Arial"/>
      <family val="2"/>
    </font>
    <font>
      <sz val="9"/>
      <color rgb="FFFFFFFF"/>
      <name val="Arial"/>
      <family val="2"/>
    </font>
    <font>
      <b/>
      <sz val="11"/>
      <color rgb="FFFFFFFF"/>
      <name val="Arial"/>
      <family val="2"/>
    </font>
    <font>
      <b/>
      <sz val="11"/>
      <color indexed="9"/>
      <name val="Arial"/>
      <family val="2"/>
    </font>
    <font>
      <b/>
      <sz val="10"/>
      <color indexed="8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rgb="FF000000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b/>
      <sz val="12"/>
      <color rgb="FF000000"/>
      <name val="Times New Roman"/>
      <family val="1"/>
    </font>
    <font>
      <b/>
      <sz val="11"/>
      <color rgb="FF000000"/>
      <name val="Arial"/>
      <family val="2"/>
    </font>
    <font>
      <b/>
      <sz val="10"/>
      <color theme="1"/>
      <name val="Calibri"/>
      <family val="2"/>
    </font>
  </fonts>
  <fills count="4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D6E3BC"/>
        <bgColor rgb="FFD6E3BC"/>
      </patternFill>
    </fill>
    <fill>
      <patternFill patternType="solid">
        <fgColor rgb="FF00B0F0"/>
        <bgColor rgb="FFD8D8D8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theme="0"/>
      </patternFill>
    </fill>
    <fill>
      <patternFill patternType="solid">
        <fgColor indexed="11"/>
        <bgColor indexed="49"/>
      </patternFill>
    </fill>
    <fill>
      <patternFill patternType="solid">
        <fgColor indexed="44"/>
        <bgColor indexed="31"/>
      </patternFill>
    </fill>
    <fill>
      <patternFill patternType="solid">
        <fgColor indexed="12"/>
        <bgColor indexed="39"/>
      </patternFill>
    </fill>
    <fill>
      <patternFill patternType="solid">
        <fgColor indexed="10"/>
        <bgColor indexed="6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FF9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BE5F1"/>
        <bgColor rgb="FFDBE5F1"/>
      </patternFill>
    </fill>
    <fill>
      <patternFill patternType="solid">
        <fgColor rgb="FF00B0F0"/>
        <bgColor rgb="FFFFFF00"/>
      </patternFill>
    </fill>
    <fill>
      <patternFill patternType="solid">
        <fgColor rgb="FF366092"/>
        <bgColor rgb="FF366092"/>
      </patternFill>
    </fill>
    <fill>
      <patternFill patternType="solid">
        <fgColor rgb="FF800080"/>
        <bgColor rgb="FF800080"/>
      </patternFill>
    </fill>
    <fill>
      <patternFill patternType="solid">
        <fgColor theme="0"/>
        <bgColor rgb="FFD6E3BC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7"/>
      </patternFill>
    </fill>
    <fill>
      <patternFill patternType="solid">
        <fgColor rgb="FF00B0F0"/>
        <bgColor rgb="FFF2F2F2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8"/>
        <bgColor rgb="FFD8D8D8"/>
      </patternFill>
    </fill>
    <fill>
      <patternFill patternType="solid">
        <fgColor theme="8"/>
        <bgColor indexed="64"/>
      </patternFill>
    </fill>
    <fill>
      <patternFill patternType="solid">
        <fgColor theme="8"/>
        <bgColor rgb="FFF2F2F2"/>
      </patternFill>
    </fill>
    <fill>
      <patternFill patternType="solid">
        <fgColor theme="8"/>
        <bgColor rgb="FFB8CCE4"/>
      </patternFill>
    </fill>
    <fill>
      <patternFill patternType="solid">
        <fgColor theme="8"/>
        <bgColor rgb="FFFFFF00"/>
      </patternFill>
    </fill>
    <fill>
      <patternFill patternType="solid">
        <fgColor rgb="FFFFFF00"/>
        <bgColor rgb="FFD6E3BC"/>
      </patternFill>
    </fill>
    <fill>
      <patternFill patternType="solid">
        <fgColor theme="4" tint="-0.249977111117893"/>
        <bgColor rgb="FF366092"/>
      </patternFill>
    </fill>
  </fills>
  <borders count="1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13">
    <xf numFmtId="0" fontId="0" fillId="0" borderId="0"/>
    <xf numFmtId="9" fontId="11" fillId="0" borderId="0" applyFont="0" applyFill="0" applyBorder="0" applyAlignment="0" applyProtection="0"/>
    <xf numFmtId="0" fontId="11" fillId="0" borderId="4"/>
    <xf numFmtId="0" fontId="5" fillId="0" borderId="4"/>
    <xf numFmtId="0" fontId="2" fillId="0" borderId="4"/>
    <xf numFmtId="9" fontId="2" fillId="0" borderId="4" applyFont="0" applyFill="0" applyBorder="0" applyAlignment="0" applyProtection="0"/>
    <xf numFmtId="0" fontId="2" fillId="0" borderId="4"/>
    <xf numFmtId="177" fontId="2" fillId="0" borderId="4" applyFont="0" applyFill="0" applyBorder="0" applyAlignment="0" applyProtection="0"/>
    <xf numFmtId="0" fontId="28" fillId="0" borderId="4" applyNumberFormat="0" applyFill="0" applyBorder="0" applyAlignment="0" applyProtection="0"/>
    <xf numFmtId="0" fontId="30" fillId="0" borderId="4"/>
    <xf numFmtId="167" fontId="2" fillId="0" borderId="4" applyFont="0" applyFill="0" applyBorder="0" applyAlignment="0" applyProtection="0"/>
    <xf numFmtId="0" fontId="40" fillId="0" borderId="4"/>
    <xf numFmtId="164" fontId="40" fillId="0" borderId="0" applyFont="0" applyFill="0" applyBorder="0" applyAlignment="0" applyProtection="0"/>
  </cellStyleXfs>
  <cellXfs count="578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3" fillId="2" borderId="4" xfId="0" applyFont="1" applyFill="1" applyBorder="1" applyAlignment="1"/>
    <xf numFmtId="0" fontId="3" fillId="2" borderId="4" xfId="0" applyFont="1" applyFill="1" applyBorder="1" applyAlignment="1">
      <alignment horizontal="center"/>
    </xf>
    <xf numFmtId="0" fontId="3" fillId="0" borderId="0" xfId="0" applyFont="1" applyAlignment="1">
      <alignment vertical="center" wrapText="1"/>
    </xf>
    <xf numFmtId="3" fontId="3" fillId="0" borderId="9" xfId="0" applyNumberFormat="1" applyFont="1" applyBorder="1" applyAlignment="1">
      <alignment horizontal="center" vertical="center" wrapText="1"/>
    </xf>
    <xf numFmtId="3" fontId="3" fillId="0" borderId="12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/>
    <xf numFmtId="0" fontId="4" fillId="3" borderId="4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0" fontId="3" fillId="3" borderId="18" xfId="0" applyFont="1" applyFill="1" applyBorder="1" applyAlignment="1"/>
    <xf numFmtId="0" fontId="4" fillId="2" borderId="11" xfId="0" applyFont="1" applyFill="1" applyBorder="1" applyAlignment="1"/>
    <xf numFmtId="0" fontId="4" fillId="2" borderId="27" xfId="0" applyFont="1" applyFill="1" applyBorder="1" applyAlignment="1"/>
    <xf numFmtId="0" fontId="3" fillId="2" borderId="11" xfId="0" applyFont="1" applyFill="1" applyBorder="1" applyAlignment="1"/>
    <xf numFmtId="0" fontId="3" fillId="2" borderId="27" xfId="0" applyFont="1" applyFill="1" applyBorder="1" applyAlignment="1"/>
    <xf numFmtId="0" fontId="4" fillId="3" borderId="11" xfId="0" applyFont="1" applyFill="1" applyBorder="1" applyAlignment="1">
      <alignment horizontal="center"/>
    </xf>
    <xf numFmtId="0" fontId="8" fillId="3" borderId="27" xfId="0" applyFont="1" applyFill="1" applyBorder="1" applyAlignment="1">
      <alignment horizontal="center"/>
    </xf>
    <xf numFmtId="4" fontId="3" fillId="3" borderId="4" xfId="0" applyNumberFormat="1" applyFont="1" applyFill="1" applyBorder="1" applyAlignment="1"/>
    <xf numFmtId="0" fontId="4" fillId="3" borderId="28" xfId="0" applyFont="1" applyFill="1" applyBorder="1" applyAlignment="1">
      <alignment horizontal="center"/>
    </xf>
    <xf numFmtId="0" fontId="8" fillId="3" borderId="29" xfId="0" applyFont="1" applyFill="1" applyBorder="1" applyAlignment="1">
      <alignment horizontal="center"/>
    </xf>
    <xf numFmtId="0" fontId="4" fillId="0" borderId="0" xfId="0" applyFont="1" applyAlignment="1"/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/>
    <xf numFmtId="2" fontId="3" fillId="0" borderId="12" xfId="0" applyNumberFormat="1" applyFont="1" applyBorder="1" applyAlignment="1"/>
    <xf numFmtId="0" fontId="10" fillId="0" borderId="0" xfId="0" applyFont="1" applyAlignment="1">
      <alignment horizontal="left" vertical="center" wrapText="1"/>
    </xf>
    <xf numFmtId="0" fontId="3" fillId="0" borderId="11" xfId="0" applyFont="1" applyBorder="1" applyAlignment="1"/>
    <xf numFmtId="0" fontId="3" fillId="0" borderId="13" xfId="0" applyFont="1" applyBorder="1" applyAlignment="1"/>
    <xf numFmtId="1" fontId="3" fillId="0" borderId="12" xfId="0" applyNumberFormat="1" applyFont="1" applyBorder="1" applyAlignment="1"/>
    <xf numFmtId="0" fontId="12" fillId="2" borderId="11" xfId="0" applyFont="1" applyFill="1" applyBorder="1" applyAlignment="1"/>
    <xf numFmtId="0" fontId="12" fillId="2" borderId="27" xfId="0" applyFont="1" applyFill="1" applyBorder="1" applyAlignment="1"/>
    <xf numFmtId="3" fontId="3" fillId="0" borderId="13" xfId="0" applyNumberFormat="1" applyFont="1" applyBorder="1" applyAlignment="1"/>
    <xf numFmtId="2" fontId="3" fillId="0" borderId="39" xfId="0" applyNumberFormat="1" applyFont="1" applyBorder="1" applyAlignment="1"/>
    <xf numFmtId="2" fontId="3" fillId="0" borderId="40" xfId="0" applyNumberFormat="1" applyFont="1" applyBorder="1" applyAlignment="1"/>
    <xf numFmtId="1" fontId="0" fillId="5" borderId="38" xfId="0" applyNumberFormat="1" applyFill="1" applyBorder="1"/>
    <xf numFmtId="0" fontId="12" fillId="6" borderId="11" xfId="0" applyFont="1" applyFill="1" applyBorder="1" applyAlignment="1"/>
    <xf numFmtId="0" fontId="12" fillId="6" borderId="27" xfId="0" applyFont="1" applyFill="1" applyBorder="1" applyAlignment="1"/>
    <xf numFmtId="0" fontId="11" fillId="0" borderId="4" xfId="2" applyFont="1" applyAlignment="1"/>
    <xf numFmtId="0" fontId="3" fillId="3" borderId="4" xfId="2" applyFont="1" applyFill="1" applyBorder="1" applyAlignment="1"/>
    <xf numFmtId="3" fontId="3" fillId="3" borderId="4" xfId="2" applyNumberFormat="1" applyFont="1" applyFill="1" applyBorder="1" applyAlignment="1"/>
    <xf numFmtId="3" fontId="3" fillId="3" borderId="12" xfId="2" applyNumberFormat="1" applyFont="1" applyFill="1" applyBorder="1" applyAlignment="1"/>
    <xf numFmtId="0" fontId="3" fillId="2" borderId="11" xfId="2" applyFont="1" applyFill="1" applyBorder="1" applyAlignment="1"/>
    <xf numFmtId="0" fontId="3" fillId="0" borderId="4" xfId="2" applyFont="1" applyAlignment="1"/>
    <xf numFmtId="3" fontId="3" fillId="3" borderId="6" xfId="2" applyNumberFormat="1" applyFont="1" applyFill="1" applyBorder="1" applyAlignment="1"/>
    <xf numFmtId="3" fontId="3" fillId="3" borderId="30" xfId="2" applyNumberFormat="1" applyFont="1" applyFill="1" applyBorder="1" applyAlignment="1"/>
    <xf numFmtId="3" fontId="3" fillId="3" borderId="9" xfId="2" applyNumberFormat="1" applyFont="1" applyFill="1" applyBorder="1" applyAlignment="1"/>
    <xf numFmtId="0" fontId="3" fillId="3" borderId="4" xfId="2" applyFont="1" applyFill="1" applyBorder="1" applyAlignment="1">
      <alignment horizontal="center"/>
    </xf>
    <xf numFmtId="0" fontId="4" fillId="2" borderId="11" xfId="2" applyFont="1" applyFill="1" applyBorder="1" applyAlignment="1"/>
    <xf numFmtId="0" fontId="3" fillId="2" borderId="4" xfId="2" applyFont="1" applyFill="1" applyBorder="1" applyAlignment="1"/>
    <xf numFmtId="0" fontId="4" fillId="2" borderId="12" xfId="2" applyFont="1" applyFill="1" applyBorder="1" applyAlignment="1">
      <alignment horizontal="center"/>
    </xf>
    <xf numFmtId="0" fontId="4" fillId="2" borderId="12" xfId="2" applyFont="1" applyFill="1" applyBorder="1" applyAlignment="1"/>
    <xf numFmtId="0" fontId="4" fillId="0" borderId="4" xfId="2" applyFont="1" applyAlignment="1"/>
    <xf numFmtId="0" fontId="3" fillId="0" borderId="14" xfId="2" applyFont="1" applyBorder="1" applyAlignment="1"/>
    <xf numFmtId="0" fontId="3" fillId="0" borderId="11" xfId="2" applyFont="1" applyBorder="1" applyAlignment="1"/>
    <xf numFmtId="2" fontId="3" fillId="0" borderId="13" xfId="2" applyNumberFormat="1" applyFont="1" applyBorder="1" applyAlignment="1"/>
    <xf numFmtId="2" fontId="4" fillId="4" borderId="16" xfId="2" applyNumberFormat="1" applyFont="1" applyFill="1" applyBorder="1" applyAlignment="1"/>
    <xf numFmtId="0" fontId="4" fillId="4" borderId="14" xfId="2" applyFont="1" applyFill="1" applyBorder="1" applyAlignment="1"/>
    <xf numFmtId="0" fontId="11" fillId="0" borderId="4" xfId="2" applyFont="1" applyAlignment="1"/>
    <xf numFmtId="0" fontId="3" fillId="0" borderId="42" xfId="2" applyFont="1" applyBorder="1" applyAlignment="1"/>
    <xf numFmtId="0" fontId="3" fillId="0" borderId="4" xfId="2" applyFont="1" applyAlignment="1">
      <alignment horizontal="center"/>
    </xf>
    <xf numFmtId="0" fontId="3" fillId="0" borderId="33" xfId="2" applyFont="1" applyBorder="1" applyAlignment="1">
      <alignment horizontal="center"/>
    </xf>
    <xf numFmtId="2" fontId="4" fillId="4" borderId="13" xfId="2" applyNumberFormat="1" applyFont="1" applyFill="1" applyBorder="1" applyAlignment="1"/>
    <xf numFmtId="0" fontId="4" fillId="4" borderId="11" xfId="2" applyFont="1" applyFill="1" applyBorder="1" applyAlignment="1"/>
    <xf numFmtId="0" fontId="3" fillId="0" borderId="4" xfId="2" applyFont="1" applyAlignment="1">
      <alignment horizontal="left"/>
    </xf>
    <xf numFmtId="1" fontId="3" fillId="0" borderId="12" xfId="2" applyNumberFormat="1" applyFont="1" applyBorder="1" applyAlignment="1"/>
    <xf numFmtId="169" fontId="3" fillId="0" borderId="12" xfId="2" applyNumberFormat="1" applyFont="1" applyBorder="1" applyAlignment="1"/>
    <xf numFmtId="0" fontId="3" fillId="0" borderId="12" xfId="2" applyFont="1" applyBorder="1" applyAlignment="1"/>
    <xf numFmtId="1" fontId="3" fillId="0" borderId="15" xfId="2" applyNumberFormat="1" applyFont="1" applyBorder="1" applyAlignment="1"/>
    <xf numFmtId="1" fontId="4" fillId="0" borderId="12" xfId="2" applyNumberFormat="1" applyFont="1" applyBorder="1" applyAlignment="1"/>
    <xf numFmtId="0" fontId="4" fillId="0" borderId="11" xfId="2" applyFont="1" applyBorder="1" applyAlignment="1"/>
    <xf numFmtId="170" fontId="3" fillId="3" borderId="12" xfId="2" applyNumberFormat="1" applyFont="1" applyFill="1" applyBorder="1" applyAlignment="1"/>
    <xf numFmtId="0" fontId="3" fillId="2" borderId="12" xfId="2" applyFont="1" applyFill="1" applyBorder="1" applyAlignment="1"/>
    <xf numFmtId="0" fontId="3" fillId="2" borderId="12" xfId="2" applyFont="1" applyFill="1" applyBorder="1" applyAlignment="1">
      <alignment horizontal="center"/>
    </xf>
    <xf numFmtId="0" fontId="4" fillId="2" borderId="38" xfId="2" applyFont="1" applyFill="1" applyBorder="1" applyAlignment="1"/>
    <xf numFmtId="0" fontId="3" fillId="2" borderId="38" xfId="2" applyFont="1" applyFill="1" applyBorder="1" applyAlignment="1"/>
    <xf numFmtId="0" fontId="0" fillId="0" borderId="38" xfId="0" applyFont="1" applyBorder="1" applyAlignment="1"/>
    <xf numFmtId="3" fontId="3" fillId="0" borderId="44" xfId="2" applyNumberFormat="1" applyFont="1" applyBorder="1" applyAlignment="1"/>
    <xf numFmtId="1" fontId="3" fillId="3" borderId="4" xfId="2" applyNumberFormat="1" applyFont="1" applyFill="1" applyBorder="1" applyAlignment="1"/>
    <xf numFmtId="4" fontId="3" fillId="3" borderId="12" xfId="2" applyNumberFormat="1" applyFont="1" applyFill="1" applyBorder="1" applyAlignment="1"/>
    <xf numFmtId="2" fontId="11" fillId="0" borderId="4" xfId="2" applyNumberFormat="1" applyFont="1" applyAlignment="1"/>
    <xf numFmtId="2" fontId="0" fillId="0" borderId="0" xfId="0" applyNumberFormat="1" applyFont="1" applyAlignment="1"/>
    <xf numFmtId="168" fontId="11" fillId="0" borderId="4" xfId="2" applyNumberFormat="1" applyFont="1" applyAlignment="1"/>
    <xf numFmtId="1" fontId="3" fillId="0" borderId="13" xfId="2" applyNumberFormat="1" applyFont="1" applyBorder="1" applyAlignment="1"/>
    <xf numFmtId="170" fontId="3" fillId="0" borderId="44" xfId="2" applyNumberFormat="1" applyFont="1" applyBorder="1" applyAlignment="1"/>
    <xf numFmtId="0" fontId="12" fillId="6" borderId="38" xfId="0" applyFont="1" applyFill="1" applyBorder="1" applyAlignment="1"/>
    <xf numFmtId="0" fontId="12" fillId="2" borderId="38" xfId="0" applyFont="1" applyFill="1" applyBorder="1" applyAlignment="1"/>
    <xf numFmtId="0" fontId="0" fillId="0" borderId="4" xfId="0" applyFont="1" applyBorder="1" applyAlignment="1"/>
    <xf numFmtId="9" fontId="11" fillId="0" borderId="4" xfId="1" applyFont="1" applyBorder="1" applyAlignment="1"/>
    <xf numFmtId="3" fontId="3" fillId="0" borderId="12" xfId="2" applyNumberFormat="1" applyFont="1" applyBorder="1" applyAlignment="1"/>
    <xf numFmtId="0" fontId="11" fillId="0" borderId="4" xfId="2" applyFont="1" applyAlignment="1"/>
    <xf numFmtId="3" fontId="4" fillId="0" borderId="12" xfId="2" applyNumberFormat="1" applyFont="1" applyBorder="1" applyAlignment="1"/>
    <xf numFmtId="1" fontId="11" fillId="0" borderId="4" xfId="2" applyNumberFormat="1" applyFont="1" applyAlignment="1"/>
    <xf numFmtId="0" fontId="5" fillId="0" borderId="4" xfId="3"/>
    <xf numFmtId="4" fontId="5" fillId="0" borderId="4" xfId="3" applyNumberFormat="1"/>
    <xf numFmtId="0" fontId="5" fillId="0" borderId="4" xfId="3" applyAlignment="1">
      <alignment horizontal="center"/>
    </xf>
    <xf numFmtId="4" fontId="16" fillId="18" borderId="61" xfId="3" applyNumberFormat="1" applyFont="1" applyFill="1" applyBorder="1" applyAlignment="1">
      <alignment horizontal="center"/>
    </xf>
    <xf numFmtId="4" fontId="16" fillId="18" borderId="60" xfId="3" applyNumberFormat="1" applyFont="1" applyFill="1" applyBorder="1" applyAlignment="1">
      <alignment horizontal="center"/>
    </xf>
    <xf numFmtId="0" fontId="16" fillId="18" borderId="59" xfId="3" applyFont="1" applyFill="1" applyBorder="1" applyAlignment="1">
      <alignment horizontal="center"/>
    </xf>
    <xf numFmtId="4" fontId="5" fillId="15" borderId="4" xfId="3" applyNumberFormat="1" applyFill="1"/>
    <xf numFmtId="4" fontId="15" fillId="17" borderId="58" xfId="3" applyNumberFormat="1" applyFont="1" applyFill="1" applyBorder="1"/>
    <xf numFmtId="0" fontId="5" fillId="15" borderId="4" xfId="3" applyFill="1" applyAlignment="1">
      <alignment horizontal="center"/>
    </xf>
    <xf numFmtId="3" fontId="5" fillId="16" borderId="4" xfId="3" applyNumberFormat="1" applyFill="1" applyProtection="1">
      <protection locked="0"/>
    </xf>
    <xf numFmtId="172" fontId="5" fillId="16" borderId="4" xfId="3" applyNumberFormat="1" applyFill="1" applyProtection="1">
      <protection locked="0"/>
    </xf>
    <xf numFmtId="4" fontId="5" fillId="16" borderId="4" xfId="3" applyNumberFormat="1" applyFill="1" applyProtection="1">
      <protection locked="0"/>
    </xf>
    <xf numFmtId="4" fontId="3" fillId="0" borderId="12" xfId="2" applyNumberFormat="1" applyFont="1" applyBorder="1" applyAlignment="1"/>
    <xf numFmtId="0" fontId="11" fillId="0" borderId="4" xfId="2" applyFont="1" applyAlignment="1"/>
    <xf numFmtId="165" fontId="5" fillId="0" borderId="4" xfId="3" applyNumberFormat="1"/>
    <xf numFmtId="166" fontId="5" fillId="0" borderId="4" xfId="3" applyNumberFormat="1"/>
    <xf numFmtId="0" fontId="2" fillId="0" borderId="4" xfId="4"/>
    <xf numFmtId="173" fontId="20" fillId="0" borderId="54" xfId="4" applyNumberFormat="1" applyFont="1" applyBorder="1"/>
    <xf numFmtId="173" fontId="20" fillId="0" borderId="62" xfId="4" applyNumberFormat="1" applyFont="1" applyBorder="1"/>
    <xf numFmtId="0" fontId="20" fillId="0" borderId="55" xfId="4" applyFont="1" applyBorder="1"/>
    <xf numFmtId="173" fontId="20" fillId="0" borderId="56" xfId="4" applyNumberFormat="1" applyFont="1" applyBorder="1"/>
    <xf numFmtId="173" fontId="20" fillId="0" borderId="63" xfId="4" applyNumberFormat="1" applyFont="1" applyBorder="1"/>
    <xf numFmtId="0" fontId="20" fillId="0" borderId="57" xfId="4" applyFont="1" applyBorder="1"/>
    <xf numFmtId="173" fontId="20" fillId="0" borderId="51" xfId="4" applyNumberFormat="1" applyFont="1" applyBorder="1"/>
    <xf numFmtId="173" fontId="20" fillId="0" borderId="64" xfId="4" applyNumberFormat="1" applyFont="1" applyBorder="1"/>
    <xf numFmtId="0" fontId="20" fillId="0" borderId="53" xfId="4" applyFont="1" applyBorder="1"/>
    <xf numFmtId="0" fontId="21" fillId="19" borderId="56" xfId="4" applyFont="1" applyFill="1" applyBorder="1" applyAlignment="1">
      <alignment horizontal="center" vertical="center" wrapText="1"/>
    </xf>
    <xf numFmtId="0" fontId="21" fillId="19" borderId="63" xfId="4" applyFont="1" applyFill="1" applyBorder="1" applyAlignment="1">
      <alignment horizontal="center" vertical="center" wrapText="1"/>
    </xf>
    <xf numFmtId="0" fontId="21" fillId="19" borderId="57" xfId="4" applyFont="1" applyFill="1" applyBorder="1" applyAlignment="1">
      <alignment horizontal="center" vertical="center" wrapText="1"/>
    </xf>
    <xf numFmtId="173" fontId="22" fillId="20" borderId="38" xfId="4" applyNumberFormat="1" applyFont="1" applyFill="1" applyBorder="1" applyAlignment="1">
      <alignment vertical="center"/>
    </xf>
    <xf numFmtId="173" fontId="22" fillId="21" borderId="38" xfId="4" applyNumberFormat="1" applyFont="1" applyFill="1" applyBorder="1" applyAlignment="1">
      <alignment vertical="center"/>
    </xf>
    <xf numFmtId="9" fontId="19" fillId="0" borderId="4" xfId="5" applyFont="1"/>
    <xf numFmtId="9" fontId="19" fillId="0" borderId="4" xfId="4" applyNumberFormat="1" applyFont="1"/>
    <xf numFmtId="174" fontId="0" fillId="22" borderId="4" xfId="5" applyNumberFormat="1" applyFont="1" applyFill="1"/>
    <xf numFmtId="0" fontId="23" fillId="0" borderId="4" xfId="4" applyFont="1"/>
    <xf numFmtId="173" fontId="24" fillId="23" borderId="38" xfId="4" applyNumberFormat="1" applyFont="1" applyFill="1" applyBorder="1" applyAlignment="1">
      <alignment vertical="center"/>
    </xf>
    <xf numFmtId="0" fontId="24" fillId="23" borderId="38" xfId="4" applyFont="1" applyFill="1" applyBorder="1" applyAlignment="1">
      <alignment horizontal="center" vertical="center" wrapText="1"/>
    </xf>
    <xf numFmtId="175" fontId="21" fillId="24" borderId="62" xfId="4" applyNumberFormat="1" applyFont="1" applyFill="1" applyBorder="1" applyAlignment="1">
      <alignment vertical="center"/>
    </xf>
    <xf numFmtId="0" fontId="21" fillId="24" borderId="62" xfId="4" applyFont="1" applyFill="1" applyBorder="1" applyAlignment="1">
      <alignment horizontal="center" vertical="center" wrapText="1"/>
    </xf>
    <xf numFmtId="175" fontId="21" fillId="25" borderId="62" xfId="4" applyNumberFormat="1" applyFont="1" applyFill="1" applyBorder="1" applyAlignment="1">
      <alignment vertical="center"/>
    </xf>
    <xf numFmtId="0" fontId="21" fillId="25" borderId="62" xfId="4" applyFont="1" applyFill="1" applyBorder="1" applyAlignment="1">
      <alignment horizontal="center" vertical="center" wrapText="1"/>
    </xf>
    <xf numFmtId="3" fontId="21" fillId="25" borderId="62" xfId="4" applyNumberFormat="1" applyFont="1" applyFill="1" applyBorder="1" applyAlignment="1">
      <alignment vertical="center"/>
    </xf>
    <xf numFmtId="176" fontId="21" fillId="25" borderId="62" xfId="4" applyNumberFormat="1" applyFont="1" applyFill="1" applyBorder="1" applyAlignment="1">
      <alignment vertical="center"/>
    </xf>
    <xf numFmtId="176" fontId="17" fillId="20" borderId="62" xfId="4" applyNumberFormat="1" applyFont="1" applyFill="1" applyBorder="1" applyAlignment="1">
      <alignment vertical="center"/>
    </xf>
    <xf numFmtId="0" fontId="17" fillId="20" borderId="62" xfId="4" applyFont="1" applyFill="1" applyBorder="1" applyAlignment="1">
      <alignment horizontal="center" vertical="center" wrapText="1"/>
    </xf>
    <xf numFmtId="0" fontId="2" fillId="12" borderId="4" xfId="6" applyFill="1" applyBorder="1"/>
    <xf numFmtId="4" fontId="2" fillId="0" borderId="4" xfId="6" applyNumberFormat="1" applyFill="1" applyBorder="1"/>
    <xf numFmtId="0" fontId="2" fillId="0" borderId="4" xfId="6" applyFill="1" applyBorder="1"/>
    <xf numFmtId="176" fontId="27" fillId="0" borderId="4" xfId="7" applyNumberFormat="1" applyFont="1" applyFill="1" applyBorder="1" applyAlignment="1">
      <alignment horizontal="center"/>
    </xf>
    <xf numFmtId="176" fontId="27" fillId="0" borderId="4" xfId="6" applyNumberFormat="1" applyFont="1" applyFill="1" applyBorder="1" applyAlignment="1">
      <alignment horizontal="center"/>
    </xf>
    <xf numFmtId="0" fontId="27" fillId="0" borderId="4" xfId="6" applyFont="1" applyFill="1" applyBorder="1" applyAlignment="1">
      <alignment horizontal="center"/>
    </xf>
    <xf numFmtId="0" fontId="28" fillId="0" borderId="4" xfId="8" applyFill="1" applyBorder="1"/>
    <xf numFmtId="0" fontId="18" fillId="0" borderId="4" xfId="6" applyFont="1" applyFill="1" applyBorder="1" applyAlignment="1">
      <alignment horizontal="center"/>
    </xf>
    <xf numFmtId="0" fontId="17" fillId="0" borderId="4" xfId="6" applyFont="1" applyFill="1" applyBorder="1"/>
    <xf numFmtId="4" fontId="2" fillId="0" borderId="4" xfId="6" applyNumberFormat="1" applyFont="1" applyFill="1" applyBorder="1" applyProtection="1">
      <protection locked="0"/>
    </xf>
    <xf numFmtId="176" fontId="27" fillId="26" borderId="4" xfId="7" applyNumberFormat="1" applyFont="1" applyFill="1" applyBorder="1" applyAlignment="1">
      <alignment horizontal="center"/>
    </xf>
    <xf numFmtId="176" fontId="27" fillId="26" borderId="4" xfId="6" applyNumberFormat="1" applyFont="1" applyFill="1" applyBorder="1" applyAlignment="1">
      <alignment horizontal="center"/>
    </xf>
    <xf numFmtId="0" fontId="27" fillId="26" borderId="4" xfId="6" applyFont="1" applyFill="1" applyBorder="1" applyAlignment="1">
      <alignment horizontal="center"/>
    </xf>
    <xf numFmtId="0" fontId="29" fillId="27" borderId="4" xfId="6" applyFont="1" applyFill="1" applyBorder="1" applyAlignment="1">
      <alignment horizontal="center" vertical="center" wrapText="1"/>
    </xf>
    <xf numFmtId="0" fontId="31" fillId="0" borderId="65" xfId="9" applyFont="1" applyBorder="1" applyAlignment="1">
      <alignment horizontal="center"/>
    </xf>
    <xf numFmtId="0" fontId="32" fillId="0" borderId="65" xfId="9" applyFont="1" applyBorder="1" applyAlignment="1">
      <alignment horizontal="center"/>
    </xf>
    <xf numFmtId="167" fontId="0" fillId="12" borderId="4" xfId="10" applyFont="1" applyFill="1" applyBorder="1"/>
    <xf numFmtId="0" fontId="33" fillId="12" borderId="4" xfId="6" applyFont="1" applyFill="1" applyBorder="1" applyAlignment="1">
      <alignment horizontal="left"/>
    </xf>
    <xf numFmtId="0" fontId="34" fillId="0" borderId="66" xfId="10" applyNumberFormat="1" applyFont="1" applyFill="1" applyBorder="1" applyAlignment="1">
      <alignment horizontal="center"/>
    </xf>
    <xf numFmtId="0" fontId="29" fillId="27" borderId="4" xfId="6" applyFont="1" applyFill="1" applyBorder="1" applyAlignment="1">
      <alignment horizontal="center" vertical="center"/>
    </xf>
    <xf numFmtId="0" fontId="35" fillId="0" borderId="4" xfId="6" applyFont="1" applyFill="1" applyBorder="1" applyAlignment="1">
      <alignment horizontal="center" vertical="center" wrapText="1"/>
    </xf>
    <xf numFmtId="175" fontId="34" fillId="0" borderId="66" xfId="5" applyNumberFormat="1" applyFont="1" applyFill="1" applyBorder="1" applyAlignment="1">
      <alignment horizontal="center"/>
    </xf>
    <xf numFmtId="177" fontId="36" fillId="0" borderId="66" xfId="7" applyFont="1" applyFill="1" applyBorder="1" applyAlignment="1">
      <alignment horizontal="center"/>
    </xf>
    <xf numFmtId="4" fontId="2" fillId="0" borderId="66" xfId="6" applyNumberFormat="1" applyFill="1" applyBorder="1" applyAlignment="1">
      <alignment horizontal="center"/>
    </xf>
    <xf numFmtId="3" fontId="2" fillId="0" borderId="66" xfId="6" applyNumberFormat="1" applyFill="1" applyBorder="1" applyAlignment="1">
      <alignment horizontal="center"/>
    </xf>
    <xf numFmtId="9" fontId="38" fillId="0" borderId="66" xfId="5" applyFont="1" applyFill="1" applyBorder="1" applyAlignment="1">
      <alignment horizontal="center"/>
    </xf>
    <xf numFmtId="167" fontId="3" fillId="0" borderId="4" xfId="10" applyFont="1"/>
    <xf numFmtId="0" fontId="2" fillId="28" borderId="4" xfId="6" applyFont="1" applyFill="1"/>
    <xf numFmtId="4" fontId="2" fillId="13" borderId="4" xfId="6" applyNumberFormat="1" applyFill="1" applyBorder="1"/>
    <xf numFmtId="0" fontId="2" fillId="13" borderId="4" xfId="6" applyFill="1" applyBorder="1"/>
    <xf numFmtId="2" fontId="2" fillId="12" borderId="4" xfId="6" applyNumberFormat="1" applyFill="1" applyBorder="1"/>
    <xf numFmtId="0" fontId="0" fillId="0" borderId="49" xfId="0" applyFont="1" applyBorder="1" applyAlignment="1"/>
    <xf numFmtId="0" fontId="0" fillId="0" borderId="52" xfId="0" applyFont="1" applyBorder="1" applyAlignment="1"/>
    <xf numFmtId="0" fontId="0" fillId="0" borderId="50" xfId="0" applyFont="1" applyBorder="1" applyAlignment="1"/>
    <xf numFmtId="2" fontId="0" fillId="11" borderId="12" xfId="0" applyNumberFormat="1" applyFont="1" applyFill="1" applyBorder="1" applyAlignment="1">
      <alignment horizontal="center"/>
    </xf>
    <xf numFmtId="0" fontId="0" fillId="0" borderId="4" xfId="11" applyFont="1" applyAlignment="1"/>
    <xf numFmtId="0" fontId="41" fillId="0" borderId="4" xfId="11" applyFont="1" applyAlignment="1"/>
    <xf numFmtId="10" fontId="41" fillId="0" borderId="4" xfId="11" applyNumberFormat="1" applyFont="1" applyAlignment="1"/>
    <xf numFmtId="0" fontId="44" fillId="0" borderId="4" xfId="11" applyFont="1" applyAlignment="1">
      <alignment vertical="center"/>
    </xf>
    <xf numFmtId="0" fontId="47" fillId="0" borderId="4" xfId="11" applyFont="1" applyAlignment="1">
      <alignment vertical="center"/>
    </xf>
    <xf numFmtId="0" fontId="50" fillId="0" borderId="4" xfId="11" applyFont="1" applyAlignment="1">
      <alignment vertical="center"/>
    </xf>
    <xf numFmtId="0" fontId="55" fillId="0" borderId="4" xfId="11" applyFont="1" applyAlignment="1">
      <alignment vertical="center"/>
    </xf>
    <xf numFmtId="0" fontId="55" fillId="0" borderId="4" xfId="11" applyFont="1" applyAlignment="1"/>
    <xf numFmtId="0" fontId="1" fillId="12" borderId="4" xfId="6" applyFont="1" applyFill="1" applyBorder="1"/>
    <xf numFmtId="0" fontId="11" fillId="0" borderId="4" xfId="11" applyFont="1" applyAlignment="1"/>
    <xf numFmtId="0" fontId="55" fillId="8" borderId="49" xfId="11" applyFont="1" applyFill="1" applyBorder="1" applyAlignment="1">
      <alignment vertical="center"/>
    </xf>
    <xf numFmtId="10" fontId="42" fillId="8" borderId="50" xfId="11" applyNumberFormat="1" applyFont="1" applyFill="1" applyBorder="1" applyAlignment="1"/>
    <xf numFmtId="4" fontId="2" fillId="12" borderId="4" xfId="6" applyNumberFormat="1" applyFill="1" applyBorder="1"/>
    <xf numFmtId="2" fontId="3" fillId="3" borderId="4" xfId="0" applyNumberFormat="1" applyFont="1" applyFill="1" applyBorder="1" applyAlignment="1"/>
    <xf numFmtId="168" fontId="4" fillId="2" borderId="27" xfId="0" applyNumberFormat="1" applyFont="1" applyFill="1" applyBorder="1" applyAlignment="1"/>
    <xf numFmtId="168" fontId="8" fillId="3" borderId="27" xfId="0" applyNumberFormat="1" applyFont="1" applyFill="1" applyBorder="1" applyAlignment="1">
      <alignment horizontal="center"/>
    </xf>
    <xf numFmtId="2" fontId="0" fillId="0" borderId="38" xfId="0" applyNumberFormat="1" applyFont="1" applyBorder="1" applyAlignment="1"/>
    <xf numFmtId="2" fontId="3" fillId="2" borderId="12" xfId="2" applyNumberFormat="1" applyFont="1" applyFill="1" applyBorder="1" applyAlignment="1"/>
    <xf numFmtId="2" fontId="3" fillId="2" borderId="38" xfId="2" applyNumberFormat="1" applyFont="1" applyFill="1" applyBorder="1" applyAlignment="1"/>
    <xf numFmtId="2" fontId="3" fillId="3" borderId="4" xfId="2" applyNumberFormat="1" applyFont="1" applyFill="1" applyBorder="1" applyAlignment="1"/>
    <xf numFmtId="3" fontId="4" fillId="3" borderId="4" xfId="2" applyNumberFormat="1" applyFont="1" applyFill="1" applyBorder="1" applyAlignment="1"/>
    <xf numFmtId="1" fontId="5" fillId="0" borderId="4" xfId="2" applyNumberFormat="1" applyFont="1" applyBorder="1" applyAlignment="1"/>
    <xf numFmtId="170" fontId="3" fillId="3" borderId="9" xfId="2" applyNumberFormat="1" applyFont="1" applyFill="1" applyBorder="1" applyAlignment="1"/>
    <xf numFmtId="0" fontId="42" fillId="0" borderId="0" xfId="0" applyFont="1" applyAlignment="1"/>
    <xf numFmtId="0" fontId="41" fillId="2" borderId="4" xfId="0" applyFont="1" applyFill="1" applyBorder="1" applyAlignment="1"/>
    <xf numFmtId="10" fontId="41" fillId="2" borderId="4" xfId="0" applyNumberFormat="1" applyFont="1" applyFill="1" applyBorder="1" applyAlignment="1"/>
    <xf numFmtId="169" fontId="41" fillId="2" borderId="4" xfId="0" applyNumberFormat="1" applyFont="1" applyFill="1" applyBorder="1" applyAlignment="1"/>
    <xf numFmtId="9" fontId="41" fillId="2" borderId="4" xfId="0" applyNumberFormat="1" applyFont="1" applyFill="1" applyBorder="1" applyAlignment="1"/>
    <xf numFmtId="168" fontId="41" fillId="2" borderId="4" xfId="0" applyNumberFormat="1" applyFont="1" applyFill="1" applyBorder="1" applyAlignment="1"/>
    <xf numFmtId="0" fontId="42" fillId="4" borderId="8" xfId="0" applyFont="1" applyFill="1" applyBorder="1" applyAlignment="1">
      <alignment horizontal="center"/>
    </xf>
    <xf numFmtId="0" fontId="42" fillId="4" borderId="9" xfId="0" applyFont="1" applyFill="1" applyBorder="1" applyAlignment="1">
      <alignment horizontal="center"/>
    </xf>
    <xf numFmtId="1" fontId="42" fillId="4" borderId="9" xfId="0" applyNumberFormat="1" applyFont="1" applyFill="1" applyBorder="1" applyAlignment="1">
      <alignment horizontal="center"/>
    </xf>
    <xf numFmtId="168" fontId="42" fillId="4" borderId="9" xfId="0" applyNumberFormat="1" applyFont="1" applyFill="1" applyBorder="1" applyAlignment="1">
      <alignment horizontal="center"/>
    </xf>
    <xf numFmtId="0" fontId="42" fillId="4" borderId="10" xfId="0" applyFont="1" applyFill="1" applyBorder="1" applyAlignment="1">
      <alignment horizontal="center"/>
    </xf>
    <xf numFmtId="0" fontId="41" fillId="0" borderId="11" xfId="0" applyFont="1" applyBorder="1" applyAlignment="1">
      <alignment horizontal="center"/>
    </xf>
    <xf numFmtId="1" fontId="41" fillId="0" borderId="12" xfId="0" applyNumberFormat="1" applyFont="1" applyBorder="1" applyAlignment="1"/>
    <xf numFmtId="1" fontId="41" fillId="0" borderId="12" xfId="0" applyNumberFormat="1" applyFont="1" applyBorder="1" applyAlignment="1">
      <alignment horizontal="center"/>
    </xf>
    <xf numFmtId="168" fontId="41" fillId="0" borderId="12" xfId="0" applyNumberFormat="1" applyFont="1" applyBorder="1" applyAlignment="1">
      <alignment horizontal="center"/>
    </xf>
    <xf numFmtId="1" fontId="41" fillId="0" borderId="13" xfId="0" applyNumberFormat="1" applyFont="1" applyBorder="1" applyAlignment="1"/>
    <xf numFmtId="4" fontId="41" fillId="2" borderId="4" xfId="0" applyNumberFormat="1" applyFont="1" applyFill="1" applyBorder="1" applyAlignment="1"/>
    <xf numFmtId="0" fontId="11" fillId="0" borderId="4" xfId="2" applyFont="1" applyAlignment="1"/>
    <xf numFmtId="9" fontId="3" fillId="0" borderId="4" xfId="2" applyNumberFormat="1" applyFont="1" applyAlignment="1"/>
    <xf numFmtId="10" fontId="3" fillId="2" borderId="16" xfId="2" applyNumberFormat="1" applyFont="1" applyFill="1" applyBorder="1" applyAlignment="1">
      <alignment horizontal="center"/>
    </xf>
    <xf numFmtId="0" fontId="4" fillId="8" borderId="15" xfId="2" applyFont="1" applyFill="1" applyBorder="1" applyAlignment="1">
      <alignment horizontal="center"/>
    </xf>
    <xf numFmtId="10" fontId="3" fillId="2" borderId="15" xfId="2" applyNumberFormat="1" applyFont="1" applyFill="1" applyBorder="1" applyAlignment="1">
      <alignment horizontal="center"/>
    </xf>
    <xf numFmtId="0" fontId="4" fillId="8" borderId="14" xfId="2" applyFont="1" applyFill="1" applyBorder="1" applyAlignment="1">
      <alignment horizontal="center"/>
    </xf>
    <xf numFmtId="0" fontId="3" fillId="2" borderId="13" xfId="2" applyFont="1" applyFill="1" applyBorder="1" applyAlignment="1"/>
    <xf numFmtId="167" fontId="3" fillId="0" borderId="12" xfId="2" applyNumberFormat="1" applyFont="1" applyBorder="1" applyAlignment="1"/>
    <xf numFmtId="1" fontId="3" fillId="0" borderId="4" xfId="2" applyNumberFormat="1" applyFont="1" applyAlignment="1"/>
    <xf numFmtId="1" fontId="3" fillId="2" borderId="19" xfId="2" applyNumberFormat="1" applyFont="1" applyFill="1" applyBorder="1" applyAlignment="1"/>
    <xf numFmtId="0" fontId="4" fillId="8" borderId="18" xfId="2" applyFont="1" applyFill="1" applyBorder="1" applyAlignment="1">
      <alignment horizontal="center"/>
    </xf>
    <xf numFmtId="1" fontId="3" fillId="2" borderId="18" xfId="2" applyNumberFormat="1" applyFont="1" applyFill="1" applyBorder="1" applyAlignment="1"/>
    <xf numFmtId="0" fontId="4" fillId="8" borderId="17" xfId="2" applyFont="1" applyFill="1" applyBorder="1" applyAlignment="1">
      <alignment horizontal="center"/>
    </xf>
    <xf numFmtId="0" fontId="3" fillId="31" borderId="44" xfId="2" applyFont="1" applyFill="1" applyBorder="1" applyAlignment="1"/>
    <xf numFmtId="0" fontId="4" fillId="31" borderId="4" xfId="2" applyFont="1" applyFill="1" applyBorder="1" applyAlignment="1">
      <alignment horizontal="center"/>
    </xf>
    <xf numFmtId="0" fontId="3" fillId="31" borderId="67" xfId="2" applyFont="1" applyFill="1" applyBorder="1" applyAlignment="1"/>
    <xf numFmtId="9" fontId="3" fillId="0" borderId="12" xfId="2" applyNumberFormat="1" applyFont="1" applyBorder="1" applyAlignment="1"/>
    <xf numFmtId="0" fontId="3" fillId="31" borderId="68" xfId="2" applyFont="1" applyFill="1" applyBorder="1" applyAlignment="1"/>
    <xf numFmtId="0" fontId="3" fillId="31" borderId="69" xfId="2" applyFont="1" applyFill="1" applyBorder="1" applyAlignment="1"/>
    <xf numFmtId="0" fontId="3" fillId="31" borderId="47" xfId="2" applyFont="1" applyFill="1" applyBorder="1" applyAlignment="1"/>
    <xf numFmtId="2" fontId="3" fillId="0" borderId="4" xfId="2" applyNumberFormat="1" applyFont="1" applyAlignment="1"/>
    <xf numFmtId="10" fontId="3" fillId="0" borderId="33" xfId="2" applyNumberFormat="1" applyFont="1" applyBorder="1" applyAlignment="1"/>
    <xf numFmtId="0" fontId="7" fillId="7" borderId="33" xfId="2" applyFont="1" applyFill="1" applyBorder="1" applyAlignment="1">
      <alignment horizontal="left"/>
    </xf>
    <xf numFmtId="0" fontId="7" fillId="7" borderId="4" xfId="2" applyFont="1" applyFill="1" applyBorder="1" applyAlignment="1">
      <alignment horizontal="left"/>
    </xf>
    <xf numFmtId="10" fontId="3" fillId="0" borderId="4" xfId="2" applyNumberFormat="1" applyFont="1" applyAlignment="1"/>
    <xf numFmtId="0" fontId="3" fillId="0" borderId="70" xfId="2" applyFont="1" applyBorder="1" applyAlignment="1"/>
    <xf numFmtId="0" fontId="61" fillId="7" borderId="70" xfId="2" applyFont="1" applyFill="1" applyBorder="1" applyAlignment="1">
      <alignment horizontal="left"/>
    </xf>
    <xf numFmtId="167" fontId="3" fillId="0" borderId="4" xfId="2" applyNumberFormat="1" applyFont="1" applyAlignment="1"/>
    <xf numFmtId="0" fontId="10" fillId="0" borderId="4" xfId="2" applyFont="1" applyAlignment="1">
      <alignment vertical="top" wrapText="1"/>
    </xf>
    <xf numFmtId="0" fontId="62" fillId="32" borderId="71" xfId="2" applyFont="1" applyFill="1" applyBorder="1" applyAlignment="1">
      <alignment horizontal="right"/>
    </xf>
    <xf numFmtId="0" fontId="63" fillId="32" borderId="71" xfId="2" applyFont="1" applyFill="1" applyBorder="1" applyAlignment="1">
      <alignment horizontal="left"/>
    </xf>
    <xf numFmtId="179" fontId="4" fillId="9" borderId="11" xfId="2" applyNumberFormat="1" applyFont="1" applyFill="1" applyBorder="1" applyAlignment="1">
      <alignment horizontal="center"/>
    </xf>
    <xf numFmtId="179" fontId="4" fillId="33" borderId="11" xfId="2" applyNumberFormat="1" applyFont="1" applyFill="1" applyBorder="1" applyAlignment="1">
      <alignment horizontal="center"/>
    </xf>
    <xf numFmtId="0" fontId="0" fillId="0" borderId="4" xfId="0" applyFill="1" applyBorder="1" applyAlignment="1"/>
    <xf numFmtId="167" fontId="0" fillId="0" borderId="4" xfId="0" applyNumberFormat="1" applyFill="1" applyBorder="1" applyAlignment="1"/>
    <xf numFmtId="2" fontId="0" fillId="0" borderId="4" xfId="0" applyNumberFormat="1" applyFill="1" applyBorder="1" applyAlignment="1"/>
    <xf numFmtId="1" fontId="0" fillId="0" borderId="4" xfId="0" applyNumberFormat="1" applyFill="1" applyBorder="1" applyAlignment="1"/>
    <xf numFmtId="10" fontId="0" fillId="0" borderId="4" xfId="0" applyNumberFormat="1" applyFill="1" applyBorder="1" applyAlignment="1"/>
    <xf numFmtId="10" fontId="0" fillId="0" borderId="73" xfId="0" applyNumberFormat="1" applyFill="1" applyBorder="1" applyAlignment="1"/>
    <xf numFmtId="0" fontId="64" fillId="34" borderId="48" xfId="0" applyFont="1" applyFill="1" applyBorder="1" applyAlignment="1">
      <alignment horizontal="left"/>
    </xf>
    <xf numFmtId="0" fontId="64" fillId="34" borderId="72" xfId="0" applyFont="1" applyFill="1" applyBorder="1" applyAlignment="1">
      <alignment horizontal="left"/>
    </xf>
    <xf numFmtId="0" fontId="0" fillId="0" borderId="52" xfId="0" applyFill="1" applyBorder="1" applyAlignment="1"/>
    <xf numFmtId="0" fontId="65" fillId="35" borderId="4" xfId="0" applyFont="1" applyFill="1" applyBorder="1" applyAlignment="1">
      <alignment horizontal="left"/>
    </xf>
    <xf numFmtId="0" fontId="66" fillId="35" borderId="52" xfId="0" applyFont="1" applyFill="1" applyBorder="1" applyAlignment="1">
      <alignment horizontal="left"/>
    </xf>
    <xf numFmtId="0" fontId="65" fillId="35" borderId="73" xfId="0" applyFont="1" applyFill="1" applyBorder="1" applyAlignment="1">
      <alignment horizontal="left"/>
    </xf>
    <xf numFmtId="0" fontId="67" fillId="34" borderId="72" xfId="0" applyFont="1" applyFill="1" applyBorder="1" applyAlignment="1">
      <alignment horizontal="right"/>
    </xf>
    <xf numFmtId="0" fontId="67" fillId="34" borderId="48" xfId="0" applyFont="1" applyFill="1" applyBorder="1" applyAlignment="1">
      <alignment horizontal="right"/>
    </xf>
    <xf numFmtId="167" fontId="0" fillId="36" borderId="4" xfId="0" applyNumberFormat="1" applyFill="1" applyBorder="1" applyAlignment="1"/>
    <xf numFmtId="2" fontId="0" fillId="36" borderId="4" xfId="0" applyNumberFormat="1" applyFill="1" applyBorder="1" applyAlignment="1"/>
    <xf numFmtId="0" fontId="0" fillId="36" borderId="4" xfId="0" applyFill="1" applyBorder="1" applyAlignment="1"/>
    <xf numFmtId="0" fontId="68" fillId="0" borderId="4" xfId="0" applyFont="1" applyFill="1" applyBorder="1" applyAlignment="1">
      <alignment vertical="top" wrapText="1"/>
    </xf>
    <xf numFmtId="0" fontId="65" fillId="37" borderId="4" xfId="0" applyFont="1" applyFill="1" applyBorder="1" applyAlignment="1">
      <alignment horizontal="left"/>
    </xf>
    <xf numFmtId="10" fontId="0" fillId="12" borderId="4" xfId="0" applyNumberFormat="1" applyFill="1" applyBorder="1" applyAlignment="1"/>
    <xf numFmtId="0" fontId="0" fillId="12" borderId="4" xfId="0" applyFill="1" applyBorder="1" applyAlignment="1"/>
    <xf numFmtId="0" fontId="68" fillId="12" borderId="4" xfId="0" applyFont="1" applyFill="1" applyBorder="1" applyAlignment="1">
      <alignment vertical="top" wrapText="1"/>
    </xf>
    <xf numFmtId="167" fontId="0" fillId="38" borderId="4" xfId="0" applyNumberFormat="1" applyFill="1" applyBorder="1" applyAlignment="1"/>
    <xf numFmtId="2" fontId="0" fillId="38" borderId="4" xfId="0" applyNumberFormat="1" applyFill="1" applyBorder="1" applyAlignment="1"/>
    <xf numFmtId="0" fontId="0" fillId="38" borderId="4" xfId="0" applyFill="1" applyBorder="1" applyAlignment="1"/>
    <xf numFmtId="1" fontId="0" fillId="12" borderId="4" xfId="0" applyNumberFormat="1" applyFill="1" applyBorder="1" applyAlignment="1"/>
    <xf numFmtId="0" fontId="67" fillId="37" borderId="4" xfId="0" applyFont="1" applyFill="1" applyBorder="1" applyAlignment="1">
      <alignment horizontal="right"/>
    </xf>
    <xf numFmtId="0" fontId="3" fillId="12" borderId="12" xfId="2" applyFont="1" applyFill="1" applyBorder="1" applyAlignment="1"/>
    <xf numFmtId="9" fontId="3" fillId="12" borderId="12" xfId="2" applyNumberFormat="1" applyFont="1" applyFill="1" applyBorder="1" applyAlignment="1"/>
    <xf numFmtId="0" fontId="4" fillId="39" borderId="38" xfId="0" applyFont="1" applyFill="1" applyBorder="1" applyAlignment="1">
      <alignment horizontal="center" vertical="center" wrapText="1"/>
    </xf>
    <xf numFmtId="0" fontId="3" fillId="11" borderId="0" xfId="0" applyFont="1" applyFill="1" applyAlignment="1">
      <alignment vertical="center" wrapText="1"/>
    </xf>
    <xf numFmtId="0" fontId="6" fillId="10" borderId="24" xfId="0" applyFont="1" applyFill="1" applyBorder="1" applyAlignment="1">
      <alignment horizontal="center" vertical="center" wrapText="1"/>
    </xf>
    <xf numFmtId="0" fontId="6" fillId="10" borderId="25" xfId="0" applyFont="1" applyFill="1" applyBorder="1" applyAlignment="1">
      <alignment horizontal="center" vertical="center"/>
    </xf>
    <xf numFmtId="0" fontId="4" fillId="10" borderId="17" xfId="0" applyFont="1" applyFill="1" applyBorder="1" applyAlignment="1"/>
    <xf numFmtId="0" fontId="4" fillId="10" borderId="26" xfId="0" applyFont="1" applyFill="1" applyBorder="1" applyAlignment="1"/>
    <xf numFmtId="0" fontId="3" fillId="3" borderId="49" xfId="0" applyFont="1" applyFill="1" applyBorder="1" applyAlignment="1"/>
    <xf numFmtId="0" fontId="4" fillId="42" borderId="12" xfId="0" applyFont="1" applyFill="1" applyBorder="1" applyAlignment="1">
      <alignment horizontal="center"/>
    </xf>
    <xf numFmtId="0" fontId="4" fillId="44" borderId="6" xfId="0" applyFont="1" applyFill="1" applyBorder="1" applyAlignment="1">
      <alignment horizontal="center" vertical="center" wrapText="1"/>
    </xf>
    <xf numFmtId="0" fontId="4" fillId="44" borderId="7" xfId="0" applyFont="1" applyFill="1" applyBorder="1" applyAlignment="1">
      <alignment horizontal="center" vertical="center" wrapText="1"/>
    </xf>
    <xf numFmtId="0" fontId="4" fillId="42" borderId="34" xfId="0" applyFont="1" applyFill="1" applyBorder="1" applyAlignment="1">
      <alignment horizontal="center" vertical="center" wrapText="1"/>
    </xf>
    <xf numFmtId="0" fontId="4" fillId="42" borderId="25" xfId="0" applyFont="1" applyFill="1" applyBorder="1" applyAlignment="1"/>
    <xf numFmtId="2" fontId="4" fillId="42" borderId="35" xfId="0" applyNumberFormat="1" applyFont="1" applyFill="1" applyBorder="1" applyAlignment="1"/>
    <xf numFmtId="0" fontId="4" fillId="42" borderId="38" xfId="0" applyFont="1" applyFill="1" applyBorder="1" applyAlignment="1">
      <alignment horizontal="center" vertical="center" wrapText="1"/>
    </xf>
    <xf numFmtId="0" fontId="4" fillId="42" borderId="15" xfId="2" applyFont="1" applyFill="1" applyBorder="1" applyAlignment="1">
      <alignment horizontal="center"/>
    </xf>
    <xf numFmtId="0" fontId="3" fillId="6" borderId="4" xfId="2" applyFont="1" applyFill="1" applyBorder="1" applyAlignment="1"/>
    <xf numFmtId="0" fontId="4" fillId="42" borderId="12" xfId="2" applyFont="1" applyFill="1" applyBorder="1" applyAlignment="1"/>
    <xf numFmtId="0" fontId="4" fillId="42" borderId="12" xfId="2" applyFont="1" applyFill="1" applyBorder="1" applyAlignment="1">
      <alignment horizontal="center"/>
    </xf>
    <xf numFmtId="0" fontId="3" fillId="42" borderId="12" xfId="2" applyFont="1" applyFill="1" applyBorder="1" applyAlignment="1"/>
    <xf numFmtId="2" fontId="4" fillId="42" borderId="12" xfId="2" applyNumberFormat="1" applyFont="1" applyFill="1" applyBorder="1" applyAlignment="1"/>
    <xf numFmtId="2" fontId="3" fillId="42" borderId="12" xfId="2" applyNumberFormat="1" applyFont="1" applyFill="1" applyBorder="1" applyAlignment="1"/>
    <xf numFmtId="1" fontId="4" fillId="42" borderId="12" xfId="2" applyNumberFormat="1" applyFont="1" applyFill="1" applyBorder="1" applyAlignment="1">
      <alignment horizontal="center"/>
    </xf>
    <xf numFmtId="3" fontId="4" fillId="40" borderId="6" xfId="2" applyNumberFormat="1" applyFont="1" applyFill="1" applyBorder="1" applyAlignment="1"/>
    <xf numFmtId="3" fontId="3" fillId="40" borderId="6" xfId="2" applyNumberFormat="1" applyFont="1" applyFill="1" applyBorder="1" applyAlignment="1"/>
    <xf numFmtId="3" fontId="4" fillId="40" borderId="38" xfId="2" applyNumberFormat="1" applyFont="1" applyFill="1" applyBorder="1" applyAlignment="1"/>
    <xf numFmtId="170" fontId="4" fillId="40" borderId="38" xfId="2" applyNumberFormat="1" applyFont="1" applyFill="1" applyBorder="1" applyAlignment="1"/>
    <xf numFmtId="0" fontId="4" fillId="43" borderId="41" xfId="2" applyFont="1" applyFill="1" applyBorder="1" applyAlignment="1">
      <alignment horizontal="center"/>
    </xf>
    <xf numFmtId="0" fontId="4" fillId="42" borderId="17" xfId="2" applyFont="1" applyFill="1" applyBorder="1" applyAlignment="1"/>
    <xf numFmtId="2" fontId="4" fillId="42" borderId="19" xfId="2" applyNumberFormat="1" applyFont="1" applyFill="1" applyBorder="1" applyAlignment="1">
      <alignment horizontal="center"/>
    </xf>
    <xf numFmtId="0" fontId="4" fillId="42" borderId="11" xfId="2" applyFont="1" applyFill="1" applyBorder="1" applyAlignment="1"/>
    <xf numFmtId="2" fontId="4" fillId="42" borderId="13" xfId="2" applyNumberFormat="1" applyFont="1" applyFill="1" applyBorder="1" applyAlignment="1">
      <alignment horizontal="center"/>
    </xf>
    <xf numFmtId="0" fontId="4" fillId="42" borderId="20" xfId="2" applyFont="1" applyFill="1" applyBorder="1" applyAlignment="1">
      <alignment horizontal="center"/>
    </xf>
    <xf numFmtId="0" fontId="4" fillId="42" borderId="36" xfId="2" applyFont="1" applyFill="1" applyBorder="1" applyAlignment="1">
      <alignment horizontal="center"/>
    </xf>
    <xf numFmtId="0" fontId="4" fillId="42" borderId="34" xfId="2" applyFont="1" applyFill="1" applyBorder="1" applyAlignment="1">
      <alignment horizontal="center"/>
    </xf>
    <xf numFmtId="1" fontId="4" fillId="42" borderId="25" xfId="2" applyNumberFormat="1" applyFont="1" applyFill="1" applyBorder="1" applyAlignment="1">
      <alignment horizontal="right"/>
    </xf>
    <xf numFmtId="0" fontId="4" fillId="43" borderId="11" xfId="2" applyFont="1" applyFill="1" applyBorder="1" applyAlignment="1"/>
    <xf numFmtId="1" fontId="4" fillId="43" borderId="12" xfId="2" applyNumberFormat="1" applyFont="1" applyFill="1" applyBorder="1" applyAlignment="1"/>
    <xf numFmtId="0" fontId="42" fillId="45" borderId="17" xfId="0" applyFont="1" applyFill="1" applyBorder="1" applyAlignment="1">
      <alignment horizontal="center"/>
    </xf>
    <xf numFmtId="0" fontId="42" fillId="45" borderId="18" xfId="0" applyFont="1" applyFill="1" applyBorder="1" applyAlignment="1">
      <alignment horizontal="center"/>
    </xf>
    <xf numFmtId="0" fontId="4" fillId="45" borderId="18" xfId="0" applyFont="1" applyFill="1" applyBorder="1" applyAlignment="1">
      <alignment horizontal="center"/>
    </xf>
    <xf numFmtId="0" fontId="42" fillId="45" borderId="19" xfId="0" applyFont="1" applyFill="1" applyBorder="1" applyAlignment="1">
      <alignment horizontal="center"/>
    </xf>
    <xf numFmtId="0" fontId="42" fillId="46" borderId="49" xfId="11" applyFont="1" applyFill="1" applyBorder="1" applyAlignment="1"/>
    <xf numFmtId="0" fontId="42" fillId="0" borderId="51" xfId="11" applyFont="1" applyBorder="1" applyAlignment="1"/>
    <xf numFmtId="0" fontId="0" fillId="0" borderId="53" xfId="11" applyFont="1" applyBorder="1" applyAlignment="1"/>
    <xf numFmtId="0" fontId="41" fillId="0" borderId="54" xfId="11" applyFont="1" applyBorder="1" applyAlignment="1"/>
    <xf numFmtId="10" fontId="41" fillId="0" borderId="55" xfId="11" applyNumberFormat="1" applyFont="1" applyBorder="1" applyAlignment="1"/>
    <xf numFmtId="0" fontId="43" fillId="0" borderId="54" xfId="11" applyFont="1" applyBorder="1" applyAlignment="1"/>
    <xf numFmtId="0" fontId="0" fillId="0" borderId="54" xfId="11" applyFont="1" applyBorder="1" applyAlignment="1"/>
    <xf numFmtId="0" fontId="0" fillId="0" borderId="55" xfId="11" applyFont="1" applyBorder="1" applyAlignment="1"/>
    <xf numFmtId="0" fontId="44" fillId="43" borderId="49" xfId="11" applyFont="1" applyFill="1" applyBorder="1" applyAlignment="1">
      <alignment vertical="center"/>
    </xf>
    <xf numFmtId="0" fontId="0" fillId="43" borderId="52" xfId="11" applyFont="1" applyFill="1" applyBorder="1" applyAlignment="1"/>
    <xf numFmtId="0" fontId="0" fillId="43" borderId="50" xfId="11" applyFont="1" applyFill="1" applyBorder="1" applyAlignment="1"/>
    <xf numFmtId="0" fontId="55" fillId="30" borderId="49" xfId="11" applyFont="1" applyFill="1" applyBorder="1" applyAlignment="1">
      <alignment vertical="center"/>
    </xf>
    <xf numFmtId="10" fontId="42" fillId="30" borderId="50" xfId="11" applyNumberFormat="1" applyFont="1" applyFill="1" applyBorder="1" applyAlignment="1"/>
    <xf numFmtId="0" fontId="44" fillId="0" borderId="51" xfId="11" applyFont="1" applyBorder="1" applyAlignment="1">
      <alignment vertical="center"/>
    </xf>
    <xf numFmtId="10" fontId="41" fillId="0" borderId="53" xfId="11" applyNumberFormat="1" applyFont="1" applyBorder="1" applyAlignment="1"/>
    <xf numFmtId="0" fontId="47" fillId="0" borderId="54" xfId="11" applyFont="1" applyBorder="1" applyAlignment="1">
      <alignment vertical="center"/>
    </xf>
    <xf numFmtId="178" fontId="41" fillId="0" borderId="55" xfId="11" applyNumberFormat="1" applyFont="1" applyBorder="1" applyAlignment="1"/>
    <xf numFmtId="0" fontId="44" fillId="0" borderId="54" xfId="11" applyFont="1" applyBorder="1" applyAlignment="1">
      <alignment vertical="center"/>
    </xf>
    <xf numFmtId="9" fontId="41" fillId="0" borderId="55" xfId="11" applyNumberFormat="1" applyFont="1" applyBorder="1" applyAlignment="1"/>
    <xf numFmtId="0" fontId="44" fillId="0" borderId="56" xfId="11" applyFont="1" applyBorder="1" applyAlignment="1">
      <alignment vertical="center"/>
    </xf>
    <xf numFmtId="10" fontId="41" fillId="0" borderId="57" xfId="11" applyNumberFormat="1" applyFont="1" applyBorder="1" applyAlignment="1"/>
    <xf numFmtId="0" fontId="55" fillId="0" borderId="51" xfId="11" applyFont="1" applyBorder="1" applyAlignment="1">
      <alignment vertical="center"/>
    </xf>
    <xf numFmtId="0" fontId="43" fillId="0" borderId="53" xfId="11" applyFont="1" applyBorder="1"/>
    <xf numFmtId="0" fontId="55" fillId="0" borderId="54" xfId="11" applyFont="1" applyBorder="1" applyAlignment="1">
      <alignment vertical="center"/>
    </xf>
    <xf numFmtId="0" fontId="43" fillId="0" borderId="55" xfId="11" applyFont="1" applyBorder="1"/>
    <xf numFmtId="0" fontId="55" fillId="0" borderId="56" xfId="11" applyFont="1" applyBorder="1" applyAlignment="1">
      <alignment vertical="center"/>
    </xf>
    <xf numFmtId="0" fontId="0" fillId="0" borderId="57" xfId="11" applyFont="1" applyBorder="1" applyAlignment="1"/>
    <xf numFmtId="0" fontId="47" fillId="0" borderId="51" xfId="11" applyFont="1" applyBorder="1" applyAlignment="1">
      <alignment vertical="center"/>
    </xf>
    <xf numFmtId="2" fontId="43" fillId="0" borderId="55" xfId="11" applyNumberFormat="1" applyFont="1" applyBorder="1"/>
    <xf numFmtId="0" fontId="3" fillId="12" borderId="4" xfId="2" applyFont="1" applyFill="1" applyBorder="1" applyAlignment="1"/>
    <xf numFmtId="2" fontId="7" fillId="43" borderId="38" xfId="0" applyNumberFormat="1" applyFont="1" applyFill="1" applyBorder="1" applyAlignment="1"/>
    <xf numFmtId="168" fontId="3" fillId="0" borderId="38" xfId="0" applyNumberFormat="1" applyFont="1" applyBorder="1" applyAlignment="1">
      <alignment horizontal="center" vertical="center" wrapText="1"/>
    </xf>
    <xf numFmtId="1" fontId="3" fillId="0" borderId="38" xfId="0" applyNumberFormat="1" applyFont="1" applyBorder="1" applyAlignment="1">
      <alignment horizontal="center" vertical="center" wrapText="1"/>
    </xf>
    <xf numFmtId="0" fontId="4" fillId="10" borderId="74" xfId="0" applyFont="1" applyFill="1" applyBorder="1" applyAlignment="1">
      <alignment horizontal="center" vertical="center" wrapText="1"/>
    </xf>
    <xf numFmtId="0" fontId="4" fillId="10" borderId="75" xfId="0" applyFont="1" applyFill="1" applyBorder="1" applyAlignment="1">
      <alignment horizontal="center" vertical="center" wrapText="1"/>
    </xf>
    <xf numFmtId="0" fontId="4" fillId="10" borderId="76" xfId="0" applyFont="1" applyFill="1" applyBorder="1" applyAlignment="1">
      <alignment horizontal="center" vertical="center" wrapText="1"/>
    </xf>
    <xf numFmtId="0" fontId="3" fillId="0" borderId="77" xfId="0" applyFont="1" applyBorder="1" applyAlignment="1">
      <alignment horizontal="center" vertical="center" wrapText="1"/>
    </xf>
    <xf numFmtId="1" fontId="3" fillId="0" borderId="78" xfId="0" applyNumberFormat="1" applyFont="1" applyBorder="1" applyAlignment="1">
      <alignment horizontal="center" vertical="center" wrapText="1"/>
    </xf>
    <xf numFmtId="0" fontId="3" fillId="0" borderId="79" xfId="0" applyFont="1" applyBorder="1" applyAlignment="1">
      <alignment horizontal="center" vertical="center" wrapText="1"/>
    </xf>
    <xf numFmtId="168" fontId="3" fillId="0" borderId="80" xfId="0" applyNumberFormat="1" applyFont="1" applyBorder="1" applyAlignment="1">
      <alignment horizontal="center" vertical="center" wrapText="1"/>
    </xf>
    <xf numFmtId="1" fontId="3" fillId="0" borderId="80" xfId="0" applyNumberFormat="1" applyFont="1" applyBorder="1" applyAlignment="1">
      <alignment horizontal="center" vertical="center" wrapText="1"/>
    </xf>
    <xf numFmtId="1" fontId="3" fillId="0" borderId="81" xfId="0" applyNumberFormat="1" applyFont="1" applyBorder="1" applyAlignment="1">
      <alignment horizontal="center" vertical="center" wrapText="1"/>
    </xf>
    <xf numFmtId="0" fontId="4" fillId="10" borderId="82" xfId="0" applyFont="1" applyFill="1" applyBorder="1" applyAlignment="1">
      <alignment horizontal="center" vertical="center" wrapText="1"/>
    </xf>
    <xf numFmtId="0" fontId="4" fillId="10" borderId="83" xfId="0" applyFont="1" applyFill="1" applyBorder="1" applyAlignment="1">
      <alignment horizontal="center" vertical="center" wrapText="1"/>
    </xf>
    <xf numFmtId="0" fontId="4" fillId="10" borderId="84" xfId="0" applyFont="1" applyFill="1" applyBorder="1" applyAlignment="1">
      <alignment horizontal="center" vertical="center" wrapText="1"/>
    </xf>
    <xf numFmtId="0" fontId="4" fillId="0" borderId="85" xfId="0" applyFont="1" applyBorder="1" applyAlignment="1">
      <alignment horizontal="center" vertical="center" wrapText="1"/>
    </xf>
    <xf numFmtId="3" fontId="3" fillId="0" borderId="86" xfId="0" applyNumberFormat="1" applyFont="1" applyBorder="1" applyAlignment="1">
      <alignment horizontal="center" vertical="center" wrapText="1"/>
    </xf>
    <xf numFmtId="0" fontId="4" fillId="0" borderId="87" xfId="0" applyFont="1" applyBorder="1" applyAlignment="1">
      <alignment horizontal="center" vertical="center" wrapText="1"/>
    </xf>
    <xf numFmtId="0" fontId="4" fillId="0" borderId="88" xfId="0" applyFont="1" applyBorder="1" applyAlignment="1">
      <alignment horizontal="center" vertical="center" wrapText="1"/>
    </xf>
    <xf numFmtId="3" fontId="3" fillId="0" borderId="89" xfId="0" applyNumberFormat="1" applyFont="1" applyBorder="1" applyAlignment="1">
      <alignment horizontal="center" vertical="center" wrapText="1"/>
    </xf>
    <xf numFmtId="3" fontId="3" fillId="0" borderId="90" xfId="0" applyNumberFormat="1" applyFont="1" applyBorder="1" applyAlignment="1">
      <alignment horizontal="center" vertical="center" wrapText="1"/>
    </xf>
    <xf numFmtId="4" fontId="13" fillId="6" borderId="12" xfId="0" applyNumberFormat="1" applyFont="1" applyFill="1" applyBorder="1" applyAlignment="1"/>
    <xf numFmtId="0" fontId="69" fillId="12" borderId="0" xfId="0" applyFont="1" applyFill="1" applyAlignment="1"/>
    <xf numFmtId="0" fontId="10" fillId="0" borderId="4" xfId="11" applyFont="1" applyAlignment="1"/>
    <xf numFmtId="0" fontId="68" fillId="0" borderId="4" xfId="11" applyFont="1" applyAlignment="1"/>
    <xf numFmtId="0" fontId="11" fillId="12" borderId="4" xfId="2" applyFont="1" applyFill="1" applyBorder="1" applyAlignment="1"/>
    <xf numFmtId="1" fontId="3" fillId="0" borderId="12" xfId="0" applyNumberFormat="1" applyFont="1" applyBorder="1" applyAlignment="1">
      <alignment horizontal="center"/>
    </xf>
    <xf numFmtId="1" fontId="4" fillId="42" borderId="25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4" fontId="3" fillId="0" borderId="44" xfId="2" applyNumberFormat="1" applyFont="1" applyBorder="1" applyAlignment="1"/>
    <xf numFmtId="0" fontId="4" fillId="11" borderId="11" xfId="0" applyFont="1" applyFill="1" applyBorder="1" applyAlignment="1"/>
    <xf numFmtId="0" fontId="4" fillId="11" borderId="12" xfId="0" applyFont="1" applyFill="1" applyBorder="1" applyAlignment="1"/>
    <xf numFmtId="1" fontId="4" fillId="11" borderId="12" xfId="0" applyNumberFormat="1" applyFont="1" applyFill="1" applyBorder="1" applyAlignment="1"/>
    <xf numFmtId="1" fontId="4" fillId="13" borderId="13" xfId="0" applyNumberFormat="1" applyFont="1" applyFill="1" applyBorder="1" applyAlignment="1"/>
    <xf numFmtId="1" fontId="4" fillId="22" borderId="13" xfId="0" applyNumberFormat="1" applyFont="1" applyFill="1" applyBorder="1" applyAlignment="1"/>
    <xf numFmtId="171" fontId="0" fillId="0" borderId="38" xfId="0" applyNumberFormat="1" applyFont="1" applyBorder="1" applyAlignment="1"/>
    <xf numFmtId="0" fontId="11" fillId="0" borderId="4" xfId="2" applyFont="1" applyAlignment="1"/>
    <xf numFmtId="0" fontId="4" fillId="2" borderId="29" xfId="0" applyFont="1" applyFill="1" applyBorder="1" applyAlignment="1"/>
    <xf numFmtId="0" fontId="12" fillId="3" borderId="4" xfId="0" applyFont="1" applyFill="1" applyBorder="1" applyAlignment="1"/>
    <xf numFmtId="0" fontId="3" fillId="2" borderId="28" xfId="0" applyFont="1" applyFill="1" applyBorder="1" applyAlignment="1"/>
    <xf numFmtId="0" fontId="3" fillId="2" borderId="29" xfId="0" applyFont="1" applyFill="1" applyBorder="1" applyAlignment="1"/>
    <xf numFmtId="0" fontId="11" fillId="0" borderId="4" xfId="2" applyFont="1" applyAlignment="1"/>
    <xf numFmtId="168" fontId="3" fillId="3" borderId="29" xfId="0" applyNumberFormat="1" applyFont="1" applyFill="1" applyBorder="1" applyAlignment="1"/>
    <xf numFmtId="0" fontId="3" fillId="0" borderId="4" xfId="0" applyFont="1" applyFill="1" applyBorder="1" applyAlignment="1"/>
    <xf numFmtId="0" fontId="12" fillId="0" borderId="4" xfId="0" applyFont="1" applyFill="1" applyBorder="1" applyAlignment="1"/>
    <xf numFmtId="2" fontId="3" fillId="0" borderId="4" xfId="0" applyNumberFormat="1" applyFont="1" applyFill="1" applyBorder="1" applyAlignment="1"/>
    <xf numFmtId="2" fontId="3" fillId="0" borderId="12" xfId="2" applyNumberFormat="1" applyFont="1" applyBorder="1" applyAlignment="1">
      <alignment horizontal="center"/>
    </xf>
    <xf numFmtId="0" fontId="4" fillId="14" borderId="38" xfId="0" applyFont="1" applyFill="1" applyBorder="1" applyAlignment="1">
      <alignment vertical="center"/>
    </xf>
    <xf numFmtId="0" fontId="4" fillId="44" borderId="5" xfId="0" applyFont="1" applyFill="1" applyBorder="1" applyAlignment="1">
      <alignment horizontal="center" vertical="center" wrapText="1"/>
    </xf>
    <xf numFmtId="0" fontId="11" fillId="0" borderId="0" xfId="0" applyFont="1" applyAlignment="1"/>
    <xf numFmtId="3" fontId="3" fillId="6" borderId="30" xfId="0" applyNumberFormat="1" applyFont="1" applyFill="1" applyBorder="1" applyAlignment="1"/>
    <xf numFmtId="1" fontId="4" fillId="3" borderId="29" xfId="0" applyNumberFormat="1" applyFont="1" applyFill="1" applyBorder="1" applyAlignment="1">
      <alignment horizontal="center"/>
    </xf>
    <xf numFmtId="1" fontId="3" fillId="3" borderId="4" xfId="0" applyNumberFormat="1" applyFont="1" applyFill="1" applyBorder="1" applyAlignment="1"/>
    <xf numFmtId="164" fontId="3" fillId="3" borderId="50" xfId="0" applyNumberFormat="1" applyFont="1" applyFill="1" applyBorder="1" applyAlignment="1"/>
    <xf numFmtId="0" fontId="3" fillId="2" borderId="11" xfId="0" applyFont="1" applyFill="1" applyBorder="1" applyAlignment="1">
      <alignment horizontal="left" wrapText="1"/>
    </xf>
    <xf numFmtId="0" fontId="3" fillId="2" borderId="27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3" fillId="6" borderId="27" xfId="0" applyFont="1" applyFill="1" applyBorder="1" applyAlignment="1">
      <alignment horizontal="center"/>
    </xf>
    <xf numFmtId="168" fontId="3" fillId="0" borderId="12" xfId="2" applyNumberFormat="1" applyFont="1" applyBorder="1" applyAlignment="1"/>
    <xf numFmtId="1" fontId="4" fillId="42" borderId="25" xfId="0" applyNumberFormat="1" applyFont="1" applyFill="1" applyBorder="1" applyAlignment="1"/>
    <xf numFmtId="0" fontId="4" fillId="42" borderId="38" xfId="2" applyFont="1" applyFill="1" applyBorder="1" applyAlignment="1">
      <alignment horizontal="center"/>
    </xf>
    <xf numFmtId="4" fontId="3" fillId="3" borderId="38" xfId="2" applyNumberFormat="1" applyFont="1" applyFill="1" applyBorder="1" applyAlignment="1">
      <alignment horizontal="center"/>
    </xf>
    <xf numFmtId="4" fontId="4" fillId="40" borderId="38" xfId="2" applyNumberFormat="1" applyFont="1" applyFill="1" applyBorder="1" applyAlignment="1"/>
    <xf numFmtId="3" fontId="3" fillId="40" borderId="38" xfId="2" applyNumberFormat="1" applyFont="1" applyFill="1" applyBorder="1" applyAlignment="1"/>
    <xf numFmtId="4" fontId="3" fillId="3" borderId="38" xfId="2" applyNumberFormat="1" applyFont="1" applyFill="1" applyBorder="1" applyAlignment="1"/>
    <xf numFmtId="3" fontId="3" fillId="3" borderId="38" xfId="2" applyNumberFormat="1" applyFont="1" applyFill="1" applyBorder="1" applyAlignment="1"/>
    <xf numFmtId="170" fontId="3" fillId="3" borderId="38" xfId="2" applyNumberFormat="1" applyFont="1" applyFill="1" applyBorder="1" applyAlignment="1"/>
    <xf numFmtId="0" fontId="4" fillId="42" borderId="78" xfId="2" applyFont="1" applyFill="1" applyBorder="1" applyAlignment="1">
      <alignment horizontal="center"/>
    </xf>
    <xf numFmtId="0" fontId="4" fillId="3" borderId="77" xfId="2" applyFont="1" applyFill="1" applyBorder="1" applyAlignment="1">
      <alignment horizontal="left"/>
    </xf>
    <xf numFmtId="4" fontId="3" fillId="3" borderId="78" xfId="2" applyNumberFormat="1" applyFont="1" applyFill="1" applyBorder="1" applyAlignment="1">
      <alignment horizontal="center"/>
    </xf>
    <xf numFmtId="3" fontId="4" fillId="40" borderId="77" xfId="2" applyNumberFormat="1" applyFont="1" applyFill="1" applyBorder="1" applyAlignment="1"/>
    <xf numFmtId="4" fontId="4" fillId="40" borderId="78" xfId="2" applyNumberFormat="1" applyFont="1" applyFill="1" applyBorder="1" applyAlignment="1"/>
    <xf numFmtId="0" fontId="3" fillId="3" borderId="77" xfId="2" applyFont="1" applyFill="1" applyBorder="1" applyAlignment="1"/>
    <xf numFmtId="4" fontId="3" fillId="3" borderId="78" xfId="2" applyNumberFormat="1" applyFont="1" applyFill="1" applyBorder="1" applyAlignment="1"/>
    <xf numFmtId="0" fontId="3" fillId="0" borderId="77" xfId="2" applyFont="1" applyFill="1" applyBorder="1" applyAlignment="1"/>
    <xf numFmtId="170" fontId="4" fillId="40" borderId="78" xfId="2" applyNumberFormat="1" applyFont="1" applyFill="1" applyBorder="1" applyAlignment="1"/>
    <xf numFmtId="3" fontId="4" fillId="40" borderId="78" xfId="2" applyNumberFormat="1" applyFont="1" applyFill="1" applyBorder="1" applyAlignment="1"/>
    <xf numFmtId="3" fontId="3" fillId="3" borderId="77" xfId="2" applyNumberFormat="1" applyFont="1" applyFill="1" applyBorder="1" applyAlignment="1"/>
    <xf numFmtId="3" fontId="3" fillId="3" borderId="78" xfId="2" applyNumberFormat="1" applyFont="1" applyFill="1" applyBorder="1" applyAlignment="1"/>
    <xf numFmtId="0" fontId="3" fillId="2" borderId="77" xfId="2" applyFont="1" applyFill="1" applyBorder="1" applyAlignment="1"/>
    <xf numFmtId="3" fontId="4" fillId="41" borderId="79" xfId="2" applyNumberFormat="1" applyFont="1" applyFill="1" applyBorder="1" applyAlignment="1"/>
    <xf numFmtId="170" fontId="4" fillId="41" borderId="80" xfId="2" applyNumberFormat="1" applyFont="1" applyFill="1" applyBorder="1" applyAlignment="1"/>
    <xf numFmtId="3" fontId="4" fillId="41" borderId="80" xfId="2" applyNumberFormat="1" applyFont="1" applyFill="1" applyBorder="1" applyAlignment="1"/>
    <xf numFmtId="3" fontId="4" fillId="41" borderId="81" xfId="2" applyNumberFormat="1" applyFont="1" applyFill="1" applyBorder="1" applyAlignment="1"/>
    <xf numFmtId="9" fontId="0" fillId="0" borderId="0" xfId="1" applyFont="1" applyAlignment="1"/>
    <xf numFmtId="0" fontId="3" fillId="0" borderId="54" xfId="11" applyFont="1" applyBorder="1" applyAlignment="1"/>
    <xf numFmtId="10" fontId="3" fillId="0" borderId="12" xfId="1" applyNumberFormat="1" applyFont="1" applyBorder="1" applyAlignment="1"/>
    <xf numFmtId="0" fontId="4" fillId="0" borderId="4" xfId="2" applyFont="1" applyFill="1" applyBorder="1" applyAlignment="1">
      <alignment horizontal="center"/>
    </xf>
    <xf numFmtId="168" fontId="11" fillId="0" borderId="4" xfId="2" applyNumberFormat="1" applyFont="1" applyFill="1" applyBorder="1" applyAlignment="1"/>
    <xf numFmtId="0" fontId="11" fillId="0" borderId="4" xfId="2" applyFont="1" applyFill="1" applyBorder="1" applyAlignment="1"/>
    <xf numFmtId="0" fontId="4" fillId="0" borderId="4" xfId="2" applyFont="1" applyFill="1" applyBorder="1" applyAlignment="1"/>
    <xf numFmtId="0" fontId="3" fillId="0" borderId="4" xfId="2" applyFont="1" applyFill="1" applyBorder="1" applyAlignment="1"/>
    <xf numFmtId="2" fontId="11" fillId="0" borderId="4" xfId="2" applyNumberFormat="1" applyFont="1" applyFill="1" applyBorder="1" applyAlignment="1"/>
    <xf numFmtId="9" fontId="11" fillId="0" borderId="4" xfId="1" applyFont="1" applyFill="1" applyBorder="1" applyAlignment="1"/>
    <xf numFmtId="0" fontId="4" fillId="42" borderId="96" xfId="2" applyFont="1" applyFill="1" applyBorder="1" applyAlignment="1"/>
    <xf numFmtId="2" fontId="4" fillId="42" borderId="84" xfId="2" applyNumberFormat="1" applyFont="1" applyFill="1" applyBorder="1" applyAlignment="1">
      <alignment horizontal="center"/>
    </xf>
    <xf numFmtId="0" fontId="3" fillId="0" borderId="97" xfId="2" applyFont="1" applyBorder="1" applyAlignment="1"/>
    <xf numFmtId="0" fontId="3" fillId="0" borderId="98" xfId="2" applyFont="1" applyBorder="1" applyAlignment="1"/>
    <xf numFmtId="0" fontId="3" fillId="0" borderId="87" xfId="2" applyFont="1" applyBorder="1" applyAlignment="1"/>
    <xf numFmtId="2" fontId="3" fillId="0" borderId="91" xfId="2" applyNumberFormat="1" applyFont="1" applyBorder="1" applyAlignment="1"/>
    <xf numFmtId="0" fontId="3" fillId="0" borderId="88" xfId="2" applyFont="1" applyBorder="1" applyAlignment="1"/>
    <xf numFmtId="168" fontId="4" fillId="0" borderId="92" xfId="2" applyNumberFormat="1" applyFont="1" applyBorder="1" applyAlignment="1"/>
    <xf numFmtId="0" fontId="71" fillId="43" borderId="38" xfId="11" applyFont="1" applyFill="1" applyBorder="1" applyAlignment="1">
      <alignment vertical="center"/>
    </xf>
    <xf numFmtId="178" fontId="4" fillId="43" borderId="38" xfId="11" applyNumberFormat="1" applyFont="1" applyFill="1" applyBorder="1" applyAlignment="1"/>
    <xf numFmtId="10" fontId="3" fillId="0" borderId="12" xfId="2" applyNumberFormat="1" applyFont="1" applyBorder="1" applyAlignment="1"/>
    <xf numFmtId="164" fontId="3" fillId="0" borderId="12" xfId="12" applyFont="1" applyBorder="1" applyAlignment="1">
      <alignment horizontal="left"/>
    </xf>
    <xf numFmtId="180" fontId="3" fillId="0" borderId="12" xfId="12" applyNumberFormat="1" applyFont="1" applyBorder="1" applyAlignment="1"/>
    <xf numFmtId="3" fontId="4" fillId="3" borderId="12" xfId="0" applyNumberFormat="1" applyFont="1" applyFill="1" applyBorder="1" applyAlignment="1"/>
    <xf numFmtId="164" fontId="0" fillId="0" borderId="0" xfId="0" applyNumberFormat="1" applyFont="1" applyAlignment="1"/>
    <xf numFmtId="0" fontId="41" fillId="2" borderId="4" xfId="0" applyFont="1" applyFill="1" applyBorder="1" applyAlignment="1">
      <alignment horizontal="center"/>
    </xf>
    <xf numFmtId="0" fontId="60" fillId="48" borderId="67" xfId="2" applyFont="1" applyFill="1" applyBorder="1" applyAlignment="1">
      <alignment horizontal="center" vertical="center"/>
    </xf>
    <xf numFmtId="0" fontId="5" fillId="20" borderId="4" xfId="2" applyFont="1" applyFill="1" applyBorder="1"/>
    <xf numFmtId="0" fontId="5" fillId="20" borderId="44" xfId="2" applyFont="1" applyFill="1" applyBorder="1"/>
    <xf numFmtId="0" fontId="0" fillId="0" borderId="0" xfId="0" applyFont="1" applyFill="1" applyAlignment="1"/>
    <xf numFmtId="2" fontId="0" fillId="0" borderId="0" xfId="0" applyNumberFormat="1" applyFont="1" applyFill="1" applyAlignment="1"/>
    <xf numFmtId="3" fontId="4" fillId="3" borderId="106" xfId="2" applyNumberFormat="1" applyFont="1" applyFill="1" applyBorder="1" applyAlignment="1">
      <alignment horizontal="left"/>
    </xf>
    <xf numFmtId="0" fontId="3" fillId="3" borderId="107" xfId="2" applyFont="1" applyFill="1" applyBorder="1" applyAlignment="1"/>
    <xf numFmtId="3" fontId="3" fillId="0" borderId="85" xfId="2" applyNumberFormat="1" applyFont="1" applyFill="1" applyBorder="1" applyAlignment="1">
      <alignment horizontal="left"/>
    </xf>
    <xf numFmtId="3" fontId="3" fillId="3" borderId="86" xfId="2" applyNumberFormat="1" applyFont="1" applyFill="1" applyBorder="1" applyAlignment="1"/>
    <xf numFmtId="3" fontId="3" fillId="0" borderId="87" xfId="2" applyNumberFormat="1" applyFont="1" applyFill="1" applyBorder="1" applyAlignment="1">
      <alignment horizontal="left"/>
    </xf>
    <xf numFmtId="0" fontId="12" fillId="0" borderId="87" xfId="0" applyFont="1" applyFill="1" applyBorder="1" applyAlignment="1"/>
    <xf numFmtId="3" fontId="4" fillId="3" borderId="85" xfId="2" applyNumberFormat="1" applyFont="1" applyFill="1" applyBorder="1" applyAlignment="1">
      <alignment horizontal="left"/>
    </xf>
    <xf numFmtId="3" fontId="3" fillId="3" borderId="87" xfId="2" applyNumberFormat="1" applyFont="1" applyFill="1" applyBorder="1" applyAlignment="1"/>
    <xf numFmtId="0" fontId="12" fillId="2" borderId="87" xfId="0" applyFont="1" applyFill="1" applyBorder="1" applyAlignment="1"/>
    <xf numFmtId="3" fontId="3" fillId="3" borderId="108" xfId="2" applyNumberFormat="1" applyFont="1" applyFill="1" applyBorder="1" applyAlignment="1"/>
    <xf numFmtId="3" fontId="4" fillId="40" borderId="106" xfId="2" applyNumberFormat="1" applyFont="1" applyFill="1" applyBorder="1" applyAlignment="1"/>
    <xf numFmtId="3" fontId="4" fillId="40" borderId="86" xfId="2" applyNumberFormat="1" applyFont="1" applyFill="1" applyBorder="1" applyAlignment="1"/>
    <xf numFmtId="3" fontId="4" fillId="42" borderId="109" xfId="2" applyNumberFormat="1" applyFont="1" applyFill="1" applyBorder="1" applyAlignment="1"/>
    <xf numFmtId="3" fontId="4" fillId="42" borderId="110" xfId="2" applyNumberFormat="1" applyFont="1" applyFill="1" applyBorder="1" applyAlignment="1"/>
    <xf numFmtId="1" fontId="4" fillId="42" borderId="111" xfId="2" applyNumberFormat="1" applyFont="1" applyFill="1" applyBorder="1" applyAlignment="1"/>
    <xf numFmtId="0" fontId="4" fillId="12" borderId="38" xfId="2" applyFont="1" applyFill="1" applyBorder="1" applyAlignment="1">
      <alignment horizontal="center"/>
    </xf>
    <xf numFmtId="0" fontId="3" fillId="12" borderId="38" xfId="2" applyFont="1" applyFill="1" applyBorder="1" applyAlignment="1"/>
    <xf numFmtId="1" fontId="3" fillId="12" borderId="38" xfId="2" applyNumberFormat="1" applyFont="1" applyFill="1" applyBorder="1" applyAlignment="1">
      <alignment horizontal="center"/>
    </xf>
    <xf numFmtId="2" fontId="3" fillId="12" borderId="38" xfId="2" applyNumberFormat="1" applyFont="1" applyFill="1" applyBorder="1" applyAlignment="1">
      <alignment horizontal="center"/>
    </xf>
    <xf numFmtId="0" fontId="3" fillId="12" borderId="38" xfId="2" applyFont="1" applyFill="1" applyBorder="1" applyAlignment="1">
      <alignment horizontal="center"/>
    </xf>
    <xf numFmtId="0" fontId="4" fillId="12" borderId="38" xfId="2" applyFont="1" applyFill="1" applyBorder="1" applyAlignment="1"/>
    <xf numFmtId="1" fontId="4" fillId="12" borderId="38" xfId="2" applyNumberFormat="1" applyFont="1" applyFill="1" applyBorder="1" applyAlignment="1">
      <alignment horizontal="center"/>
    </xf>
    <xf numFmtId="10" fontId="41" fillId="0" borderId="55" xfId="11" applyNumberFormat="1" applyFont="1" applyBorder="1" applyAlignment="1">
      <alignment horizontal="center"/>
    </xf>
    <xf numFmtId="10" fontId="42" fillId="46" borderId="50" xfId="11" applyNumberFormat="1" applyFont="1" applyFill="1" applyBorder="1" applyAlignment="1">
      <alignment horizontal="center"/>
    </xf>
    <xf numFmtId="0" fontId="73" fillId="0" borderId="53" xfId="11" applyFont="1" applyBorder="1"/>
    <xf numFmtId="0" fontId="73" fillId="43" borderId="55" xfId="11" applyFont="1" applyFill="1" applyBorder="1" applyAlignment="1">
      <alignment horizontal="center"/>
    </xf>
    <xf numFmtId="1" fontId="3" fillId="2" borderId="27" xfId="0" applyNumberFormat="1" applyFont="1" applyFill="1" applyBorder="1" applyAlignment="1"/>
    <xf numFmtId="1" fontId="3" fillId="6" borderId="27" xfId="0" applyNumberFormat="1" applyFont="1" applyFill="1" applyBorder="1" applyAlignment="1"/>
    <xf numFmtId="3" fontId="3" fillId="3" borderId="12" xfId="0" applyNumberFormat="1" applyFont="1" applyFill="1" applyBorder="1" applyAlignment="1"/>
    <xf numFmtId="1" fontId="3" fillId="2" borderId="29" xfId="0" applyNumberFormat="1" applyFont="1" applyFill="1" applyBorder="1" applyAlignment="1"/>
    <xf numFmtId="1" fontId="4" fillId="10" borderId="26" xfId="0" applyNumberFormat="1" applyFont="1" applyFill="1" applyBorder="1" applyAlignment="1"/>
    <xf numFmtId="1" fontId="69" fillId="12" borderId="0" xfId="0" applyNumberFormat="1" applyFont="1" applyFill="1" applyAlignment="1"/>
    <xf numFmtId="0" fontId="72" fillId="0" borderId="4" xfId="2" applyFont="1" applyAlignment="1">
      <alignment horizontal="center"/>
    </xf>
    <xf numFmtId="0" fontId="4" fillId="8" borderId="43" xfId="2" applyFont="1" applyFill="1" applyBorder="1" applyAlignment="1">
      <alignment horizontal="center"/>
    </xf>
    <xf numFmtId="0" fontId="5" fillId="0" borderId="46" xfId="2" applyFont="1" applyBorder="1"/>
    <xf numFmtId="0" fontId="5" fillId="0" borderId="45" xfId="2" applyFont="1" applyBorder="1"/>
    <xf numFmtId="0" fontId="60" fillId="31" borderId="67" xfId="2" applyFont="1" applyFill="1" applyBorder="1" applyAlignment="1">
      <alignment horizontal="center"/>
    </xf>
    <xf numFmtId="0" fontId="5" fillId="0" borderId="4" xfId="2" applyFont="1" applyBorder="1"/>
    <xf numFmtId="0" fontId="5" fillId="0" borderId="44" xfId="2" applyFont="1" applyBorder="1"/>
    <xf numFmtId="0" fontId="60" fillId="48" borderId="67" xfId="2" applyFont="1" applyFill="1" applyBorder="1" applyAlignment="1">
      <alignment horizontal="center" vertical="center"/>
    </xf>
    <xf numFmtId="0" fontId="5" fillId="20" borderId="4" xfId="2" applyFont="1" applyFill="1" applyBorder="1"/>
    <xf numFmtId="0" fontId="5" fillId="20" borderId="44" xfId="2" applyFont="1" applyFill="1" applyBorder="1"/>
    <xf numFmtId="0" fontId="7" fillId="0" borderId="4" xfId="2" applyFont="1" applyAlignment="1">
      <alignment horizontal="center"/>
    </xf>
    <xf numFmtId="0" fontId="11" fillId="0" borderId="38" xfId="2" applyFont="1" applyBorder="1" applyAlignment="1">
      <alignment horizontal="center"/>
    </xf>
    <xf numFmtId="0" fontId="7" fillId="0" borderId="4" xfId="2" applyFont="1" applyAlignment="1">
      <alignment horizontal="left"/>
    </xf>
    <xf numFmtId="0" fontId="63" fillId="32" borderId="69" xfId="2" applyFont="1" applyFill="1" applyBorder="1" applyAlignment="1">
      <alignment horizontal="center"/>
    </xf>
    <xf numFmtId="0" fontId="5" fillId="0" borderId="69" xfId="2" applyFont="1" applyBorder="1"/>
    <xf numFmtId="0" fontId="4" fillId="2" borderId="1" xfId="0" applyFont="1" applyFill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6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10" borderId="20" xfId="0" applyFont="1" applyFill="1" applyBorder="1" applyAlignment="1">
      <alignment horizontal="center" vertical="center"/>
    </xf>
    <xf numFmtId="0" fontId="5" fillId="11" borderId="34" xfId="0" applyFont="1" applyFill="1" applyBorder="1"/>
    <xf numFmtId="0" fontId="6" fillId="10" borderId="21" xfId="0" applyFont="1" applyFill="1" applyBorder="1" applyAlignment="1">
      <alignment horizontal="center" vertical="center"/>
    </xf>
    <xf numFmtId="0" fontId="5" fillId="11" borderId="22" xfId="0" applyFont="1" applyFill="1" applyBorder="1"/>
    <xf numFmtId="0" fontId="5" fillId="11" borderId="26" xfId="0" applyFont="1" applyFill="1" applyBorder="1"/>
    <xf numFmtId="0" fontId="9" fillId="2" borderId="31" xfId="0" applyFont="1" applyFill="1" applyBorder="1" applyAlignment="1">
      <alignment horizontal="center" vertical="center" wrapText="1"/>
    </xf>
    <xf numFmtId="0" fontId="5" fillId="0" borderId="32" xfId="0" applyFont="1" applyBorder="1"/>
    <xf numFmtId="0" fontId="5" fillId="0" borderId="33" xfId="0" applyFont="1" applyBorder="1"/>
    <xf numFmtId="0" fontId="9" fillId="2" borderId="4" xfId="0" applyFont="1" applyFill="1" applyBorder="1" applyAlignment="1">
      <alignment horizontal="center" vertical="center" wrapText="1"/>
    </xf>
    <xf numFmtId="0" fontId="5" fillId="0" borderId="4" xfId="0" applyFont="1" applyBorder="1"/>
    <xf numFmtId="0" fontId="7" fillId="0" borderId="4" xfId="0" applyFont="1" applyBorder="1" applyAlignment="1">
      <alignment horizontal="center"/>
    </xf>
    <xf numFmtId="3" fontId="4" fillId="3" borderId="4" xfId="2" applyNumberFormat="1" applyFont="1" applyFill="1" applyBorder="1" applyAlignment="1">
      <alignment horizontal="left"/>
    </xf>
    <xf numFmtId="0" fontId="14" fillId="3" borderId="4" xfId="2" applyFont="1" applyFill="1" applyBorder="1" applyAlignment="1">
      <alignment horizontal="center"/>
    </xf>
    <xf numFmtId="0" fontId="4" fillId="42" borderId="74" xfId="2" applyFont="1" applyFill="1" applyBorder="1" applyAlignment="1">
      <alignment horizontal="center" vertical="center"/>
    </xf>
    <xf numFmtId="0" fontId="5" fillId="43" borderId="77" xfId="2" applyFont="1" applyFill="1" applyBorder="1"/>
    <xf numFmtId="0" fontId="4" fillId="42" borderId="75" xfId="2" applyFont="1" applyFill="1" applyBorder="1" applyAlignment="1">
      <alignment horizontal="center" vertical="center" wrapText="1"/>
    </xf>
    <xf numFmtId="0" fontId="5" fillId="43" borderId="38" xfId="2" applyFont="1" applyFill="1" applyBorder="1" applyAlignment="1">
      <alignment horizontal="center" wrapText="1"/>
    </xf>
    <xf numFmtId="0" fontId="4" fillId="42" borderId="75" xfId="2" applyFont="1" applyFill="1" applyBorder="1" applyAlignment="1">
      <alignment horizontal="left" vertical="center" wrapText="1"/>
    </xf>
    <xf numFmtId="0" fontId="5" fillId="43" borderId="38" xfId="2" applyFont="1" applyFill="1" applyBorder="1" applyAlignment="1">
      <alignment wrapText="1"/>
    </xf>
    <xf numFmtId="0" fontId="4" fillId="42" borderId="75" xfId="2" applyFont="1" applyFill="1" applyBorder="1" applyAlignment="1">
      <alignment horizontal="center"/>
    </xf>
    <xf numFmtId="0" fontId="5" fillId="43" borderId="76" xfId="2" applyFont="1" applyFill="1" applyBorder="1"/>
    <xf numFmtId="0" fontId="4" fillId="3" borderId="73" xfId="2" applyFont="1" applyFill="1" applyBorder="1" applyAlignment="1">
      <alignment horizontal="center"/>
    </xf>
    <xf numFmtId="0" fontId="14" fillId="2" borderId="4" xfId="2" applyFont="1" applyFill="1" applyBorder="1" applyAlignment="1">
      <alignment horizontal="center"/>
    </xf>
    <xf numFmtId="0" fontId="4" fillId="2" borderId="4" xfId="2" applyFont="1" applyFill="1" applyBorder="1" applyAlignment="1">
      <alignment horizontal="center"/>
    </xf>
    <xf numFmtId="0" fontId="4" fillId="3" borderId="4" xfId="2" applyFont="1" applyFill="1" applyBorder="1" applyAlignment="1">
      <alignment horizontal="center"/>
    </xf>
    <xf numFmtId="0" fontId="4" fillId="42" borderId="99" xfId="2" applyFont="1" applyFill="1" applyBorder="1" applyAlignment="1">
      <alignment horizontal="center" vertical="center"/>
    </xf>
    <xf numFmtId="0" fontId="5" fillId="43" borderId="104" xfId="2" applyFont="1" applyFill="1" applyBorder="1"/>
    <xf numFmtId="0" fontId="4" fillId="42" borderId="100" xfId="2" applyFont="1" applyFill="1" applyBorder="1" applyAlignment="1">
      <alignment horizontal="left" vertical="center" wrapText="1"/>
    </xf>
    <xf numFmtId="0" fontId="5" fillId="43" borderId="25" xfId="2" applyFont="1" applyFill="1" applyBorder="1" applyAlignment="1">
      <alignment wrapText="1"/>
    </xf>
    <xf numFmtId="0" fontId="4" fillId="42" borderId="101" xfId="2" applyFont="1" applyFill="1" applyBorder="1" applyAlignment="1">
      <alignment horizontal="center"/>
    </xf>
    <xf numFmtId="0" fontId="5" fillId="43" borderId="102" xfId="2" applyFont="1" applyFill="1" applyBorder="1"/>
    <xf numFmtId="0" fontId="4" fillId="42" borderId="103" xfId="2" applyFont="1" applyFill="1" applyBorder="1" applyAlignment="1">
      <alignment horizontal="center"/>
    </xf>
    <xf numFmtId="0" fontId="5" fillId="43" borderId="105" xfId="2" applyFont="1" applyFill="1" applyBorder="1"/>
    <xf numFmtId="0" fontId="4" fillId="0" borderId="4" xfId="2" applyFont="1" applyAlignment="1">
      <alignment horizontal="center"/>
    </xf>
    <xf numFmtId="0" fontId="11" fillId="0" borderId="4" xfId="2" applyFont="1" applyAlignment="1"/>
    <xf numFmtId="0" fontId="6" fillId="0" borderId="4" xfId="2" applyFont="1" applyFill="1" applyBorder="1" applyAlignment="1">
      <alignment horizontal="center"/>
    </xf>
    <xf numFmtId="0" fontId="5" fillId="0" borderId="4" xfId="2" applyFont="1" applyFill="1" applyBorder="1"/>
    <xf numFmtId="0" fontId="4" fillId="42" borderId="20" xfId="0" applyFont="1" applyFill="1" applyBorder="1" applyAlignment="1">
      <alignment horizontal="center"/>
    </xf>
    <xf numFmtId="0" fontId="5" fillId="43" borderId="8" xfId="0" applyFont="1" applyFill="1" applyBorder="1"/>
    <xf numFmtId="0" fontId="4" fillId="42" borderId="36" xfId="0" applyFont="1" applyFill="1" applyBorder="1" applyAlignment="1">
      <alignment horizontal="center"/>
    </xf>
    <xf numFmtId="0" fontId="5" fillId="43" borderId="9" xfId="0" applyFont="1" applyFill="1" applyBorder="1"/>
    <xf numFmtId="0" fontId="4" fillId="42" borderId="21" xfId="0" applyFont="1" applyFill="1" applyBorder="1" applyAlignment="1">
      <alignment horizontal="center"/>
    </xf>
    <xf numFmtId="0" fontId="5" fillId="43" borderId="22" xfId="0" applyFont="1" applyFill="1" applyBorder="1"/>
    <xf numFmtId="0" fontId="5" fillId="43" borderId="23" xfId="0" applyFont="1" applyFill="1" applyBorder="1"/>
    <xf numFmtId="0" fontId="4" fillId="42" borderId="37" xfId="0" applyFont="1" applyFill="1" applyBorder="1" applyAlignment="1">
      <alignment horizontal="center" vertical="center" wrapText="1"/>
    </xf>
    <xf numFmtId="0" fontId="5" fillId="43" borderId="10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/>
    </xf>
    <xf numFmtId="0" fontId="9" fillId="2" borderId="4" xfId="2" applyFont="1" applyFill="1" applyBorder="1" applyAlignment="1">
      <alignment horizontal="center"/>
    </xf>
    <xf numFmtId="0" fontId="39" fillId="12" borderId="4" xfId="6" applyFont="1" applyFill="1" applyBorder="1" applyAlignment="1">
      <alignment horizontal="center"/>
    </xf>
    <xf numFmtId="0" fontId="37" fillId="12" borderId="4" xfId="6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13" borderId="93" xfId="11" applyFont="1" applyFill="1" applyBorder="1" applyAlignment="1">
      <alignment horizontal="left"/>
    </xf>
    <xf numFmtId="0" fontId="7" fillId="13" borderId="95" xfId="11" applyFont="1" applyFill="1" applyBorder="1" applyAlignment="1">
      <alignment horizontal="left"/>
    </xf>
    <xf numFmtId="0" fontId="7" fillId="13" borderId="94" xfId="11" applyFont="1" applyFill="1" applyBorder="1" applyAlignment="1">
      <alignment horizontal="left"/>
    </xf>
    <xf numFmtId="0" fontId="42" fillId="44" borderId="43" xfId="11" applyFont="1" applyFill="1" applyBorder="1" applyAlignment="1">
      <alignment horizontal="center"/>
    </xf>
    <xf numFmtId="0" fontId="54" fillId="43" borderId="46" xfId="11" applyFont="1" applyFill="1" applyBorder="1"/>
    <xf numFmtId="0" fontId="54" fillId="43" borderId="45" xfId="11" applyFont="1" applyFill="1" applyBorder="1"/>
    <xf numFmtId="0" fontId="42" fillId="47" borderId="43" xfId="11" applyFont="1" applyFill="1" applyBorder="1" applyAlignment="1">
      <alignment horizontal="center"/>
    </xf>
    <xf numFmtId="0" fontId="54" fillId="13" borderId="46" xfId="11" applyFont="1" applyFill="1" applyBorder="1"/>
    <xf numFmtId="0" fontId="54" fillId="13" borderId="45" xfId="11" applyFont="1" applyFill="1" applyBorder="1"/>
    <xf numFmtId="0" fontId="55" fillId="29" borderId="43" xfId="11" applyFont="1" applyFill="1" applyBorder="1" applyAlignment="1">
      <alignment horizontal="center" vertical="center"/>
    </xf>
    <xf numFmtId="0" fontId="54" fillId="0" borderId="46" xfId="11" applyFont="1" applyBorder="1"/>
    <xf numFmtId="0" fontId="54" fillId="0" borderId="45" xfId="11" applyFont="1" applyBorder="1"/>
  </cellXfs>
  <cellStyles count="13">
    <cellStyle name="Hipervínculo" xfId="8" builtinId="8"/>
    <cellStyle name="Millares" xfId="12" builtinId="3"/>
    <cellStyle name="Millares 2" xfId="10" xr:uid="{00000000-0005-0000-0000-000001000000}"/>
    <cellStyle name="Moneda 2" xfId="7" xr:uid="{00000000-0005-0000-0000-000002000000}"/>
    <cellStyle name="Normal" xfId="0" builtinId="0"/>
    <cellStyle name="Normal 2" xfId="2" xr:uid="{00000000-0005-0000-0000-000004000000}"/>
    <cellStyle name="Normal 2 2" xfId="6" xr:uid="{00000000-0005-0000-0000-000005000000}"/>
    <cellStyle name="Normal 3" xfId="3" xr:uid="{00000000-0005-0000-0000-000006000000}"/>
    <cellStyle name="Normal 4" xfId="4" xr:uid="{00000000-0005-0000-0000-000007000000}"/>
    <cellStyle name="Normal 5" xfId="9" xr:uid="{00000000-0005-0000-0000-000008000000}"/>
    <cellStyle name="Normal 6" xfId="11" xr:uid="{00000000-0005-0000-0000-000009000000}"/>
    <cellStyle name="Porcentaje" xfId="1" builtinId="5"/>
    <cellStyle name="Porcentaje 2" xfId="5" xr:uid="{00000000-0005-0000-0000-00000B000000}"/>
  </cellStyles>
  <dxfs count="1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</dxf>
    <dxf>
      <fill>
        <patternFill patternType="none"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numFmt numFmtId="173" formatCode="&quot;$&quot;\ #,##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numFmt numFmtId="173" formatCode="&quot;$&quot;\ #,##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numFmt numFmtId="173" formatCode="&quot;$&quot;\ #,##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numFmt numFmtId="173" formatCode="&quot;$&quot;\ #,##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numFmt numFmtId="173" formatCode="&quot;$&quot;\ #,##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/>
        <color rgb="FFFF0000"/>
      </font>
      <fill>
        <patternFill>
          <bgColor rgb="FFDCE4E0"/>
        </patternFill>
      </fill>
    </dxf>
    <dxf>
      <fill>
        <patternFill patternType="solid">
          <fgColor indexed="35"/>
          <bgColor indexed="15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35"/>
          <bgColor indexed="15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nillaexcel.com/ayuda/plantillas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295275</xdr:colOff>
      <xdr:row>0</xdr:row>
      <xdr:rowOff>38099</xdr:rowOff>
    </xdr:from>
    <xdr:to>
      <xdr:col>10</xdr:col>
      <xdr:colOff>152400</xdr:colOff>
      <xdr:row>27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677" t="22789" r="30006" b="16265"/>
        <a:stretch/>
      </xdr:blipFill>
      <xdr:spPr>
        <a:xfrm>
          <a:off x="1057275" y="38099"/>
          <a:ext cx="6715125" cy="44577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257175</xdr:colOff>
      <xdr:row>0</xdr:row>
      <xdr:rowOff>133350</xdr:rowOff>
    </xdr:from>
    <xdr:to>
      <xdr:col>20</xdr:col>
      <xdr:colOff>276225</xdr:colOff>
      <xdr:row>5</xdr:row>
      <xdr:rowOff>38100</xdr:rowOff>
    </xdr:to>
    <xdr:sp macro="" textlink="">
      <xdr:nvSpPr>
        <xdr:cNvPr id="2" name="Rectángulo redondead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8410575" y="133350"/>
          <a:ext cx="2981325" cy="714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Nuestro capital de trabajo</a:t>
          </a:r>
          <a:r>
            <a:rPr lang="es-PE" sz="1100" baseline="0"/>
            <a:t> se incrementa cada año, ya que nuestas cantidades producidas tambien aumentan año en año.</a:t>
          </a:r>
          <a:endParaRPr lang="es-P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171451</xdr:colOff>
      <xdr:row>0</xdr:row>
      <xdr:rowOff>66675</xdr:rowOff>
    </xdr:from>
    <xdr:ext cx="6134100" cy="730249"/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38804368-B4D9-4F41-B06B-20E61E8DE34D}"/>
            </a:ext>
          </a:extLst>
        </xdr:cNvPr>
        <xdr:cNvSpPr/>
      </xdr:nvSpPr>
      <xdr:spPr>
        <a:xfrm>
          <a:off x="171451" y="66675"/>
          <a:ext cx="6134100" cy="730249"/>
        </a:xfrm>
        <a:prstGeom prst="rect">
          <a:avLst/>
        </a:prstGeom>
        <a:solidFill>
          <a:srgbClr val="00B050"/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3000" b="1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Simulador Créditos</a:t>
          </a:r>
        </a:p>
        <a:p>
          <a:pPr algn="ctr"/>
          <a:r>
            <a:rPr lang="es-ES" sz="1200" b="1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www.excelparatodos.com</a:t>
          </a:r>
          <a:endParaRPr lang="es-ES" sz="1200" b="1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23900" y="28575"/>
    <xdr:ext cx="5572125" cy="254000"/>
    <xdr:sp macro="" textlink="">
      <xdr:nvSpPr>
        <xdr:cNvPr id="2" name="CuadroText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80D486-0EF7-4088-B192-7C1EC9347491}"/>
            </a:ext>
          </a:extLst>
        </xdr:cNvPr>
        <xdr:cNvSpPr txBox="1"/>
      </xdr:nvSpPr>
      <xdr:spPr>
        <a:xfrm>
          <a:off x="723900" y="28575"/>
          <a:ext cx="5572125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0" rIns="36000" bIns="0" rtlCol="0" anchor="b">
          <a:noAutofit/>
        </a:bodyPr>
        <a:lstStyle/>
        <a:p>
          <a:pPr algn="l"/>
          <a:r>
            <a:rPr lang="es-AR" sz="1000" b="1">
              <a:solidFill>
                <a:srgbClr val="00B050"/>
              </a:solidFill>
              <a:latin typeface="Trebuchet MS" panose="020B0603020202020204" pitchFamily="34" charset="0"/>
            </a:rPr>
            <a:t>PlanillaExcel.com</a:t>
          </a:r>
          <a:r>
            <a:rPr lang="es-AR" sz="1000" b="1">
              <a:solidFill>
                <a:schemeClr val="tx1">
                  <a:lumMod val="65000"/>
                  <a:lumOff val="35000"/>
                </a:schemeClr>
              </a:solidFill>
            </a:rPr>
            <a:t>            </a:t>
          </a:r>
          <a:r>
            <a:rPr lang="es-AR" sz="1100" b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Amortización</a:t>
          </a:r>
          <a:r>
            <a:rPr lang="es-AR" sz="1100" b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 de préstamos    </a:t>
          </a:r>
          <a:r>
            <a:rPr lang="es-AR" sz="1000" b="0">
              <a:solidFill>
                <a:schemeClr val="bg1">
                  <a:lumMod val="85000"/>
                </a:schemeClr>
              </a:solidFill>
            </a:rPr>
            <a:t>|</a:t>
          </a:r>
          <a:r>
            <a:rPr lang="es-AR" sz="1000" b="0">
              <a:solidFill>
                <a:schemeClr val="tx1">
                  <a:lumMod val="65000"/>
                  <a:lumOff val="35000"/>
                </a:schemeClr>
              </a:solidFill>
            </a:rPr>
            <a:t>              </a:t>
          </a:r>
          <a:r>
            <a:rPr lang="es-AR" sz="1000" b="0">
              <a:solidFill>
                <a:schemeClr val="bg1">
                  <a:lumMod val="50000"/>
                </a:schemeClr>
              </a:solidFill>
              <a:latin typeface="+mj-lt"/>
            </a:rPr>
            <a:t>AYUDA </a:t>
          </a:r>
          <a:r>
            <a:rPr lang="es-AR" sz="1000" b="0" i="0">
              <a:solidFill>
                <a:schemeClr val="bg1">
                  <a:lumMod val="50000"/>
                </a:schemeClr>
              </a:solidFill>
              <a:effectLst/>
              <a:latin typeface="+mj-lt"/>
              <a:ea typeface="+mn-ea"/>
              <a:cs typeface="+mn-cs"/>
            </a:rPr>
            <a:t>→</a:t>
          </a:r>
          <a:endParaRPr lang="es-AR" sz="1000" b="0">
            <a:solidFill>
              <a:schemeClr val="bg1">
                <a:lumMod val="50000"/>
              </a:schemeClr>
            </a:solidFill>
            <a:latin typeface="+mj-lt"/>
          </a:endParaRPr>
        </a:p>
      </xdr:txBody>
    </xdr:sp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95250</xdr:rowOff>
    </xdr:from>
    <xdr:to>
      <xdr:col>6</xdr:col>
      <xdr:colOff>676275</xdr:colOff>
      <xdr:row>8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886" t="65373" r="46772" b="23688"/>
        <a:stretch/>
      </xdr:blipFill>
      <xdr:spPr>
        <a:xfrm>
          <a:off x="0" y="904875"/>
          <a:ext cx="5248275" cy="8001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19</xdr:col>
      <xdr:colOff>55524</xdr:colOff>
      <xdr:row>48</xdr:row>
      <xdr:rowOff>27661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485775"/>
          <a:ext cx="13009524" cy="731428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55524</xdr:colOff>
      <xdr:row>45</xdr:row>
      <xdr:rowOff>27661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20</xdr:col>
      <xdr:colOff>55524</xdr:colOff>
      <xdr:row>50</xdr:row>
      <xdr:rowOff>27661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0" y="809625"/>
          <a:ext cx="13009524" cy="731428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wnloads\planilla-de-excel-para-control-de-stock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ntiago\Downloads\planilla-de-excel-para-el-aplicativo-de-compras-y-vent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MERMELADA%20DE%20ROCOTO%20II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os"/>
      <sheetName val="Compras y Ventas"/>
      <sheetName val="Auxiliar"/>
      <sheetName val="Saldo de Stock"/>
      <sheetName val="planilla-de-excel-para-control-"/>
    </sheetNames>
    <sheetDataSet>
      <sheetData sheetId="0"/>
      <sheetData sheetId="1"/>
      <sheetData sheetId="2">
        <row r="3">
          <cell r="A3" t="str">
            <v>Compra</v>
          </cell>
        </row>
        <row r="4">
          <cell r="A4" t="str">
            <v>Venta</v>
          </cell>
        </row>
        <row r="5">
          <cell r="A5" t="str">
            <v>Existencia</v>
          </cell>
        </row>
      </sheetData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 de Comprobante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Ventas_Unidades"/>
      <sheetName val="Presupuesto_Ventas"/>
      <sheetName val="Inversión_Inicial"/>
      <sheetName val="Depreciación_VR"/>
      <sheetName val="KW_Año 1"/>
      <sheetName val="Costos_Producción"/>
      <sheetName val="Sueldos"/>
      <sheetName val="Costos_Unitarios"/>
      <sheetName val="Punto de equilibrio"/>
      <sheetName val="Flujo_Deuda"/>
      <sheetName val="Gastos_Operativos"/>
      <sheetName val="Estado de Resultados"/>
      <sheetName val="Ku"/>
      <sheetName val="Ke y Kwacc"/>
    </sheetNames>
    <sheetDataSet>
      <sheetData sheetId="0" refreshError="1">
        <row r="11">
          <cell r="H11">
            <v>0.1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15:G235" totalsRowShown="0" headerRowDxfId="13" dataDxfId="11" headerRowBorderDxfId="12" tableBorderDxfId="10">
  <autoFilter ref="B15:G235" xr:uid="{00000000-0009-0000-0100-000001000000}"/>
  <tableColumns count="6">
    <tableColumn id="1" xr3:uid="{00000000-0010-0000-0000-000001000000}" name="Periodo" dataDxfId="9">
      <calculatedColumnFormula>+IFERROR(IF((B15+1)&gt;N,"",(B15+1)),"")</calculatedColumnFormula>
    </tableColumn>
    <tableColumn id="2" xr3:uid="{00000000-0010-0000-0000-000002000000}" name="Saldo Deuda" dataDxfId="8">
      <calculatedColumnFormula>+IF($B16&lt;&gt;"",C15-F16,"")</calculatedColumnFormula>
    </tableColumn>
    <tableColumn id="3" xr3:uid="{00000000-0010-0000-0000-000003000000}" name="Cuota" dataDxfId="7">
      <calculatedColumnFormula>+IF($B16&lt;&gt;"",A,"")</calculatedColumnFormula>
    </tableColumn>
    <tableColumn id="4" xr3:uid="{00000000-0010-0000-0000-000004000000}" name="Interes" dataDxfId="6">
      <calculatedColumnFormula>+IF($B16&lt;&gt;"",C15*$D$11,"")</calculatedColumnFormula>
    </tableColumn>
    <tableColumn id="5" xr3:uid="{00000000-0010-0000-0000-000005000000}" name="Amortización K" dataDxfId="5">
      <calculatedColumnFormula>+IF($B16&lt;&gt;"",D16-E16,"")</calculatedColumnFormula>
    </tableColumn>
    <tableColumn id="6" xr3:uid="{00000000-0010-0000-0000-000006000000}" name="TIR" dataDxfId="4">
      <calculatedColumnFormula>+IF($C16&lt;&gt;"",D16,"")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2.75"/>
  <sheetData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topLeftCell="A13" zoomScale="110" zoomScaleNormal="110" workbookViewId="0">
      <selection activeCell="L17" sqref="L17"/>
    </sheetView>
  </sheetViews>
  <sheetFormatPr baseColWidth="10" defaultRowHeight="12.75"/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U933"/>
  <sheetViews>
    <sheetView workbookViewId="0">
      <selection activeCell="F36" sqref="F36"/>
    </sheetView>
  </sheetViews>
  <sheetFormatPr baseColWidth="10" defaultColWidth="14.42578125" defaultRowHeight="15" customHeight="1"/>
  <cols>
    <col min="1" max="1" width="6.140625" style="38" customWidth="1"/>
    <col min="2" max="2" width="24.140625" style="38" customWidth="1"/>
    <col min="3" max="3" width="11.28515625" style="38" customWidth="1"/>
    <col min="4" max="4" width="9.85546875" style="38" customWidth="1"/>
    <col min="5" max="5" width="12.42578125" style="38" customWidth="1"/>
    <col min="6" max="7" width="9.85546875" style="38" customWidth="1"/>
    <col min="8" max="8" width="11.85546875" style="38" customWidth="1"/>
    <col min="9" max="9" width="9.7109375" style="38" customWidth="1"/>
    <col min="10" max="21" width="10" style="38" customWidth="1"/>
    <col min="22" max="16384" width="14.42578125" style="38"/>
  </cols>
  <sheetData>
    <row r="1" spans="1:21" s="387" customFormat="1" ht="15" customHeight="1"/>
    <row r="2" spans="1:21" ht="12.75" customHeight="1">
      <c r="A2" s="39"/>
      <c r="B2" s="538" t="s">
        <v>368</v>
      </c>
      <c r="C2" s="538"/>
      <c r="D2" s="538"/>
      <c r="E2" s="538"/>
      <c r="F2" s="538"/>
      <c r="G2" s="538"/>
      <c r="H2" s="538"/>
      <c r="I2" s="538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</row>
    <row r="3" spans="1:21" ht="15" customHeight="1">
      <c r="A3" s="39"/>
      <c r="B3" s="536" t="s">
        <v>98</v>
      </c>
      <c r="C3" s="498"/>
      <c r="D3" s="498"/>
      <c r="E3" s="498"/>
      <c r="F3" s="498"/>
      <c r="G3" s="498"/>
      <c r="H3" s="498"/>
      <c r="I3" s="498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</row>
    <row r="4" spans="1:21" ht="12.75" customHeight="1">
      <c r="A4" s="39"/>
      <c r="B4" s="49"/>
      <c r="C4" s="49"/>
      <c r="D4" s="49"/>
      <c r="E4" s="49"/>
      <c r="F4" s="49"/>
      <c r="G4" s="49"/>
      <c r="H4" s="49"/>
      <c r="I4" s="4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</row>
    <row r="5" spans="1:21" ht="12.75" customHeight="1">
      <c r="A5" s="39"/>
      <c r="B5" s="537" t="s">
        <v>299</v>
      </c>
      <c r="C5" s="498"/>
      <c r="D5" s="498"/>
      <c r="E5" s="498"/>
      <c r="F5" s="498"/>
      <c r="G5" s="498"/>
      <c r="H5" s="498"/>
      <c r="I5" s="498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</row>
    <row r="6" spans="1:21" ht="12.75" customHeight="1">
      <c r="A6" s="39"/>
      <c r="B6" s="49"/>
      <c r="C6" s="49"/>
      <c r="D6" s="49"/>
      <c r="E6" s="49"/>
      <c r="F6" s="49"/>
      <c r="G6" s="49"/>
      <c r="H6" s="49"/>
      <c r="I6" s="4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</row>
    <row r="7" spans="1:21" ht="13.5" customHeight="1">
      <c r="A7" s="39"/>
      <c r="B7" s="291" t="s">
        <v>96</v>
      </c>
      <c r="C7" s="291" t="s">
        <v>95</v>
      </c>
      <c r="D7" s="291" t="s">
        <v>93</v>
      </c>
      <c r="E7" s="291" t="s">
        <v>97</v>
      </c>
      <c r="F7" s="291" t="s">
        <v>92</v>
      </c>
      <c r="G7" s="291" t="s">
        <v>94</v>
      </c>
      <c r="H7" s="291" t="s">
        <v>302</v>
      </c>
      <c r="I7" s="292" t="s">
        <v>15</v>
      </c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 spans="1:21" ht="12.75" customHeight="1">
      <c r="A8" s="39"/>
      <c r="B8" s="48" t="s">
        <v>91</v>
      </c>
      <c r="C8" s="51"/>
      <c r="D8" s="51"/>
      <c r="E8" s="51"/>
      <c r="F8" s="51"/>
      <c r="G8" s="51"/>
      <c r="H8" s="51"/>
      <c r="I8" s="50">
        <f>I9+I10</f>
        <v>10300.5</v>
      </c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</row>
    <row r="9" spans="1:21" ht="12.75" customHeight="1">
      <c r="A9" s="39"/>
      <c r="B9" s="42" t="s">
        <v>63</v>
      </c>
      <c r="C9" s="190">
        <v>400</v>
      </c>
      <c r="D9" s="72">
        <f>C9*12</f>
        <v>4800</v>
      </c>
      <c r="E9" s="72">
        <f>C9*1.5</f>
        <v>600</v>
      </c>
      <c r="F9" s="72">
        <v>1</v>
      </c>
      <c r="G9" s="72">
        <f>D9+E9*F9</f>
        <v>5400</v>
      </c>
      <c r="H9" s="72">
        <f>G9*0.09</f>
        <v>486</v>
      </c>
      <c r="I9" s="73">
        <f>G9+H9</f>
        <v>5886</v>
      </c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</row>
    <row r="10" spans="1:21" ht="12.75" customHeight="1">
      <c r="A10" s="39"/>
      <c r="B10" s="42" t="s">
        <v>137</v>
      </c>
      <c r="C10" s="190">
        <v>300</v>
      </c>
      <c r="D10" s="72">
        <f>C10*12</f>
        <v>3600</v>
      </c>
      <c r="E10" s="72">
        <f t="shared" ref="E10:E12" si="0">C10*1.5</f>
        <v>450</v>
      </c>
      <c r="F10" s="72">
        <v>1</v>
      </c>
      <c r="G10" s="72">
        <f>D10+E10*F10</f>
        <v>4050</v>
      </c>
      <c r="H10" s="72">
        <f>G10*0.09</f>
        <v>364.5</v>
      </c>
      <c r="I10" s="73">
        <f>G10+H10</f>
        <v>4414.5</v>
      </c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</row>
    <row r="11" spans="1:21" ht="12.75" customHeight="1">
      <c r="A11" s="39"/>
      <c r="B11" s="74" t="s">
        <v>138</v>
      </c>
      <c r="C11" s="191"/>
      <c r="D11" s="74"/>
      <c r="E11" s="72"/>
      <c r="F11" s="72"/>
      <c r="G11" s="72"/>
      <c r="H11" s="72"/>
      <c r="I11" s="50">
        <f>I12</f>
        <v>3825.9</v>
      </c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</row>
    <row r="12" spans="1:21" ht="12.75" customHeight="1">
      <c r="A12" s="39"/>
      <c r="B12" s="75" t="s">
        <v>139</v>
      </c>
      <c r="C12" s="191">
        <v>260</v>
      </c>
      <c r="D12" s="74">
        <f>C12*12</f>
        <v>3120</v>
      </c>
      <c r="E12" s="72">
        <f t="shared" si="0"/>
        <v>390</v>
      </c>
      <c r="F12" s="72">
        <v>1</v>
      </c>
      <c r="G12" s="72">
        <f>D12+E12*F12</f>
        <v>3510</v>
      </c>
      <c r="H12" s="72">
        <f>G12*0.09</f>
        <v>315.89999999999998</v>
      </c>
      <c r="I12" s="73">
        <f>G12+H12</f>
        <v>3825.9</v>
      </c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 spans="1:21" ht="12.75" customHeight="1">
      <c r="A13" s="39"/>
      <c r="B13" s="293" t="s">
        <v>15</v>
      </c>
      <c r="C13" s="293">
        <f>C12+C9</f>
        <v>660</v>
      </c>
      <c r="D13" s="294">
        <f>SUM(D9:D12)</f>
        <v>11520</v>
      </c>
      <c r="E13" s="293"/>
      <c r="F13" s="293">
        <f>F9+F12</f>
        <v>2</v>
      </c>
      <c r="G13" s="295">
        <f>SUM(G9:G12)</f>
        <v>12960</v>
      </c>
      <c r="H13" s="296">
        <f>H9+H10+H12</f>
        <v>1166.4000000000001</v>
      </c>
      <c r="I13" s="296">
        <f>I8+I11</f>
        <v>14126.4</v>
      </c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</row>
    <row r="14" spans="1:21" ht="12.75" customHeight="1">
      <c r="A14" s="39"/>
      <c r="B14" s="49" t="s">
        <v>300</v>
      </c>
      <c r="C14" s="49"/>
      <c r="D14" s="49"/>
      <c r="E14" s="49"/>
      <c r="F14" s="49"/>
      <c r="G14" s="49"/>
      <c r="H14" s="49"/>
      <c r="I14" s="4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</row>
    <row r="15" spans="1:21" ht="12.75" customHeight="1">
      <c r="A15" s="39"/>
      <c r="B15" s="49" t="s">
        <v>301</v>
      </c>
      <c r="C15" s="49"/>
      <c r="D15" s="49"/>
      <c r="E15" s="49"/>
      <c r="F15" s="49"/>
      <c r="G15" s="49"/>
      <c r="H15" s="49"/>
      <c r="I15" s="4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</row>
    <row r="16" spans="1:21" ht="12.75" customHeight="1">
      <c r="A16" s="39"/>
      <c r="B16" s="49"/>
      <c r="C16" s="49"/>
      <c r="D16" s="49"/>
      <c r="E16" s="49"/>
      <c r="F16" s="49"/>
      <c r="G16" s="49"/>
      <c r="H16" s="49"/>
      <c r="I16" s="4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</row>
    <row r="17" spans="1:21" ht="12.75" customHeight="1">
      <c r="A17" s="39"/>
      <c r="B17" s="39"/>
      <c r="C17" s="39"/>
      <c r="D17" s="39"/>
      <c r="E17" s="39"/>
      <c r="F17" s="47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</row>
    <row r="18" spans="1:21" ht="12.75" customHeight="1">
      <c r="A18" s="39"/>
      <c r="B18" s="39"/>
      <c r="C18" s="39"/>
      <c r="D18" s="39"/>
      <c r="E18" s="39"/>
      <c r="F18" s="47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</row>
    <row r="19" spans="1:21" ht="12.75" customHeight="1">
      <c r="A19" s="39"/>
      <c r="B19" s="39"/>
      <c r="C19" s="39"/>
      <c r="D19" s="39"/>
      <c r="E19" s="39"/>
      <c r="F19" s="47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</row>
    <row r="20" spans="1:21" ht="12.75" customHeight="1">
      <c r="A20" s="39"/>
      <c r="B20" s="39"/>
      <c r="C20" s="39"/>
      <c r="D20" s="39"/>
      <c r="E20" s="39"/>
      <c r="F20" s="47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</row>
    <row r="21" spans="1:21" ht="12.75" customHeight="1">
      <c r="A21" s="39"/>
      <c r="B21" s="39"/>
      <c r="C21" s="39"/>
      <c r="D21" s="39"/>
      <c r="E21" s="39"/>
      <c r="F21" s="47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</row>
    <row r="22" spans="1:21" ht="12.75" customHeight="1">
      <c r="A22" s="39"/>
      <c r="B22" s="39"/>
      <c r="C22" s="39"/>
      <c r="D22" s="39"/>
      <c r="E22" s="39"/>
      <c r="F22" s="47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</row>
    <row r="23" spans="1:21" ht="12.75" customHeight="1">
      <c r="A23" s="39"/>
      <c r="B23" s="39"/>
      <c r="C23" s="39"/>
      <c r="D23" s="39"/>
      <c r="E23" s="39"/>
      <c r="F23" s="47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</row>
    <row r="24" spans="1:21" ht="12.75" customHeight="1">
      <c r="A24" s="39"/>
      <c r="B24" s="39"/>
      <c r="C24" s="39"/>
      <c r="D24" s="39"/>
      <c r="E24" s="39"/>
      <c r="F24" s="47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</row>
    <row r="25" spans="1:21" ht="12.75" customHeight="1">
      <c r="A25" s="39"/>
      <c r="B25" s="39"/>
      <c r="C25" s="39"/>
      <c r="D25" s="39"/>
      <c r="E25" s="39"/>
      <c r="F25" s="47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</row>
    <row r="26" spans="1:21" ht="12.75" customHeight="1">
      <c r="A26" s="39"/>
      <c r="B26" s="39"/>
      <c r="C26" s="39"/>
      <c r="D26" s="39"/>
      <c r="E26" s="39"/>
      <c r="F26" s="47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</row>
    <row r="27" spans="1:21" ht="12.75" customHeight="1">
      <c r="A27" s="39"/>
      <c r="B27" s="39"/>
      <c r="C27" s="39"/>
      <c r="D27" s="39"/>
      <c r="E27" s="39"/>
      <c r="F27" s="47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</row>
    <row r="28" spans="1:21" ht="12.75" customHeight="1">
      <c r="A28" s="39"/>
      <c r="B28" s="39"/>
      <c r="C28" s="39"/>
      <c r="D28" s="39"/>
      <c r="E28" s="39"/>
      <c r="F28" s="47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</row>
    <row r="29" spans="1:21" ht="12.75" customHeight="1">
      <c r="A29" s="39"/>
      <c r="B29" s="39"/>
      <c r="C29" s="39"/>
      <c r="D29" s="39"/>
      <c r="E29" s="39"/>
      <c r="F29" s="47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</row>
    <row r="30" spans="1:21" ht="12.75" customHeight="1">
      <c r="A30" s="39"/>
      <c r="B30" s="39"/>
      <c r="C30" s="39"/>
      <c r="D30" s="39"/>
      <c r="E30" s="39"/>
      <c r="F30" s="47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</row>
    <row r="31" spans="1:21" ht="12.75" customHeight="1">
      <c r="A31" s="39"/>
      <c r="B31" s="39"/>
      <c r="C31" s="39"/>
      <c r="D31" s="39"/>
      <c r="E31" s="39"/>
      <c r="F31" s="47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</row>
    <row r="32" spans="1:21" ht="12.75" customHeight="1">
      <c r="A32" s="39"/>
      <c r="B32" s="39"/>
      <c r="C32" s="39"/>
      <c r="D32" s="39"/>
      <c r="E32" s="39"/>
      <c r="F32" s="47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</row>
    <row r="33" spans="1:21" ht="12.75" customHeight="1">
      <c r="A33" s="39"/>
      <c r="B33" s="39"/>
      <c r="C33" s="39"/>
      <c r="D33" s="39"/>
      <c r="E33" s="39"/>
      <c r="F33" s="47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</row>
    <row r="34" spans="1:21" ht="12.75" customHeight="1">
      <c r="A34" s="39"/>
      <c r="B34" s="39"/>
      <c r="C34" s="39"/>
      <c r="D34" s="39"/>
      <c r="E34" s="39"/>
      <c r="F34" s="47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</row>
    <row r="35" spans="1:21" ht="12.75" customHeight="1">
      <c r="A35" s="39"/>
      <c r="B35" s="39"/>
      <c r="C35" s="39"/>
      <c r="D35" s="39"/>
      <c r="E35" s="39"/>
      <c r="F35" s="47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</row>
    <row r="36" spans="1:21" ht="12.75" customHeight="1">
      <c r="A36" s="39"/>
      <c r="B36" s="39"/>
      <c r="C36" s="39"/>
      <c r="D36" s="39"/>
      <c r="E36" s="39"/>
      <c r="F36" s="47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</row>
    <row r="37" spans="1:21" ht="12.75" customHeight="1">
      <c r="A37" s="39"/>
      <c r="B37" s="39"/>
      <c r="C37" s="39"/>
      <c r="D37" s="39"/>
      <c r="E37" s="39"/>
      <c r="F37" s="47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</row>
    <row r="38" spans="1:21" ht="12.75" customHeight="1">
      <c r="A38" s="39"/>
      <c r="B38" s="39"/>
      <c r="C38" s="39"/>
      <c r="D38" s="39"/>
      <c r="E38" s="39"/>
      <c r="F38" s="47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</row>
    <row r="39" spans="1:21" ht="12.75" customHeight="1">
      <c r="A39" s="39"/>
      <c r="B39" s="39"/>
      <c r="C39" s="39"/>
      <c r="D39" s="39"/>
      <c r="E39" s="39"/>
      <c r="F39" s="47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</row>
    <row r="40" spans="1:21" ht="12.75" customHeight="1">
      <c r="A40" s="39"/>
      <c r="B40" s="39"/>
      <c r="C40" s="39"/>
      <c r="D40" s="39"/>
      <c r="E40" s="39"/>
      <c r="F40" s="47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</row>
    <row r="41" spans="1:21" ht="12.75" customHeight="1">
      <c r="A41" s="39"/>
      <c r="B41" s="39"/>
      <c r="C41" s="39"/>
      <c r="D41" s="39"/>
      <c r="E41" s="39"/>
      <c r="F41" s="47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</row>
    <row r="42" spans="1:21" ht="12.75" customHeight="1">
      <c r="A42" s="39"/>
      <c r="B42" s="39"/>
      <c r="C42" s="39"/>
      <c r="D42" s="39"/>
      <c r="E42" s="39"/>
      <c r="F42" s="47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</row>
    <row r="43" spans="1:21" ht="12.75" customHeight="1">
      <c r="A43" s="39"/>
      <c r="B43" s="39"/>
      <c r="C43" s="39"/>
      <c r="D43" s="39"/>
      <c r="E43" s="39"/>
      <c r="F43" s="47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</row>
    <row r="44" spans="1:21" ht="12.75" customHeight="1">
      <c r="A44" s="39"/>
      <c r="B44" s="39"/>
      <c r="C44" s="39"/>
      <c r="D44" s="39"/>
      <c r="E44" s="39"/>
      <c r="F44" s="47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</row>
    <row r="45" spans="1:21" ht="12.75" customHeight="1">
      <c r="A45" s="39"/>
      <c r="B45" s="39"/>
      <c r="C45" s="39"/>
      <c r="D45" s="39"/>
      <c r="E45" s="39"/>
      <c r="F45" s="47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</row>
    <row r="46" spans="1:21" ht="12.75" customHeight="1">
      <c r="A46" s="39"/>
      <c r="B46" s="39"/>
      <c r="C46" s="39"/>
      <c r="D46" s="39"/>
      <c r="E46" s="39"/>
      <c r="F46" s="47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</row>
    <row r="47" spans="1:21" ht="12.75" customHeight="1">
      <c r="A47" s="39"/>
      <c r="B47" s="39"/>
      <c r="C47" s="39"/>
      <c r="D47" s="39"/>
      <c r="E47" s="39"/>
      <c r="F47" s="47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</row>
    <row r="48" spans="1:21" ht="12.75" customHeight="1">
      <c r="A48" s="39"/>
      <c r="B48" s="39"/>
      <c r="C48" s="39"/>
      <c r="D48" s="39"/>
      <c r="E48" s="39"/>
      <c r="F48" s="47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</row>
    <row r="49" spans="1:21" ht="12.75" customHeight="1">
      <c r="A49" s="39"/>
      <c r="B49" s="39"/>
      <c r="C49" s="39"/>
      <c r="D49" s="39"/>
      <c r="E49" s="39"/>
      <c r="F49" s="47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</row>
    <row r="50" spans="1:21" ht="12.75" customHeight="1">
      <c r="A50" s="39"/>
      <c r="B50" s="39"/>
      <c r="C50" s="39"/>
      <c r="D50" s="39"/>
      <c r="E50" s="39"/>
      <c r="F50" s="47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</row>
    <row r="51" spans="1:21" ht="12.75" customHeight="1">
      <c r="A51" s="39"/>
      <c r="B51" s="39"/>
      <c r="C51" s="39"/>
      <c r="D51" s="39"/>
      <c r="E51" s="39"/>
      <c r="F51" s="47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</row>
    <row r="52" spans="1:21" ht="12.75" customHeight="1">
      <c r="A52" s="39"/>
      <c r="B52" s="39"/>
      <c r="C52" s="39"/>
      <c r="D52" s="39"/>
      <c r="E52" s="39"/>
      <c r="F52" s="47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</row>
    <row r="53" spans="1:21" ht="12.75" customHeight="1">
      <c r="A53" s="39"/>
      <c r="B53" s="39"/>
      <c r="C53" s="39"/>
      <c r="D53" s="39"/>
      <c r="E53" s="39"/>
      <c r="F53" s="47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</row>
    <row r="54" spans="1:21" ht="12.75" customHeight="1">
      <c r="A54" s="39"/>
      <c r="B54" s="39"/>
      <c r="C54" s="39"/>
      <c r="D54" s="39"/>
      <c r="E54" s="39"/>
      <c r="F54" s="47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</row>
    <row r="55" spans="1:21" ht="12.75" customHeight="1">
      <c r="A55" s="39"/>
      <c r="B55" s="39"/>
      <c r="C55" s="39"/>
      <c r="D55" s="39"/>
      <c r="E55" s="39"/>
      <c r="F55" s="47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</row>
    <row r="56" spans="1:21" ht="12.75" customHeight="1">
      <c r="A56" s="39"/>
      <c r="B56" s="39"/>
      <c r="C56" s="39"/>
      <c r="D56" s="39"/>
      <c r="E56" s="39"/>
      <c r="F56" s="47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</row>
    <row r="57" spans="1:21" ht="12.75" customHeight="1">
      <c r="A57" s="39"/>
      <c r="B57" s="39"/>
      <c r="C57" s="39"/>
      <c r="D57" s="39"/>
      <c r="E57" s="39"/>
      <c r="F57" s="47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</row>
    <row r="58" spans="1:21" ht="12.75" customHeight="1">
      <c r="A58" s="39"/>
      <c r="B58" s="39"/>
      <c r="C58" s="39"/>
      <c r="D58" s="39"/>
      <c r="E58" s="39"/>
      <c r="F58" s="47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</row>
    <row r="59" spans="1:21" ht="12.75" customHeight="1">
      <c r="A59" s="39"/>
      <c r="B59" s="39"/>
      <c r="C59" s="39"/>
      <c r="D59" s="39"/>
      <c r="E59" s="39"/>
      <c r="F59" s="47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</row>
    <row r="60" spans="1:21" ht="12.75" customHeight="1">
      <c r="A60" s="39"/>
      <c r="B60" s="39"/>
      <c r="C60" s="39"/>
      <c r="D60" s="39"/>
      <c r="E60" s="39"/>
      <c r="F60" s="47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</row>
    <row r="61" spans="1:21" ht="12.75" customHeight="1">
      <c r="A61" s="39"/>
      <c r="B61" s="39"/>
      <c r="C61" s="39"/>
      <c r="D61" s="39"/>
      <c r="E61" s="39"/>
      <c r="F61" s="47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</row>
    <row r="62" spans="1:21" ht="12.75" customHeight="1">
      <c r="A62" s="39"/>
      <c r="B62" s="39"/>
      <c r="C62" s="39"/>
      <c r="D62" s="39"/>
      <c r="E62" s="39"/>
      <c r="F62" s="47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</row>
    <row r="63" spans="1:21" ht="12.75" customHeight="1">
      <c r="A63" s="39"/>
      <c r="B63" s="39"/>
      <c r="C63" s="39"/>
      <c r="D63" s="39"/>
      <c r="E63" s="39"/>
      <c r="F63" s="47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</row>
    <row r="64" spans="1:21" ht="12.75" customHeight="1">
      <c r="A64" s="39"/>
      <c r="B64" s="39"/>
      <c r="C64" s="39"/>
      <c r="D64" s="39"/>
      <c r="E64" s="39"/>
      <c r="F64" s="47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</row>
    <row r="65" spans="1:21" ht="12.75" customHeight="1">
      <c r="A65" s="39"/>
      <c r="B65" s="39"/>
      <c r="C65" s="39"/>
      <c r="D65" s="39"/>
      <c r="E65" s="39"/>
      <c r="F65" s="47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</row>
    <row r="66" spans="1:21" ht="12.75" customHeight="1">
      <c r="A66" s="39"/>
      <c r="B66" s="39"/>
      <c r="C66" s="39"/>
      <c r="D66" s="39"/>
      <c r="E66" s="39"/>
      <c r="F66" s="47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</row>
    <row r="67" spans="1:21" ht="12.75" customHeight="1">
      <c r="A67" s="39"/>
      <c r="B67" s="39"/>
      <c r="C67" s="39"/>
      <c r="D67" s="39"/>
      <c r="E67" s="39"/>
      <c r="F67" s="47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</row>
    <row r="68" spans="1:21" ht="12.75" customHeight="1">
      <c r="A68" s="39"/>
      <c r="B68" s="39"/>
      <c r="C68" s="39"/>
      <c r="D68" s="39"/>
      <c r="E68" s="39"/>
      <c r="F68" s="47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</row>
    <row r="69" spans="1:21" ht="12.75" customHeight="1">
      <c r="A69" s="39"/>
      <c r="B69" s="39"/>
      <c r="C69" s="39"/>
      <c r="D69" s="39"/>
      <c r="E69" s="39"/>
      <c r="F69" s="47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</row>
    <row r="70" spans="1:21" ht="12.75" customHeight="1">
      <c r="A70" s="39"/>
      <c r="B70" s="39"/>
      <c r="C70" s="39"/>
      <c r="D70" s="39"/>
      <c r="E70" s="39"/>
      <c r="F70" s="47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</row>
    <row r="71" spans="1:21" ht="12.75" customHeight="1">
      <c r="A71" s="39"/>
      <c r="B71" s="39"/>
      <c r="C71" s="39"/>
      <c r="D71" s="39"/>
      <c r="E71" s="39"/>
      <c r="F71" s="47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</row>
    <row r="72" spans="1:21" ht="12.75" customHeight="1">
      <c r="A72" s="39"/>
      <c r="B72" s="39"/>
      <c r="C72" s="39"/>
      <c r="D72" s="39"/>
      <c r="E72" s="39"/>
      <c r="F72" s="47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</row>
    <row r="73" spans="1:21" ht="12.75" customHeight="1">
      <c r="A73" s="39"/>
      <c r="B73" s="39"/>
      <c r="C73" s="39"/>
      <c r="D73" s="39"/>
      <c r="E73" s="39"/>
      <c r="F73" s="47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</row>
    <row r="74" spans="1:21" ht="12.75" customHeight="1">
      <c r="A74" s="39"/>
      <c r="B74" s="39"/>
      <c r="C74" s="39"/>
      <c r="D74" s="39"/>
      <c r="E74" s="39"/>
      <c r="F74" s="47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</row>
    <row r="75" spans="1:21" ht="12.75" customHeight="1">
      <c r="A75" s="39"/>
      <c r="B75" s="39"/>
      <c r="C75" s="39"/>
      <c r="D75" s="39"/>
      <c r="E75" s="39"/>
      <c r="F75" s="47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</row>
    <row r="76" spans="1:21" ht="12.75" customHeight="1">
      <c r="A76" s="39"/>
      <c r="B76" s="39"/>
      <c r="C76" s="39"/>
      <c r="D76" s="39"/>
      <c r="E76" s="39"/>
      <c r="F76" s="47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</row>
    <row r="77" spans="1:21" ht="12.75" customHeight="1">
      <c r="A77" s="39"/>
      <c r="B77" s="39"/>
      <c r="C77" s="39"/>
      <c r="D77" s="39"/>
      <c r="E77" s="39"/>
      <c r="F77" s="47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</row>
    <row r="78" spans="1:21" ht="12.75" customHeight="1">
      <c r="A78" s="39"/>
      <c r="B78" s="39"/>
      <c r="C78" s="39"/>
      <c r="D78" s="39"/>
      <c r="E78" s="39"/>
      <c r="F78" s="47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</row>
    <row r="79" spans="1:21" ht="12.75" customHeight="1">
      <c r="A79" s="39"/>
      <c r="B79" s="39"/>
      <c r="C79" s="39"/>
      <c r="D79" s="39"/>
      <c r="E79" s="39"/>
      <c r="F79" s="47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</row>
    <row r="80" spans="1:21" ht="12.75" customHeight="1">
      <c r="A80" s="39"/>
      <c r="B80" s="39"/>
      <c r="C80" s="39"/>
      <c r="D80" s="39"/>
      <c r="E80" s="39"/>
      <c r="F80" s="47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</row>
    <row r="81" spans="1:21" ht="12.75" customHeight="1">
      <c r="A81" s="39"/>
      <c r="B81" s="39"/>
      <c r="C81" s="39"/>
      <c r="D81" s="39"/>
      <c r="E81" s="39"/>
      <c r="F81" s="47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</row>
    <row r="82" spans="1:21" ht="12.75" customHeight="1">
      <c r="A82" s="39"/>
      <c r="B82" s="39"/>
      <c r="C82" s="39"/>
      <c r="D82" s="39"/>
      <c r="E82" s="39"/>
      <c r="F82" s="47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</row>
    <row r="83" spans="1:21" ht="12.75" customHeight="1">
      <c r="A83" s="39"/>
      <c r="B83" s="39"/>
      <c r="C83" s="39"/>
      <c r="D83" s="39"/>
      <c r="E83" s="39"/>
      <c r="F83" s="47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</row>
    <row r="84" spans="1:21" ht="12.75" customHeight="1">
      <c r="A84" s="39"/>
      <c r="B84" s="39"/>
      <c r="C84" s="39"/>
      <c r="D84" s="39"/>
      <c r="E84" s="39"/>
      <c r="F84" s="47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</row>
    <row r="85" spans="1:21" ht="12.75" customHeight="1">
      <c r="A85" s="39"/>
      <c r="B85" s="39"/>
      <c r="C85" s="39"/>
      <c r="D85" s="39"/>
      <c r="E85" s="39"/>
      <c r="F85" s="47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</row>
    <row r="86" spans="1:21" ht="12.75" customHeight="1">
      <c r="A86" s="39"/>
      <c r="B86" s="39"/>
      <c r="C86" s="39"/>
      <c r="D86" s="39"/>
      <c r="E86" s="39"/>
      <c r="F86" s="47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</row>
    <row r="87" spans="1:21" ht="12.75" customHeight="1">
      <c r="A87" s="39"/>
      <c r="B87" s="39"/>
      <c r="C87" s="39"/>
      <c r="D87" s="39"/>
      <c r="E87" s="39"/>
      <c r="F87" s="47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</row>
    <row r="88" spans="1:21" ht="12.75" customHeight="1">
      <c r="A88" s="39"/>
      <c r="B88" s="39"/>
      <c r="C88" s="39"/>
      <c r="D88" s="39"/>
      <c r="E88" s="39"/>
      <c r="F88" s="47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</row>
    <row r="89" spans="1:21" ht="12.75" customHeight="1">
      <c r="A89" s="39"/>
      <c r="B89" s="39"/>
      <c r="C89" s="39"/>
      <c r="D89" s="39"/>
      <c r="E89" s="39"/>
      <c r="F89" s="47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</row>
    <row r="90" spans="1:21" ht="12.75" customHeight="1">
      <c r="A90" s="39"/>
      <c r="B90" s="39"/>
      <c r="C90" s="39"/>
      <c r="D90" s="39"/>
      <c r="E90" s="39"/>
      <c r="F90" s="47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</row>
    <row r="91" spans="1:21" ht="12.75" customHeight="1">
      <c r="A91" s="39"/>
      <c r="B91" s="39"/>
      <c r="C91" s="39"/>
      <c r="D91" s="39"/>
      <c r="E91" s="39"/>
      <c r="F91" s="47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</row>
    <row r="92" spans="1:21" ht="12.75" customHeight="1">
      <c r="A92" s="39"/>
      <c r="B92" s="39"/>
      <c r="C92" s="39"/>
      <c r="D92" s="39"/>
      <c r="E92" s="39"/>
      <c r="F92" s="47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</row>
    <row r="93" spans="1:21" ht="12.75" customHeight="1">
      <c r="A93" s="39"/>
      <c r="B93" s="39"/>
      <c r="C93" s="39"/>
      <c r="D93" s="39"/>
      <c r="E93" s="39"/>
      <c r="F93" s="47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</row>
    <row r="94" spans="1:21" ht="12.75" customHeight="1">
      <c r="A94" s="39"/>
      <c r="B94" s="39"/>
      <c r="C94" s="39"/>
      <c r="D94" s="39"/>
      <c r="E94" s="39"/>
      <c r="F94" s="47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</row>
    <row r="95" spans="1:21" ht="12.75" customHeight="1">
      <c r="A95" s="39"/>
      <c r="B95" s="39"/>
      <c r="C95" s="39"/>
      <c r="D95" s="39"/>
      <c r="E95" s="39"/>
      <c r="F95" s="47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</row>
    <row r="96" spans="1:21" ht="12.75" customHeight="1">
      <c r="A96" s="39"/>
      <c r="B96" s="39"/>
      <c r="C96" s="39"/>
      <c r="D96" s="39"/>
      <c r="E96" s="39"/>
      <c r="F96" s="47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</row>
    <row r="97" spans="1:21" ht="12.75" customHeight="1">
      <c r="A97" s="39"/>
      <c r="B97" s="39"/>
      <c r="C97" s="39"/>
      <c r="D97" s="39"/>
      <c r="E97" s="39"/>
      <c r="F97" s="47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</row>
    <row r="98" spans="1:21" ht="12.75" customHeight="1">
      <c r="A98" s="39"/>
      <c r="B98" s="39"/>
      <c r="C98" s="39"/>
      <c r="D98" s="39"/>
      <c r="E98" s="39"/>
      <c r="F98" s="47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</row>
    <row r="99" spans="1:21" ht="12.75" customHeight="1">
      <c r="A99" s="39"/>
      <c r="B99" s="39"/>
      <c r="C99" s="39"/>
      <c r="D99" s="39"/>
      <c r="E99" s="39"/>
      <c r="F99" s="47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</row>
    <row r="100" spans="1:21" ht="12.75" customHeight="1">
      <c r="A100" s="39"/>
      <c r="B100" s="39"/>
      <c r="C100" s="39"/>
      <c r="D100" s="39"/>
      <c r="E100" s="39"/>
      <c r="F100" s="47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</row>
    <row r="101" spans="1:21" ht="12.75" customHeight="1">
      <c r="A101" s="39"/>
      <c r="B101" s="39"/>
      <c r="C101" s="39"/>
      <c r="D101" s="39"/>
      <c r="E101" s="39"/>
      <c r="F101" s="47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</row>
    <row r="102" spans="1:21" ht="12.75" customHeight="1">
      <c r="A102" s="39"/>
      <c r="B102" s="39"/>
      <c r="C102" s="39"/>
      <c r="D102" s="39"/>
      <c r="E102" s="39"/>
      <c r="F102" s="47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</row>
    <row r="103" spans="1:21" ht="12.75" customHeight="1">
      <c r="A103" s="39"/>
      <c r="B103" s="39"/>
      <c r="C103" s="39"/>
      <c r="D103" s="39"/>
      <c r="E103" s="39"/>
      <c r="F103" s="47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</row>
    <row r="104" spans="1:21" ht="12.75" customHeight="1">
      <c r="A104" s="39"/>
      <c r="B104" s="39"/>
      <c r="C104" s="39"/>
      <c r="D104" s="39"/>
      <c r="E104" s="39"/>
      <c r="F104" s="47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</row>
    <row r="105" spans="1:21" ht="12.75" customHeight="1">
      <c r="A105" s="39"/>
      <c r="B105" s="39"/>
      <c r="C105" s="39"/>
      <c r="D105" s="39"/>
      <c r="E105" s="39"/>
      <c r="F105" s="47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</row>
    <row r="106" spans="1:21" ht="12.75" customHeight="1">
      <c r="A106" s="39"/>
      <c r="B106" s="39"/>
      <c r="C106" s="39"/>
      <c r="D106" s="39"/>
      <c r="E106" s="39"/>
      <c r="F106" s="47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</row>
    <row r="107" spans="1:21" ht="12.75" customHeight="1">
      <c r="A107" s="39"/>
      <c r="B107" s="39"/>
      <c r="C107" s="39"/>
      <c r="D107" s="39"/>
      <c r="E107" s="39"/>
      <c r="F107" s="47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</row>
    <row r="108" spans="1:21" ht="12.75" customHeight="1">
      <c r="A108" s="39"/>
      <c r="B108" s="39"/>
      <c r="C108" s="39"/>
      <c r="D108" s="39"/>
      <c r="E108" s="39"/>
      <c r="F108" s="47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</row>
    <row r="109" spans="1:21" ht="12.75" customHeight="1">
      <c r="A109" s="39"/>
      <c r="B109" s="39"/>
      <c r="C109" s="39"/>
      <c r="D109" s="39"/>
      <c r="E109" s="39"/>
      <c r="F109" s="47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</row>
    <row r="110" spans="1:21" ht="12.75" customHeight="1">
      <c r="A110" s="39"/>
      <c r="B110" s="39"/>
      <c r="C110" s="39"/>
      <c r="D110" s="39"/>
      <c r="E110" s="39"/>
      <c r="F110" s="47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</row>
    <row r="111" spans="1:21" ht="12.75" customHeight="1">
      <c r="A111" s="39"/>
      <c r="B111" s="39"/>
      <c r="C111" s="39"/>
      <c r="D111" s="39"/>
      <c r="E111" s="39"/>
      <c r="F111" s="47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</row>
    <row r="112" spans="1:21" ht="12.75" customHeight="1">
      <c r="A112" s="39"/>
      <c r="B112" s="39"/>
      <c r="C112" s="39"/>
      <c r="D112" s="39"/>
      <c r="E112" s="39"/>
      <c r="F112" s="47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</row>
    <row r="113" spans="1:21" ht="12.75" customHeight="1">
      <c r="A113" s="39"/>
      <c r="B113" s="39"/>
      <c r="C113" s="39"/>
      <c r="D113" s="39"/>
      <c r="E113" s="39"/>
      <c r="F113" s="47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</row>
    <row r="114" spans="1:21" ht="12.75" customHeight="1">
      <c r="A114" s="39"/>
      <c r="B114" s="39"/>
      <c r="C114" s="39"/>
      <c r="D114" s="39"/>
      <c r="E114" s="39"/>
      <c r="F114" s="47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</row>
    <row r="115" spans="1:21" ht="12.75" customHeight="1">
      <c r="A115" s="39"/>
      <c r="B115" s="39"/>
      <c r="C115" s="39"/>
      <c r="D115" s="39"/>
      <c r="E115" s="39"/>
      <c r="F115" s="47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</row>
    <row r="116" spans="1:21" ht="12.75" customHeight="1">
      <c r="A116" s="39"/>
      <c r="B116" s="39"/>
      <c r="C116" s="39"/>
      <c r="D116" s="39"/>
      <c r="E116" s="39"/>
      <c r="F116" s="47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</row>
    <row r="117" spans="1:21" ht="12.75" customHeight="1">
      <c r="A117" s="39"/>
      <c r="B117" s="39"/>
      <c r="C117" s="39"/>
      <c r="D117" s="39"/>
      <c r="E117" s="39"/>
      <c r="F117" s="47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</row>
    <row r="118" spans="1:21" ht="12.75" customHeight="1">
      <c r="A118" s="39"/>
      <c r="B118" s="39"/>
      <c r="C118" s="39"/>
      <c r="D118" s="39"/>
      <c r="E118" s="39"/>
      <c r="F118" s="47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</row>
    <row r="119" spans="1:21" ht="12.75" customHeight="1">
      <c r="A119" s="39"/>
      <c r="B119" s="39"/>
      <c r="C119" s="39"/>
      <c r="D119" s="39"/>
      <c r="E119" s="39"/>
      <c r="F119" s="47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</row>
    <row r="120" spans="1:21" ht="12.75" customHeight="1">
      <c r="A120" s="39"/>
      <c r="B120" s="39"/>
      <c r="C120" s="39"/>
      <c r="D120" s="39"/>
      <c r="E120" s="39"/>
      <c r="F120" s="47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</row>
    <row r="121" spans="1:21" ht="12.75" customHeight="1">
      <c r="A121" s="39"/>
      <c r="B121" s="39"/>
      <c r="C121" s="39"/>
      <c r="D121" s="39"/>
      <c r="E121" s="39"/>
      <c r="F121" s="47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</row>
    <row r="122" spans="1:21" ht="12.75" customHeight="1">
      <c r="A122" s="39"/>
      <c r="B122" s="39"/>
      <c r="C122" s="39"/>
      <c r="D122" s="39"/>
      <c r="E122" s="39"/>
      <c r="F122" s="47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</row>
    <row r="123" spans="1:21" ht="12.75" customHeight="1">
      <c r="A123" s="39"/>
      <c r="B123" s="39"/>
      <c r="C123" s="39"/>
      <c r="D123" s="39"/>
      <c r="E123" s="39"/>
      <c r="F123" s="47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</row>
    <row r="124" spans="1:21" ht="12.75" customHeight="1">
      <c r="A124" s="39"/>
      <c r="B124" s="39"/>
      <c r="C124" s="39"/>
      <c r="D124" s="39"/>
      <c r="E124" s="39"/>
      <c r="F124" s="47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</row>
    <row r="125" spans="1:21" ht="12.75" customHeight="1">
      <c r="A125" s="39"/>
      <c r="B125" s="39"/>
      <c r="C125" s="39"/>
      <c r="D125" s="39"/>
      <c r="E125" s="39"/>
      <c r="F125" s="47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</row>
    <row r="126" spans="1:21" ht="12.75" customHeight="1">
      <c r="A126" s="39"/>
      <c r="B126" s="39"/>
      <c r="C126" s="39"/>
      <c r="D126" s="39"/>
      <c r="E126" s="39"/>
      <c r="F126" s="47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</row>
    <row r="127" spans="1:21" ht="12.75" customHeight="1">
      <c r="A127" s="39"/>
      <c r="B127" s="39"/>
      <c r="C127" s="39"/>
      <c r="D127" s="39"/>
      <c r="E127" s="39"/>
      <c r="F127" s="47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</row>
    <row r="128" spans="1:21" ht="12.75" customHeight="1">
      <c r="A128" s="39"/>
      <c r="B128" s="39"/>
      <c r="C128" s="39"/>
      <c r="D128" s="39"/>
      <c r="E128" s="39"/>
      <c r="F128" s="47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</row>
    <row r="129" spans="1:21" ht="12.75" customHeight="1">
      <c r="A129" s="39"/>
      <c r="B129" s="39"/>
      <c r="C129" s="39"/>
      <c r="D129" s="39"/>
      <c r="E129" s="39"/>
      <c r="F129" s="47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</row>
    <row r="130" spans="1:21" ht="12.75" customHeight="1">
      <c r="A130" s="39"/>
      <c r="B130" s="39"/>
      <c r="C130" s="39"/>
      <c r="D130" s="39"/>
      <c r="E130" s="39"/>
      <c r="F130" s="47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</row>
    <row r="131" spans="1:21" ht="12.75" customHeight="1">
      <c r="A131" s="39"/>
      <c r="B131" s="39"/>
      <c r="C131" s="39"/>
      <c r="D131" s="39"/>
      <c r="E131" s="39"/>
      <c r="F131" s="47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</row>
    <row r="132" spans="1:21" ht="12.75" customHeight="1">
      <c r="A132" s="39"/>
      <c r="B132" s="39"/>
      <c r="C132" s="39"/>
      <c r="D132" s="39"/>
      <c r="E132" s="39"/>
      <c r="F132" s="47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</row>
    <row r="133" spans="1:21" ht="12.75" customHeight="1">
      <c r="A133" s="39"/>
      <c r="B133" s="39"/>
      <c r="C133" s="39"/>
      <c r="D133" s="39"/>
      <c r="E133" s="39"/>
      <c r="F133" s="47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</row>
    <row r="134" spans="1:21" ht="12.75" customHeight="1">
      <c r="A134" s="39"/>
      <c r="B134" s="39"/>
      <c r="C134" s="39"/>
      <c r="D134" s="39"/>
      <c r="E134" s="39"/>
      <c r="F134" s="47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</row>
    <row r="135" spans="1:21" ht="12.75" customHeight="1">
      <c r="A135" s="39"/>
      <c r="B135" s="39"/>
      <c r="C135" s="39"/>
      <c r="D135" s="39"/>
      <c r="E135" s="39"/>
      <c r="F135" s="47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</row>
    <row r="136" spans="1:21" ht="12.75" customHeight="1">
      <c r="A136" s="39"/>
      <c r="B136" s="39"/>
      <c r="C136" s="39"/>
      <c r="D136" s="39"/>
      <c r="E136" s="39"/>
      <c r="F136" s="47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</row>
    <row r="137" spans="1:21" ht="12.75" customHeight="1">
      <c r="A137" s="39"/>
      <c r="B137" s="39"/>
      <c r="C137" s="39"/>
      <c r="D137" s="39"/>
      <c r="E137" s="39"/>
      <c r="F137" s="47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</row>
    <row r="138" spans="1:21" ht="12.75" customHeight="1">
      <c r="A138" s="39"/>
      <c r="B138" s="39"/>
      <c r="C138" s="39"/>
      <c r="D138" s="39"/>
      <c r="E138" s="39"/>
      <c r="F138" s="47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</row>
    <row r="139" spans="1:21" ht="12.75" customHeight="1">
      <c r="A139" s="39"/>
      <c r="B139" s="39"/>
      <c r="C139" s="39"/>
      <c r="D139" s="39"/>
      <c r="E139" s="39"/>
      <c r="F139" s="47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</row>
    <row r="140" spans="1:21" ht="12.75" customHeight="1">
      <c r="A140" s="39"/>
      <c r="B140" s="39"/>
      <c r="C140" s="39"/>
      <c r="D140" s="39"/>
      <c r="E140" s="39"/>
      <c r="F140" s="47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</row>
    <row r="141" spans="1:21" ht="12.75" customHeight="1">
      <c r="A141" s="39"/>
      <c r="B141" s="39"/>
      <c r="C141" s="39"/>
      <c r="D141" s="39"/>
      <c r="E141" s="39"/>
      <c r="F141" s="47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</row>
    <row r="142" spans="1:21" ht="12.75" customHeight="1">
      <c r="A142" s="39"/>
      <c r="B142" s="39"/>
      <c r="C142" s="39"/>
      <c r="D142" s="39"/>
      <c r="E142" s="39"/>
      <c r="F142" s="47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</row>
    <row r="143" spans="1:21" ht="12.75" customHeight="1">
      <c r="A143" s="39"/>
      <c r="B143" s="39"/>
      <c r="C143" s="39"/>
      <c r="D143" s="39"/>
      <c r="E143" s="39"/>
      <c r="F143" s="47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</row>
    <row r="144" spans="1:21" ht="12.75" customHeight="1">
      <c r="A144" s="39"/>
      <c r="B144" s="39"/>
      <c r="C144" s="39"/>
      <c r="D144" s="39"/>
      <c r="E144" s="39"/>
      <c r="F144" s="47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</row>
    <row r="145" spans="1:21" ht="12.75" customHeight="1">
      <c r="A145" s="39"/>
      <c r="B145" s="39"/>
      <c r="C145" s="39"/>
      <c r="D145" s="39"/>
      <c r="E145" s="39"/>
      <c r="F145" s="47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</row>
    <row r="146" spans="1:21" ht="12.75" customHeight="1">
      <c r="A146" s="39"/>
      <c r="B146" s="39"/>
      <c r="C146" s="39"/>
      <c r="D146" s="39"/>
      <c r="E146" s="39"/>
      <c r="F146" s="47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</row>
    <row r="147" spans="1:21" ht="12.75" customHeight="1">
      <c r="A147" s="39"/>
      <c r="B147" s="39"/>
      <c r="C147" s="39"/>
      <c r="D147" s="39"/>
      <c r="E147" s="39"/>
      <c r="F147" s="47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</row>
    <row r="148" spans="1:21" ht="12.75" customHeight="1">
      <c r="A148" s="39"/>
      <c r="B148" s="39"/>
      <c r="C148" s="39"/>
      <c r="D148" s="39"/>
      <c r="E148" s="39"/>
      <c r="F148" s="47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</row>
    <row r="149" spans="1:21" ht="12.75" customHeight="1">
      <c r="A149" s="39"/>
      <c r="B149" s="39"/>
      <c r="C149" s="39"/>
      <c r="D149" s="39"/>
      <c r="E149" s="39"/>
      <c r="F149" s="47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</row>
    <row r="150" spans="1:21" ht="12.75" customHeight="1">
      <c r="A150" s="39"/>
      <c r="B150" s="39"/>
      <c r="C150" s="39"/>
      <c r="D150" s="39"/>
      <c r="E150" s="39"/>
      <c r="F150" s="47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</row>
    <row r="151" spans="1:21" ht="12.75" customHeight="1">
      <c r="A151" s="39"/>
      <c r="B151" s="39"/>
      <c r="C151" s="39"/>
      <c r="D151" s="39"/>
      <c r="E151" s="39"/>
      <c r="F151" s="47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</row>
    <row r="152" spans="1:21" ht="12.75" customHeight="1">
      <c r="A152" s="39"/>
      <c r="B152" s="39"/>
      <c r="C152" s="39"/>
      <c r="D152" s="39"/>
      <c r="E152" s="39"/>
      <c r="F152" s="47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</row>
    <row r="153" spans="1:21" ht="12.75" customHeight="1">
      <c r="A153" s="39"/>
      <c r="B153" s="39"/>
      <c r="C153" s="39"/>
      <c r="D153" s="39"/>
      <c r="E153" s="39"/>
      <c r="F153" s="47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</row>
    <row r="154" spans="1:21" ht="12.75" customHeight="1">
      <c r="A154" s="39"/>
      <c r="B154" s="39"/>
      <c r="C154" s="39"/>
      <c r="D154" s="39"/>
      <c r="E154" s="39"/>
      <c r="F154" s="47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</row>
    <row r="155" spans="1:21" ht="12.75" customHeight="1">
      <c r="A155" s="39"/>
      <c r="B155" s="39"/>
      <c r="C155" s="39"/>
      <c r="D155" s="39"/>
      <c r="E155" s="39"/>
      <c r="F155" s="47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</row>
    <row r="156" spans="1:21" ht="12.75" customHeight="1">
      <c r="A156" s="39"/>
      <c r="B156" s="39"/>
      <c r="C156" s="39"/>
      <c r="D156" s="39"/>
      <c r="E156" s="39"/>
      <c r="F156" s="47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</row>
    <row r="157" spans="1:21" ht="12.75" customHeight="1">
      <c r="A157" s="39"/>
      <c r="B157" s="39"/>
      <c r="C157" s="39"/>
      <c r="D157" s="39"/>
      <c r="E157" s="39"/>
      <c r="F157" s="47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</row>
    <row r="158" spans="1:21" ht="12.75" customHeight="1">
      <c r="A158" s="39"/>
      <c r="B158" s="39"/>
      <c r="C158" s="39"/>
      <c r="D158" s="39"/>
      <c r="E158" s="39"/>
      <c r="F158" s="47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</row>
    <row r="159" spans="1:21" ht="12.75" customHeight="1">
      <c r="A159" s="39"/>
      <c r="B159" s="39"/>
      <c r="C159" s="39"/>
      <c r="D159" s="39"/>
      <c r="E159" s="39"/>
      <c r="F159" s="47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</row>
    <row r="160" spans="1:21" ht="12.75" customHeight="1">
      <c r="A160" s="39"/>
      <c r="B160" s="39"/>
      <c r="C160" s="39"/>
      <c r="D160" s="39"/>
      <c r="E160" s="39"/>
      <c r="F160" s="47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</row>
    <row r="161" spans="1:21" ht="12.75" customHeight="1">
      <c r="A161" s="39"/>
      <c r="B161" s="39"/>
      <c r="C161" s="39"/>
      <c r="D161" s="39"/>
      <c r="E161" s="39"/>
      <c r="F161" s="47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</row>
    <row r="162" spans="1:21" ht="12.75" customHeight="1">
      <c r="A162" s="39"/>
      <c r="B162" s="39"/>
      <c r="C162" s="39"/>
      <c r="D162" s="39"/>
      <c r="E162" s="39"/>
      <c r="F162" s="47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</row>
    <row r="163" spans="1:21" ht="12.75" customHeight="1">
      <c r="A163" s="39"/>
      <c r="B163" s="39"/>
      <c r="C163" s="39"/>
      <c r="D163" s="39"/>
      <c r="E163" s="39"/>
      <c r="F163" s="47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</row>
    <row r="164" spans="1:21" ht="12.75" customHeight="1">
      <c r="A164" s="39"/>
      <c r="B164" s="39"/>
      <c r="C164" s="39"/>
      <c r="D164" s="39"/>
      <c r="E164" s="39"/>
      <c r="F164" s="47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</row>
    <row r="165" spans="1:21" ht="12.75" customHeight="1">
      <c r="A165" s="39"/>
      <c r="B165" s="39"/>
      <c r="C165" s="39"/>
      <c r="D165" s="39"/>
      <c r="E165" s="39"/>
      <c r="F165" s="47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</row>
    <row r="166" spans="1:21" ht="12.75" customHeight="1">
      <c r="A166" s="39"/>
      <c r="B166" s="39"/>
      <c r="C166" s="39"/>
      <c r="D166" s="39"/>
      <c r="E166" s="39"/>
      <c r="F166" s="47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</row>
    <row r="167" spans="1:21" ht="12.75" customHeight="1">
      <c r="A167" s="39"/>
      <c r="B167" s="39"/>
      <c r="C167" s="39"/>
      <c r="D167" s="39"/>
      <c r="E167" s="39"/>
      <c r="F167" s="47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</row>
    <row r="168" spans="1:21" ht="12.75" customHeight="1">
      <c r="A168" s="39"/>
      <c r="B168" s="39"/>
      <c r="C168" s="39"/>
      <c r="D168" s="39"/>
      <c r="E168" s="39"/>
      <c r="F168" s="47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</row>
    <row r="169" spans="1:21" ht="12.75" customHeight="1">
      <c r="A169" s="39"/>
      <c r="B169" s="39"/>
      <c r="C169" s="39"/>
      <c r="D169" s="39"/>
      <c r="E169" s="39"/>
      <c r="F169" s="47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</row>
    <row r="170" spans="1:21" ht="12.75" customHeight="1">
      <c r="A170" s="39"/>
      <c r="B170" s="39"/>
      <c r="C170" s="39"/>
      <c r="D170" s="39"/>
      <c r="E170" s="39"/>
      <c r="F170" s="47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</row>
    <row r="171" spans="1:21" ht="12.75" customHeight="1">
      <c r="A171" s="39"/>
      <c r="B171" s="39"/>
      <c r="C171" s="39"/>
      <c r="D171" s="39"/>
      <c r="E171" s="39"/>
      <c r="F171" s="47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</row>
    <row r="172" spans="1:21" ht="12.75" customHeight="1">
      <c r="A172" s="39"/>
      <c r="B172" s="39"/>
      <c r="C172" s="39"/>
      <c r="D172" s="39"/>
      <c r="E172" s="39"/>
      <c r="F172" s="47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</row>
    <row r="173" spans="1:21" ht="12.75" customHeight="1">
      <c r="A173" s="39"/>
      <c r="B173" s="39"/>
      <c r="C173" s="39"/>
      <c r="D173" s="39"/>
      <c r="E173" s="39"/>
      <c r="F173" s="47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</row>
    <row r="174" spans="1:21" ht="12.75" customHeight="1">
      <c r="A174" s="39"/>
      <c r="B174" s="39"/>
      <c r="C174" s="39"/>
      <c r="D174" s="39"/>
      <c r="E174" s="39"/>
      <c r="F174" s="47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</row>
    <row r="175" spans="1:21" ht="12.75" customHeight="1">
      <c r="A175" s="39"/>
      <c r="B175" s="39"/>
      <c r="C175" s="39"/>
      <c r="D175" s="39"/>
      <c r="E175" s="39"/>
      <c r="F175" s="47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</row>
    <row r="176" spans="1:21" ht="12.75" customHeight="1">
      <c r="A176" s="39"/>
      <c r="B176" s="39"/>
      <c r="C176" s="39"/>
      <c r="D176" s="39"/>
      <c r="E176" s="39"/>
      <c r="F176" s="47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</row>
    <row r="177" spans="1:21" ht="12.75" customHeight="1">
      <c r="A177" s="39"/>
      <c r="B177" s="39"/>
      <c r="C177" s="39"/>
      <c r="D177" s="39"/>
      <c r="E177" s="39"/>
      <c r="F177" s="47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</row>
    <row r="178" spans="1:21" ht="12.75" customHeight="1">
      <c r="A178" s="39"/>
      <c r="B178" s="39"/>
      <c r="C178" s="39"/>
      <c r="D178" s="39"/>
      <c r="E178" s="39"/>
      <c r="F178" s="47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</row>
    <row r="179" spans="1:21" ht="12.75" customHeight="1">
      <c r="A179" s="39"/>
      <c r="B179" s="39"/>
      <c r="C179" s="39"/>
      <c r="D179" s="39"/>
      <c r="E179" s="39"/>
      <c r="F179" s="47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</row>
    <row r="180" spans="1:21" ht="12.75" customHeight="1">
      <c r="A180" s="39"/>
      <c r="B180" s="39"/>
      <c r="C180" s="39"/>
      <c r="D180" s="39"/>
      <c r="E180" s="39"/>
      <c r="F180" s="47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</row>
    <row r="181" spans="1:21" ht="12.75" customHeight="1">
      <c r="A181" s="39"/>
      <c r="B181" s="39"/>
      <c r="C181" s="39"/>
      <c r="D181" s="39"/>
      <c r="E181" s="39"/>
      <c r="F181" s="47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</row>
    <row r="182" spans="1:21" ht="12.75" customHeight="1">
      <c r="A182" s="39"/>
      <c r="B182" s="39"/>
      <c r="C182" s="39"/>
      <c r="D182" s="39"/>
      <c r="E182" s="39"/>
      <c r="F182" s="47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</row>
    <row r="183" spans="1:21" ht="12.75" customHeight="1">
      <c r="A183" s="39"/>
      <c r="B183" s="39"/>
      <c r="C183" s="39"/>
      <c r="D183" s="39"/>
      <c r="E183" s="39"/>
      <c r="F183" s="47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</row>
    <row r="184" spans="1:21" ht="12.75" customHeight="1">
      <c r="A184" s="39"/>
      <c r="B184" s="39"/>
      <c r="C184" s="39"/>
      <c r="D184" s="39"/>
      <c r="E184" s="39"/>
      <c r="F184" s="47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</row>
    <row r="185" spans="1:21" ht="12.75" customHeight="1">
      <c r="A185" s="39"/>
      <c r="B185" s="39"/>
      <c r="C185" s="39"/>
      <c r="D185" s="39"/>
      <c r="E185" s="39"/>
      <c r="F185" s="47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</row>
    <row r="186" spans="1:21" ht="12.75" customHeight="1">
      <c r="A186" s="39"/>
      <c r="B186" s="39"/>
      <c r="C186" s="39"/>
      <c r="D186" s="39"/>
      <c r="E186" s="39"/>
      <c r="F186" s="47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</row>
    <row r="187" spans="1:21" ht="12.75" customHeight="1">
      <c r="A187" s="39"/>
      <c r="B187" s="39"/>
      <c r="C187" s="39"/>
      <c r="D187" s="39"/>
      <c r="E187" s="39"/>
      <c r="F187" s="47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</row>
    <row r="188" spans="1:21" ht="12.75" customHeight="1">
      <c r="A188" s="39"/>
      <c r="B188" s="39"/>
      <c r="C188" s="39"/>
      <c r="D188" s="39"/>
      <c r="E188" s="39"/>
      <c r="F188" s="47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</row>
    <row r="189" spans="1:21" ht="12.75" customHeight="1">
      <c r="A189" s="39"/>
      <c r="B189" s="39"/>
      <c r="C189" s="39"/>
      <c r="D189" s="39"/>
      <c r="E189" s="39"/>
      <c r="F189" s="47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</row>
    <row r="190" spans="1:21" ht="12.75" customHeight="1">
      <c r="A190" s="39"/>
      <c r="B190" s="39"/>
      <c r="C190" s="39"/>
      <c r="D190" s="39"/>
      <c r="E190" s="39"/>
      <c r="F190" s="47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</row>
    <row r="191" spans="1:21" ht="12.75" customHeight="1">
      <c r="A191" s="39"/>
      <c r="B191" s="39"/>
      <c r="C191" s="39"/>
      <c r="D191" s="39"/>
      <c r="E191" s="39"/>
      <c r="F191" s="47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</row>
    <row r="192" spans="1:21" ht="12.75" customHeight="1">
      <c r="A192" s="39"/>
      <c r="B192" s="39"/>
      <c r="C192" s="39"/>
      <c r="D192" s="39"/>
      <c r="E192" s="39"/>
      <c r="F192" s="47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</row>
    <row r="193" spans="1:21" ht="12.75" customHeight="1">
      <c r="A193" s="39"/>
      <c r="B193" s="39"/>
      <c r="C193" s="39"/>
      <c r="D193" s="39"/>
      <c r="E193" s="39"/>
      <c r="F193" s="47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</row>
    <row r="194" spans="1:21" ht="12.75" customHeight="1">
      <c r="A194" s="39"/>
      <c r="B194" s="39"/>
      <c r="C194" s="39"/>
      <c r="D194" s="39"/>
      <c r="E194" s="39"/>
      <c r="F194" s="47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</row>
    <row r="195" spans="1:21" ht="12.75" customHeight="1">
      <c r="A195" s="39"/>
      <c r="B195" s="39"/>
      <c r="C195" s="39"/>
      <c r="D195" s="39"/>
      <c r="E195" s="39"/>
      <c r="F195" s="47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</row>
    <row r="196" spans="1:21" ht="12.75" customHeight="1">
      <c r="A196" s="39"/>
      <c r="B196" s="39"/>
      <c r="C196" s="39"/>
      <c r="D196" s="39"/>
      <c r="E196" s="39"/>
      <c r="F196" s="47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</row>
    <row r="197" spans="1:21" ht="12.75" customHeight="1">
      <c r="A197" s="39"/>
      <c r="B197" s="39"/>
      <c r="C197" s="39"/>
      <c r="D197" s="39"/>
      <c r="E197" s="39"/>
      <c r="F197" s="47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</row>
    <row r="198" spans="1:21" ht="12.75" customHeight="1">
      <c r="A198" s="39"/>
      <c r="B198" s="39"/>
      <c r="C198" s="39"/>
      <c r="D198" s="39"/>
      <c r="E198" s="39"/>
      <c r="F198" s="47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</row>
    <row r="199" spans="1:21" ht="12.75" customHeight="1">
      <c r="A199" s="39"/>
      <c r="B199" s="39"/>
      <c r="C199" s="39"/>
      <c r="D199" s="39"/>
      <c r="E199" s="39"/>
      <c r="F199" s="47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</row>
    <row r="200" spans="1:21" ht="12.75" customHeight="1">
      <c r="A200" s="39"/>
      <c r="B200" s="39"/>
      <c r="C200" s="39"/>
      <c r="D200" s="39"/>
      <c r="E200" s="39"/>
      <c r="F200" s="47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</row>
    <row r="201" spans="1:21" ht="12.75" customHeight="1">
      <c r="A201" s="39"/>
      <c r="B201" s="39"/>
      <c r="C201" s="39"/>
      <c r="D201" s="39"/>
      <c r="E201" s="39"/>
      <c r="F201" s="47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</row>
    <row r="202" spans="1:21" ht="12.75" customHeight="1">
      <c r="A202" s="39"/>
      <c r="B202" s="39"/>
      <c r="C202" s="39"/>
      <c r="D202" s="39"/>
      <c r="E202" s="39"/>
      <c r="F202" s="47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</row>
    <row r="203" spans="1:21" ht="12.75" customHeight="1">
      <c r="A203" s="39"/>
      <c r="B203" s="39"/>
      <c r="C203" s="39"/>
      <c r="D203" s="39"/>
      <c r="E203" s="39"/>
      <c r="F203" s="47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</row>
    <row r="204" spans="1:21" ht="12.75" customHeight="1">
      <c r="A204" s="39"/>
      <c r="B204" s="39"/>
      <c r="C204" s="39"/>
      <c r="D204" s="39"/>
      <c r="E204" s="39"/>
      <c r="F204" s="47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</row>
    <row r="205" spans="1:21" ht="12.75" customHeight="1">
      <c r="A205" s="39"/>
      <c r="B205" s="39"/>
      <c r="C205" s="39"/>
      <c r="D205" s="39"/>
      <c r="E205" s="39"/>
      <c r="F205" s="47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</row>
    <row r="206" spans="1:21" ht="12.75" customHeight="1">
      <c r="A206" s="39"/>
      <c r="B206" s="39"/>
      <c r="C206" s="39"/>
      <c r="D206" s="39"/>
      <c r="E206" s="39"/>
      <c r="F206" s="47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</row>
    <row r="207" spans="1:21" ht="12.75" customHeight="1">
      <c r="A207" s="39"/>
      <c r="B207" s="39"/>
      <c r="C207" s="39"/>
      <c r="D207" s="39"/>
      <c r="E207" s="39"/>
      <c r="F207" s="47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</row>
    <row r="208" spans="1:21" ht="12.75" customHeight="1">
      <c r="A208" s="39"/>
      <c r="B208" s="39"/>
      <c r="C208" s="39"/>
      <c r="D208" s="39"/>
      <c r="E208" s="39"/>
      <c r="F208" s="47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</row>
    <row r="209" spans="1:21" ht="12.75" customHeight="1">
      <c r="A209" s="39"/>
      <c r="B209" s="39"/>
      <c r="C209" s="39"/>
      <c r="D209" s="39"/>
      <c r="E209" s="39"/>
      <c r="F209" s="47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</row>
    <row r="210" spans="1:21" ht="12.75" customHeight="1">
      <c r="A210" s="39"/>
      <c r="B210" s="39"/>
      <c r="C210" s="39"/>
      <c r="D210" s="39"/>
      <c r="E210" s="39"/>
      <c r="F210" s="47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</row>
    <row r="211" spans="1:21" ht="12.75" customHeight="1">
      <c r="A211" s="39"/>
      <c r="B211" s="39"/>
      <c r="C211" s="39"/>
      <c r="D211" s="39"/>
      <c r="E211" s="39"/>
      <c r="F211" s="47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</row>
    <row r="212" spans="1:21" ht="12.75" customHeight="1">
      <c r="A212" s="39"/>
      <c r="B212" s="39"/>
      <c r="C212" s="39"/>
      <c r="D212" s="39"/>
      <c r="E212" s="39"/>
      <c r="F212" s="47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</row>
    <row r="213" spans="1:21" ht="12.75" customHeight="1">
      <c r="A213" s="39"/>
      <c r="B213" s="39"/>
      <c r="C213" s="39"/>
      <c r="D213" s="39"/>
      <c r="E213" s="39"/>
      <c r="F213" s="47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</row>
    <row r="214" spans="1:21" ht="12.75" customHeight="1">
      <c r="A214" s="39"/>
      <c r="B214" s="39"/>
      <c r="C214" s="39"/>
      <c r="D214" s="39"/>
      <c r="E214" s="39"/>
      <c r="F214" s="47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</row>
    <row r="215" spans="1:21" ht="12.75" customHeight="1">
      <c r="A215" s="39"/>
      <c r="B215" s="39"/>
      <c r="C215" s="39"/>
      <c r="D215" s="39"/>
      <c r="E215" s="39"/>
      <c r="F215" s="47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</row>
    <row r="216" spans="1:21" ht="12.75" customHeight="1">
      <c r="A216" s="39"/>
      <c r="B216" s="39"/>
      <c r="C216" s="39"/>
      <c r="D216" s="39"/>
      <c r="E216" s="39"/>
      <c r="F216" s="47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</row>
    <row r="217" spans="1:21" ht="12.75" customHeight="1">
      <c r="A217" s="39"/>
      <c r="B217" s="39"/>
      <c r="C217" s="39"/>
      <c r="D217" s="39"/>
      <c r="E217" s="39"/>
      <c r="F217" s="47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</row>
    <row r="218" spans="1:21" ht="12.75" customHeight="1">
      <c r="A218" s="39"/>
      <c r="B218" s="39"/>
      <c r="C218" s="39"/>
      <c r="D218" s="39"/>
      <c r="E218" s="39"/>
      <c r="F218" s="47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</row>
    <row r="219" spans="1:21" ht="12.75" customHeight="1">
      <c r="A219" s="39"/>
      <c r="B219" s="39"/>
      <c r="C219" s="39"/>
      <c r="D219" s="39"/>
      <c r="E219" s="39"/>
      <c r="F219" s="47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</row>
    <row r="220" spans="1:21" ht="12.75" customHeight="1">
      <c r="A220" s="39"/>
      <c r="B220" s="39"/>
      <c r="C220" s="39"/>
      <c r="D220" s="39"/>
      <c r="E220" s="39"/>
      <c r="F220" s="47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</row>
    <row r="221" spans="1:21" ht="12.75" customHeight="1">
      <c r="A221" s="39"/>
      <c r="B221" s="39"/>
      <c r="C221" s="39"/>
      <c r="D221" s="39"/>
      <c r="E221" s="39"/>
      <c r="F221" s="47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</row>
    <row r="222" spans="1:21" ht="12.75" customHeight="1">
      <c r="A222" s="39"/>
      <c r="B222" s="39"/>
      <c r="C222" s="39"/>
      <c r="D222" s="39"/>
      <c r="E222" s="39"/>
      <c r="F222" s="47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</row>
    <row r="223" spans="1:21" ht="12.75" customHeight="1">
      <c r="A223" s="39"/>
      <c r="B223" s="39"/>
      <c r="C223" s="39"/>
      <c r="D223" s="39"/>
      <c r="E223" s="39"/>
      <c r="F223" s="47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</row>
    <row r="224" spans="1:21" ht="12.75" customHeight="1">
      <c r="A224" s="39"/>
      <c r="B224" s="39"/>
      <c r="C224" s="39"/>
      <c r="D224" s="39"/>
      <c r="E224" s="39"/>
      <c r="F224" s="47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</row>
    <row r="225" spans="1:21" ht="12.75" customHeight="1">
      <c r="A225" s="39"/>
      <c r="B225" s="39"/>
      <c r="C225" s="39"/>
      <c r="D225" s="39"/>
      <c r="E225" s="39"/>
      <c r="F225" s="47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</row>
    <row r="226" spans="1:21" ht="12.75" customHeight="1">
      <c r="A226" s="39"/>
      <c r="B226" s="39"/>
      <c r="C226" s="39"/>
      <c r="D226" s="39"/>
      <c r="E226" s="39"/>
      <c r="F226" s="47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</row>
    <row r="227" spans="1:21" ht="12.75" customHeight="1">
      <c r="A227" s="39"/>
      <c r="B227" s="39"/>
      <c r="C227" s="39"/>
      <c r="D227" s="39"/>
      <c r="E227" s="39"/>
      <c r="F227" s="47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</row>
    <row r="228" spans="1:21" ht="12.75" customHeight="1">
      <c r="A228" s="39"/>
      <c r="B228" s="39"/>
      <c r="C228" s="39"/>
      <c r="D228" s="39"/>
      <c r="E228" s="39"/>
      <c r="F228" s="47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</row>
    <row r="229" spans="1:21" ht="12.75" customHeight="1">
      <c r="A229" s="39"/>
      <c r="B229" s="39"/>
      <c r="C229" s="39"/>
      <c r="D229" s="39"/>
      <c r="E229" s="39"/>
      <c r="F229" s="47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</row>
    <row r="230" spans="1:21" ht="12.75" customHeight="1">
      <c r="A230" s="39"/>
      <c r="B230" s="39"/>
      <c r="C230" s="39"/>
      <c r="D230" s="39"/>
      <c r="E230" s="39"/>
      <c r="F230" s="47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</row>
    <row r="231" spans="1:21" ht="12.75" customHeight="1">
      <c r="A231" s="39"/>
      <c r="B231" s="39"/>
      <c r="C231" s="39"/>
      <c r="D231" s="39"/>
      <c r="E231" s="39"/>
      <c r="F231" s="47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</row>
    <row r="232" spans="1:21" ht="12.75" customHeight="1">
      <c r="A232" s="39"/>
      <c r="B232" s="39"/>
      <c r="C232" s="39"/>
      <c r="D232" s="39"/>
      <c r="E232" s="39"/>
      <c r="F232" s="47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</row>
    <row r="233" spans="1:21" ht="12.75" customHeight="1">
      <c r="A233" s="39"/>
      <c r="B233" s="39"/>
      <c r="C233" s="39"/>
      <c r="D233" s="39"/>
      <c r="E233" s="39"/>
      <c r="F233" s="47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</row>
    <row r="234" spans="1:21" ht="12.75" customHeight="1">
      <c r="A234" s="39"/>
      <c r="B234" s="39"/>
      <c r="C234" s="39"/>
      <c r="D234" s="39"/>
      <c r="E234" s="39"/>
      <c r="F234" s="47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</row>
    <row r="235" spans="1:21" ht="12.75" customHeight="1">
      <c r="A235" s="39"/>
      <c r="B235" s="39"/>
      <c r="C235" s="39"/>
      <c r="D235" s="39"/>
      <c r="E235" s="39"/>
      <c r="F235" s="47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</row>
    <row r="236" spans="1:21" ht="12.75" customHeight="1">
      <c r="A236" s="39"/>
      <c r="B236" s="39"/>
      <c r="C236" s="39"/>
      <c r="D236" s="39"/>
      <c r="E236" s="39"/>
      <c r="F236" s="47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</row>
    <row r="237" spans="1:21" ht="12.75" customHeight="1">
      <c r="A237" s="39"/>
      <c r="B237" s="39"/>
      <c r="C237" s="39"/>
      <c r="D237" s="39"/>
      <c r="E237" s="39"/>
      <c r="F237" s="47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</row>
    <row r="238" spans="1:21" ht="12.75" customHeight="1">
      <c r="A238" s="39"/>
      <c r="B238" s="39"/>
      <c r="C238" s="39"/>
      <c r="D238" s="39"/>
      <c r="E238" s="39"/>
      <c r="F238" s="47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</row>
    <row r="239" spans="1:21" ht="12.75" customHeight="1">
      <c r="A239" s="39"/>
      <c r="B239" s="39"/>
      <c r="C239" s="39"/>
      <c r="D239" s="39"/>
      <c r="E239" s="39"/>
      <c r="F239" s="47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</row>
    <row r="240" spans="1:21" ht="12.75" customHeight="1">
      <c r="A240" s="39"/>
      <c r="B240" s="39"/>
      <c r="C240" s="39"/>
      <c r="D240" s="39"/>
      <c r="E240" s="39"/>
      <c r="F240" s="47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</row>
    <row r="241" spans="1:21" ht="12.75" customHeight="1">
      <c r="A241" s="39"/>
      <c r="B241" s="39"/>
      <c r="C241" s="39"/>
      <c r="D241" s="39"/>
      <c r="E241" s="39"/>
      <c r="F241" s="47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</row>
    <row r="242" spans="1:21" ht="12.75" customHeight="1">
      <c r="A242" s="39"/>
      <c r="B242" s="39"/>
      <c r="C242" s="39"/>
      <c r="D242" s="39"/>
      <c r="E242" s="39"/>
      <c r="F242" s="47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</row>
    <row r="243" spans="1:21" ht="12.75" customHeight="1">
      <c r="A243" s="39"/>
      <c r="B243" s="39"/>
      <c r="C243" s="39"/>
      <c r="D243" s="39"/>
      <c r="E243" s="39"/>
      <c r="F243" s="47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</row>
    <row r="244" spans="1:21" ht="12.75" customHeight="1">
      <c r="A244" s="39"/>
      <c r="B244" s="39"/>
      <c r="C244" s="39"/>
      <c r="D244" s="39"/>
      <c r="E244" s="39"/>
      <c r="F244" s="47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</row>
    <row r="245" spans="1:21" ht="12.75" customHeight="1">
      <c r="A245" s="39"/>
      <c r="B245" s="39"/>
      <c r="C245" s="39"/>
      <c r="D245" s="39"/>
      <c r="E245" s="39"/>
      <c r="F245" s="47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</row>
    <row r="246" spans="1:21" ht="12.75" customHeight="1">
      <c r="A246" s="39"/>
      <c r="B246" s="39"/>
      <c r="C246" s="39"/>
      <c r="D246" s="39"/>
      <c r="E246" s="39"/>
      <c r="F246" s="47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</row>
    <row r="247" spans="1:21" ht="12.75" customHeight="1">
      <c r="A247" s="39"/>
      <c r="B247" s="39"/>
      <c r="C247" s="39"/>
      <c r="D247" s="39"/>
      <c r="E247" s="39"/>
      <c r="F247" s="47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</row>
    <row r="248" spans="1:21" ht="12.75" customHeight="1">
      <c r="A248" s="39"/>
      <c r="B248" s="39"/>
      <c r="C248" s="39"/>
      <c r="D248" s="39"/>
      <c r="E248" s="39"/>
      <c r="F248" s="47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</row>
    <row r="249" spans="1:21" ht="12.75" customHeight="1">
      <c r="A249" s="39"/>
      <c r="B249" s="39"/>
      <c r="C249" s="39"/>
      <c r="D249" s="39"/>
      <c r="E249" s="39"/>
      <c r="F249" s="47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</row>
    <row r="250" spans="1:21" ht="12.75" customHeight="1">
      <c r="A250" s="39"/>
      <c r="B250" s="39"/>
      <c r="C250" s="39"/>
      <c r="D250" s="39"/>
      <c r="E250" s="39"/>
      <c r="F250" s="47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</row>
    <row r="251" spans="1:21" ht="12.75" customHeight="1">
      <c r="A251" s="39"/>
      <c r="B251" s="39"/>
      <c r="C251" s="39"/>
      <c r="D251" s="39"/>
      <c r="E251" s="39"/>
      <c r="F251" s="47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</row>
    <row r="252" spans="1:21" ht="12.75" customHeight="1">
      <c r="A252" s="39"/>
      <c r="B252" s="39"/>
      <c r="C252" s="39"/>
      <c r="D252" s="39"/>
      <c r="E252" s="39"/>
      <c r="F252" s="47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</row>
    <row r="253" spans="1:21" ht="12.75" customHeight="1">
      <c r="A253" s="39"/>
      <c r="B253" s="39"/>
      <c r="C253" s="39"/>
      <c r="D253" s="39"/>
      <c r="E253" s="39"/>
      <c r="F253" s="47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</row>
    <row r="254" spans="1:21" ht="12.75" customHeight="1">
      <c r="A254" s="39"/>
      <c r="B254" s="39"/>
      <c r="C254" s="39"/>
      <c r="D254" s="39"/>
      <c r="E254" s="39"/>
      <c r="F254" s="47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</row>
    <row r="255" spans="1:21" ht="12.75" customHeight="1">
      <c r="A255" s="39"/>
      <c r="B255" s="39"/>
      <c r="C255" s="39"/>
      <c r="D255" s="39"/>
      <c r="E255" s="39"/>
      <c r="F255" s="47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</row>
    <row r="256" spans="1:21" ht="12.75" customHeight="1">
      <c r="A256" s="39"/>
      <c r="B256" s="39"/>
      <c r="C256" s="39"/>
      <c r="D256" s="39"/>
      <c r="E256" s="39"/>
      <c r="F256" s="47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</row>
    <row r="257" spans="1:21" ht="12.75" customHeight="1">
      <c r="A257" s="39"/>
      <c r="B257" s="39"/>
      <c r="C257" s="39"/>
      <c r="D257" s="39"/>
      <c r="E257" s="39"/>
      <c r="F257" s="47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</row>
    <row r="258" spans="1:21" ht="12.75" customHeight="1">
      <c r="A258" s="39"/>
      <c r="B258" s="39"/>
      <c r="C258" s="39"/>
      <c r="D258" s="39"/>
      <c r="E258" s="39"/>
      <c r="F258" s="47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</row>
    <row r="259" spans="1:21" ht="12.75" customHeight="1">
      <c r="A259" s="39"/>
      <c r="B259" s="39"/>
      <c r="C259" s="39"/>
      <c r="D259" s="39"/>
      <c r="E259" s="39"/>
      <c r="F259" s="47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</row>
    <row r="260" spans="1:21" ht="12.75" customHeight="1">
      <c r="A260" s="39"/>
      <c r="B260" s="39"/>
      <c r="C260" s="39"/>
      <c r="D260" s="39"/>
      <c r="E260" s="39"/>
      <c r="F260" s="47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</row>
    <row r="261" spans="1:21" ht="12.75" customHeight="1">
      <c r="A261" s="39"/>
      <c r="B261" s="39"/>
      <c r="C261" s="39"/>
      <c r="D261" s="39"/>
      <c r="E261" s="39"/>
      <c r="F261" s="47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</row>
    <row r="262" spans="1:21" ht="12.75" customHeight="1">
      <c r="A262" s="39"/>
      <c r="B262" s="39"/>
      <c r="C262" s="39"/>
      <c r="D262" s="39"/>
      <c r="E262" s="39"/>
      <c r="F262" s="47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</row>
    <row r="263" spans="1:21" ht="12.75" customHeight="1">
      <c r="A263" s="39"/>
      <c r="B263" s="39"/>
      <c r="C263" s="39"/>
      <c r="D263" s="39"/>
      <c r="E263" s="39"/>
      <c r="F263" s="47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</row>
    <row r="264" spans="1:21" ht="12.75" customHeight="1">
      <c r="A264" s="39"/>
      <c r="B264" s="39"/>
      <c r="C264" s="39"/>
      <c r="D264" s="39"/>
      <c r="E264" s="39"/>
      <c r="F264" s="47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</row>
    <row r="265" spans="1:21" ht="12.75" customHeight="1">
      <c r="A265" s="39"/>
      <c r="B265" s="39"/>
      <c r="C265" s="39"/>
      <c r="D265" s="39"/>
      <c r="E265" s="39"/>
      <c r="F265" s="47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</row>
    <row r="266" spans="1:21" ht="12.75" customHeight="1">
      <c r="A266" s="39"/>
      <c r="B266" s="39"/>
      <c r="C266" s="39"/>
      <c r="D266" s="39"/>
      <c r="E266" s="39"/>
      <c r="F266" s="47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</row>
    <row r="267" spans="1:21" ht="12.75" customHeight="1">
      <c r="A267" s="39"/>
      <c r="B267" s="39"/>
      <c r="C267" s="39"/>
      <c r="D267" s="39"/>
      <c r="E267" s="39"/>
      <c r="F267" s="47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</row>
    <row r="268" spans="1:21" ht="12.75" customHeight="1">
      <c r="A268" s="39"/>
      <c r="B268" s="39"/>
      <c r="C268" s="39"/>
      <c r="D268" s="39"/>
      <c r="E268" s="39"/>
      <c r="F268" s="47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</row>
    <row r="269" spans="1:21" ht="12.75" customHeight="1">
      <c r="A269" s="39"/>
      <c r="B269" s="39"/>
      <c r="C269" s="39"/>
      <c r="D269" s="39"/>
      <c r="E269" s="39"/>
      <c r="F269" s="47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</row>
    <row r="270" spans="1:21" ht="12.75" customHeight="1">
      <c r="A270" s="39"/>
      <c r="B270" s="39"/>
      <c r="C270" s="39"/>
      <c r="D270" s="39"/>
      <c r="E270" s="39"/>
      <c r="F270" s="47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</row>
    <row r="271" spans="1:21" ht="12.75" customHeight="1">
      <c r="A271" s="39"/>
      <c r="B271" s="39"/>
      <c r="C271" s="39"/>
      <c r="D271" s="39"/>
      <c r="E271" s="39"/>
      <c r="F271" s="47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</row>
    <row r="272" spans="1:21" ht="12.75" customHeight="1">
      <c r="A272" s="39"/>
      <c r="B272" s="39"/>
      <c r="C272" s="39"/>
      <c r="D272" s="39"/>
      <c r="E272" s="39"/>
      <c r="F272" s="47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</row>
    <row r="273" spans="1:21" ht="12.75" customHeight="1">
      <c r="A273" s="39"/>
      <c r="B273" s="39"/>
      <c r="C273" s="39"/>
      <c r="D273" s="39"/>
      <c r="E273" s="39"/>
      <c r="F273" s="47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</row>
    <row r="274" spans="1:21" ht="12.75" customHeight="1">
      <c r="A274" s="39"/>
      <c r="B274" s="39"/>
      <c r="C274" s="39"/>
      <c r="D274" s="39"/>
      <c r="E274" s="39"/>
      <c r="F274" s="47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</row>
    <row r="275" spans="1:21" ht="12.75" customHeight="1">
      <c r="A275" s="39"/>
      <c r="B275" s="39"/>
      <c r="C275" s="39"/>
      <c r="D275" s="39"/>
      <c r="E275" s="39"/>
      <c r="F275" s="47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</row>
    <row r="276" spans="1:21" ht="12.75" customHeight="1">
      <c r="A276" s="39"/>
      <c r="B276" s="39"/>
      <c r="C276" s="39"/>
      <c r="D276" s="39"/>
      <c r="E276" s="39"/>
      <c r="F276" s="47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</row>
    <row r="277" spans="1:21" ht="12.75" customHeight="1">
      <c r="A277" s="39"/>
      <c r="B277" s="39"/>
      <c r="C277" s="39"/>
      <c r="D277" s="39"/>
      <c r="E277" s="39"/>
      <c r="F277" s="47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</row>
    <row r="278" spans="1:21" ht="12.75" customHeight="1">
      <c r="A278" s="39"/>
      <c r="B278" s="39"/>
      <c r="C278" s="39"/>
      <c r="D278" s="39"/>
      <c r="E278" s="39"/>
      <c r="F278" s="47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</row>
    <row r="279" spans="1:21" ht="12.75" customHeight="1">
      <c r="A279" s="39"/>
      <c r="B279" s="39"/>
      <c r="C279" s="39"/>
      <c r="D279" s="39"/>
      <c r="E279" s="39"/>
      <c r="F279" s="47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</row>
    <row r="280" spans="1:21" ht="12.75" customHeight="1">
      <c r="A280" s="39"/>
      <c r="B280" s="39"/>
      <c r="C280" s="39"/>
      <c r="D280" s="39"/>
      <c r="E280" s="39"/>
      <c r="F280" s="47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</row>
    <row r="281" spans="1:21" ht="12.75" customHeight="1">
      <c r="A281" s="39"/>
      <c r="B281" s="39"/>
      <c r="C281" s="39"/>
      <c r="D281" s="39"/>
      <c r="E281" s="39"/>
      <c r="F281" s="47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</row>
    <row r="282" spans="1:21" ht="12.75" customHeight="1">
      <c r="A282" s="39"/>
      <c r="B282" s="39"/>
      <c r="C282" s="39"/>
      <c r="D282" s="39"/>
      <c r="E282" s="39"/>
      <c r="F282" s="47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</row>
    <row r="283" spans="1:21" ht="12.75" customHeight="1">
      <c r="A283" s="39"/>
      <c r="B283" s="39"/>
      <c r="C283" s="39"/>
      <c r="D283" s="39"/>
      <c r="E283" s="39"/>
      <c r="F283" s="47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</row>
    <row r="284" spans="1:21" ht="12.75" customHeight="1">
      <c r="A284" s="39"/>
      <c r="B284" s="39"/>
      <c r="C284" s="39"/>
      <c r="D284" s="39"/>
      <c r="E284" s="39"/>
      <c r="F284" s="47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</row>
    <row r="285" spans="1:21" ht="12.75" customHeight="1">
      <c r="A285" s="39"/>
      <c r="B285" s="39"/>
      <c r="C285" s="39"/>
      <c r="D285" s="39"/>
      <c r="E285" s="39"/>
      <c r="F285" s="47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</row>
    <row r="286" spans="1:21" ht="12.75" customHeight="1">
      <c r="A286" s="39"/>
      <c r="B286" s="39"/>
      <c r="C286" s="39"/>
      <c r="D286" s="39"/>
      <c r="E286" s="39"/>
      <c r="F286" s="47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</row>
    <row r="287" spans="1:21" ht="12.75" customHeight="1">
      <c r="A287" s="39"/>
      <c r="B287" s="39"/>
      <c r="C287" s="39"/>
      <c r="D287" s="39"/>
      <c r="E287" s="39"/>
      <c r="F287" s="47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</row>
    <row r="288" spans="1:21" ht="12.75" customHeight="1">
      <c r="A288" s="39"/>
      <c r="B288" s="39"/>
      <c r="C288" s="39"/>
      <c r="D288" s="39"/>
      <c r="E288" s="39"/>
      <c r="F288" s="47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</row>
    <row r="289" spans="1:21" ht="12.75" customHeight="1">
      <c r="A289" s="39"/>
      <c r="B289" s="39"/>
      <c r="C289" s="39"/>
      <c r="D289" s="39"/>
      <c r="E289" s="39"/>
      <c r="F289" s="47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</row>
    <row r="290" spans="1:21" ht="12.75" customHeight="1">
      <c r="A290" s="39"/>
      <c r="B290" s="39"/>
      <c r="C290" s="39"/>
      <c r="D290" s="39"/>
      <c r="E290" s="39"/>
      <c r="F290" s="47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</row>
    <row r="291" spans="1:21" ht="12.75" customHeight="1">
      <c r="A291" s="39"/>
      <c r="B291" s="39"/>
      <c r="C291" s="39"/>
      <c r="D291" s="39"/>
      <c r="E291" s="39"/>
      <c r="F291" s="47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</row>
    <row r="292" spans="1:21" ht="12.75" customHeight="1">
      <c r="A292" s="39"/>
      <c r="B292" s="39"/>
      <c r="C292" s="39"/>
      <c r="D292" s="39"/>
      <c r="E292" s="39"/>
      <c r="F292" s="47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</row>
    <row r="293" spans="1:21" ht="12.75" customHeight="1">
      <c r="A293" s="39"/>
      <c r="B293" s="39"/>
      <c r="C293" s="39"/>
      <c r="D293" s="39"/>
      <c r="E293" s="39"/>
      <c r="F293" s="47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</row>
    <row r="294" spans="1:21" ht="12.75" customHeight="1">
      <c r="A294" s="39"/>
      <c r="B294" s="39"/>
      <c r="C294" s="39"/>
      <c r="D294" s="39"/>
      <c r="E294" s="39"/>
      <c r="F294" s="47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</row>
    <row r="295" spans="1:21" ht="12.75" customHeight="1">
      <c r="A295" s="39"/>
      <c r="B295" s="39"/>
      <c r="C295" s="39"/>
      <c r="D295" s="39"/>
      <c r="E295" s="39"/>
      <c r="F295" s="47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</row>
    <row r="296" spans="1:21" ht="12.75" customHeight="1">
      <c r="A296" s="39"/>
      <c r="B296" s="39"/>
      <c r="C296" s="39"/>
      <c r="D296" s="39"/>
      <c r="E296" s="39"/>
      <c r="F296" s="47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</row>
    <row r="297" spans="1:21" ht="12.75" customHeight="1">
      <c r="A297" s="39"/>
      <c r="B297" s="39"/>
      <c r="C297" s="39"/>
      <c r="D297" s="39"/>
      <c r="E297" s="39"/>
      <c r="F297" s="47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</row>
    <row r="298" spans="1:21" ht="12.75" customHeight="1">
      <c r="A298" s="39"/>
      <c r="B298" s="39"/>
      <c r="C298" s="39"/>
      <c r="D298" s="39"/>
      <c r="E298" s="39"/>
      <c r="F298" s="47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</row>
    <row r="299" spans="1:21" ht="12.75" customHeight="1">
      <c r="A299" s="39"/>
      <c r="B299" s="39"/>
      <c r="C299" s="39"/>
      <c r="D299" s="39"/>
      <c r="E299" s="39"/>
      <c r="F299" s="47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</row>
    <row r="300" spans="1:21" ht="12.75" customHeight="1">
      <c r="A300" s="39"/>
      <c r="B300" s="39"/>
      <c r="C300" s="39"/>
      <c r="D300" s="39"/>
      <c r="E300" s="39"/>
      <c r="F300" s="47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</row>
    <row r="301" spans="1:21" ht="12.75" customHeight="1">
      <c r="A301" s="39"/>
      <c r="B301" s="39"/>
      <c r="C301" s="39"/>
      <c r="D301" s="39"/>
      <c r="E301" s="39"/>
      <c r="F301" s="47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</row>
    <row r="302" spans="1:21" ht="12.75" customHeight="1">
      <c r="A302" s="39"/>
      <c r="B302" s="39"/>
      <c r="C302" s="39"/>
      <c r="D302" s="39"/>
      <c r="E302" s="39"/>
      <c r="F302" s="47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</row>
    <row r="303" spans="1:21" ht="12.75" customHeight="1">
      <c r="A303" s="39"/>
      <c r="B303" s="39"/>
      <c r="C303" s="39"/>
      <c r="D303" s="39"/>
      <c r="E303" s="39"/>
      <c r="F303" s="47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</row>
    <row r="304" spans="1:21" ht="12.75" customHeight="1">
      <c r="A304" s="39"/>
      <c r="B304" s="39"/>
      <c r="C304" s="39"/>
      <c r="D304" s="39"/>
      <c r="E304" s="39"/>
      <c r="F304" s="47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</row>
    <row r="305" spans="1:21" ht="12.75" customHeight="1">
      <c r="A305" s="39"/>
      <c r="B305" s="39"/>
      <c r="C305" s="39"/>
      <c r="D305" s="39"/>
      <c r="E305" s="39"/>
      <c r="F305" s="47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</row>
    <row r="306" spans="1:21" ht="12.75" customHeight="1">
      <c r="A306" s="39"/>
      <c r="B306" s="39"/>
      <c r="C306" s="39"/>
      <c r="D306" s="39"/>
      <c r="E306" s="39"/>
      <c r="F306" s="47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</row>
    <row r="307" spans="1:21" ht="12.75" customHeight="1">
      <c r="A307" s="39"/>
      <c r="B307" s="39"/>
      <c r="C307" s="39"/>
      <c r="D307" s="39"/>
      <c r="E307" s="39"/>
      <c r="F307" s="47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</row>
    <row r="308" spans="1:21" ht="12.75" customHeight="1">
      <c r="A308" s="39"/>
      <c r="B308" s="39"/>
      <c r="C308" s="39"/>
      <c r="D308" s="39"/>
      <c r="E308" s="39"/>
      <c r="F308" s="47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</row>
    <row r="309" spans="1:21" ht="12.75" customHeight="1">
      <c r="A309" s="39"/>
      <c r="B309" s="39"/>
      <c r="C309" s="39"/>
      <c r="D309" s="39"/>
      <c r="E309" s="39"/>
      <c r="F309" s="47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</row>
    <row r="310" spans="1:21" ht="12.75" customHeight="1">
      <c r="A310" s="39"/>
      <c r="B310" s="39"/>
      <c r="C310" s="39"/>
      <c r="D310" s="39"/>
      <c r="E310" s="39"/>
      <c r="F310" s="47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</row>
    <row r="311" spans="1:21" ht="12.75" customHeight="1">
      <c r="A311" s="39"/>
      <c r="B311" s="39"/>
      <c r="C311" s="39"/>
      <c r="D311" s="39"/>
      <c r="E311" s="39"/>
      <c r="F311" s="47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</row>
    <row r="312" spans="1:21" ht="12.75" customHeight="1">
      <c r="A312" s="39"/>
      <c r="B312" s="39"/>
      <c r="C312" s="39"/>
      <c r="D312" s="39"/>
      <c r="E312" s="39"/>
      <c r="F312" s="47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</row>
    <row r="313" spans="1:21" ht="12.75" customHeight="1">
      <c r="A313" s="39"/>
      <c r="B313" s="39"/>
      <c r="C313" s="39"/>
      <c r="D313" s="39"/>
      <c r="E313" s="39"/>
      <c r="F313" s="47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</row>
    <row r="314" spans="1:21" ht="12.75" customHeight="1">
      <c r="A314" s="39"/>
      <c r="B314" s="39"/>
      <c r="C314" s="39"/>
      <c r="D314" s="39"/>
      <c r="E314" s="39"/>
      <c r="F314" s="47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</row>
    <row r="315" spans="1:21" ht="12.75" customHeight="1">
      <c r="A315" s="39"/>
      <c r="B315" s="39"/>
      <c r="C315" s="39"/>
      <c r="D315" s="39"/>
      <c r="E315" s="39"/>
      <c r="F315" s="47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</row>
    <row r="316" spans="1:21" ht="12.75" customHeight="1">
      <c r="A316" s="39"/>
      <c r="B316" s="39"/>
      <c r="C316" s="39"/>
      <c r="D316" s="39"/>
      <c r="E316" s="39"/>
      <c r="F316" s="47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</row>
    <row r="317" spans="1:21" ht="12.75" customHeight="1">
      <c r="A317" s="39"/>
      <c r="B317" s="39"/>
      <c r="C317" s="39"/>
      <c r="D317" s="39"/>
      <c r="E317" s="39"/>
      <c r="F317" s="47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</row>
    <row r="318" spans="1:21" ht="12.75" customHeight="1">
      <c r="A318" s="39"/>
      <c r="B318" s="39"/>
      <c r="C318" s="39"/>
      <c r="D318" s="39"/>
      <c r="E318" s="39"/>
      <c r="F318" s="47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</row>
    <row r="319" spans="1:21" ht="12.75" customHeight="1">
      <c r="A319" s="39"/>
      <c r="B319" s="39"/>
      <c r="C319" s="39"/>
      <c r="D319" s="39"/>
      <c r="E319" s="39"/>
      <c r="F319" s="47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</row>
    <row r="320" spans="1:21" ht="12.75" customHeight="1">
      <c r="A320" s="39"/>
      <c r="B320" s="39"/>
      <c r="C320" s="39"/>
      <c r="D320" s="39"/>
      <c r="E320" s="39"/>
      <c r="F320" s="47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</row>
    <row r="321" spans="1:21" ht="12.75" customHeight="1">
      <c r="A321" s="39"/>
      <c r="B321" s="39"/>
      <c r="C321" s="39"/>
      <c r="D321" s="39"/>
      <c r="E321" s="39"/>
      <c r="F321" s="47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</row>
    <row r="322" spans="1:21" ht="12.75" customHeight="1">
      <c r="A322" s="39"/>
      <c r="B322" s="39"/>
      <c r="C322" s="39"/>
      <c r="D322" s="39"/>
      <c r="E322" s="39"/>
      <c r="F322" s="47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</row>
    <row r="323" spans="1:21" ht="12.75" customHeight="1">
      <c r="A323" s="39"/>
      <c r="B323" s="39"/>
      <c r="C323" s="39"/>
      <c r="D323" s="39"/>
      <c r="E323" s="39"/>
      <c r="F323" s="47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</row>
    <row r="324" spans="1:21" ht="12.75" customHeight="1">
      <c r="A324" s="39"/>
      <c r="B324" s="39"/>
      <c r="C324" s="39"/>
      <c r="D324" s="39"/>
      <c r="E324" s="39"/>
      <c r="F324" s="47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</row>
    <row r="325" spans="1:21" ht="12.75" customHeight="1">
      <c r="A325" s="39"/>
      <c r="B325" s="39"/>
      <c r="C325" s="39"/>
      <c r="D325" s="39"/>
      <c r="E325" s="39"/>
      <c r="F325" s="47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</row>
    <row r="326" spans="1:21" ht="12.75" customHeight="1">
      <c r="A326" s="39"/>
      <c r="B326" s="39"/>
      <c r="C326" s="39"/>
      <c r="D326" s="39"/>
      <c r="E326" s="39"/>
      <c r="F326" s="47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</row>
    <row r="327" spans="1:21" ht="12.75" customHeight="1">
      <c r="A327" s="39"/>
      <c r="B327" s="39"/>
      <c r="C327" s="39"/>
      <c r="D327" s="39"/>
      <c r="E327" s="39"/>
      <c r="F327" s="47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</row>
    <row r="328" spans="1:21" ht="12.75" customHeight="1">
      <c r="A328" s="39"/>
      <c r="B328" s="39"/>
      <c r="C328" s="39"/>
      <c r="D328" s="39"/>
      <c r="E328" s="39"/>
      <c r="F328" s="47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</row>
    <row r="329" spans="1:21" ht="12.75" customHeight="1">
      <c r="A329" s="39"/>
      <c r="B329" s="39"/>
      <c r="C329" s="39"/>
      <c r="D329" s="39"/>
      <c r="E329" s="39"/>
      <c r="F329" s="47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</row>
    <row r="330" spans="1:21" ht="12.75" customHeight="1">
      <c r="A330" s="39"/>
      <c r="B330" s="39"/>
      <c r="C330" s="39"/>
      <c r="D330" s="39"/>
      <c r="E330" s="39"/>
      <c r="F330" s="47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</row>
    <row r="331" spans="1:21" ht="12.75" customHeight="1">
      <c r="A331" s="39"/>
      <c r="B331" s="39"/>
      <c r="C331" s="39"/>
      <c r="D331" s="39"/>
      <c r="E331" s="39"/>
      <c r="F331" s="47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</row>
    <row r="332" spans="1:21" ht="12.75" customHeight="1">
      <c r="A332" s="39"/>
      <c r="B332" s="39"/>
      <c r="C332" s="39"/>
      <c r="D332" s="39"/>
      <c r="E332" s="39"/>
      <c r="F332" s="47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</row>
    <row r="333" spans="1:21" ht="12.75" customHeight="1">
      <c r="A333" s="39"/>
      <c r="B333" s="39"/>
      <c r="C333" s="39"/>
      <c r="D333" s="39"/>
      <c r="E333" s="39"/>
      <c r="F333" s="47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</row>
    <row r="334" spans="1:21" ht="12.75" customHeight="1">
      <c r="A334" s="39"/>
      <c r="B334" s="39"/>
      <c r="C334" s="39"/>
      <c r="D334" s="39"/>
      <c r="E334" s="39"/>
      <c r="F334" s="47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</row>
    <row r="335" spans="1:21" ht="12.75" customHeight="1">
      <c r="A335" s="39"/>
      <c r="B335" s="39"/>
      <c r="C335" s="39"/>
      <c r="D335" s="39"/>
      <c r="E335" s="39"/>
      <c r="F335" s="47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</row>
    <row r="336" spans="1:21" ht="12.75" customHeight="1">
      <c r="A336" s="39"/>
      <c r="B336" s="39"/>
      <c r="C336" s="39"/>
      <c r="D336" s="39"/>
      <c r="E336" s="39"/>
      <c r="F336" s="47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</row>
    <row r="337" spans="1:21" ht="12.75" customHeight="1">
      <c r="A337" s="39"/>
      <c r="B337" s="39"/>
      <c r="C337" s="39"/>
      <c r="D337" s="39"/>
      <c r="E337" s="39"/>
      <c r="F337" s="47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</row>
    <row r="338" spans="1:21" ht="12.75" customHeight="1">
      <c r="A338" s="39"/>
      <c r="B338" s="39"/>
      <c r="C338" s="39"/>
      <c r="D338" s="39"/>
      <c r="E338" s="39"/>
      <c r="F338" s="47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</row>
    <row r="339" spans="1:21" ht="12.75" customHeight="1">
      <c r="A339" s="39"/>
      <c r="B339" s="39"/>
      <c r="C339" s="39"/>
      <c r="D339" s="39"/>
      <c r="E339" s="39"/>
      <c r="F339" s="47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</row>
    <row r="340" spans="1:21" ht="12.75" customHeight="1">
      <c r="A340" s="39"/>
      <c r="B340" s="39"/>
      <c r="C340" s="39"/>
      <c r="D340" s="39"/>
      <c r="E340" s="39"/>
      <c r="F340" s="47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</row>
    <row r="341" spans="1:21" ht="12.75" customHeight="1">
      <c r="A341" s="39"/>
      <c r="B341" s="39"/>
      <c r="C341" s="39"/>
      <c r="D341" s="39"/>
      <c r="E341" s="39"/>
      <c r="F341" s="47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</row>
    <row r="342" spans="1:21" ht="12.75" customHeight="1">
      <c r="A342" s="39"/>
      <c r="B342" s="39"/>
      <c r="C342" s="39"/>
      <c r="D342" s="39"/>
      <c r="E342" s="39"/>
      <c r="F342" s="47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</row>
    <row r="343" spans="1:21" ht="12.75" customHeight="1">
      <c r="A343" s="39"/>
      <c r="B343" s="39"/>
      <c r="C343" s="39"/>
      <c r="D343" s="39"/>
      <c r="E343" s="39"/>
      <c r="F343" s="47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</row>
    <row r="344" spans="1:21" ht="12.75" customHeight="1">
      <c r="A344" s="39"/>
      <c r="B344" s="39"/>
      <c r="C344" s="39"/>
      <c r="D344" s="39"/>
      <c r="E344" s="39"/>
      <c r="F344" s="47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</row>
    <row r="345" spans="1:21" ht="12.75" customHeight="1">
      <c r="A345" s="39"/>
      <c r="B345" s="39"/>
      <c r="C345" s="39"/>
      <c r="D345" s="39"/>
      <c r="E345" s="39"/>
      <c r="F345" s="47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</row>
    <row r="346" spans="1:21" ht="12.75" customHeight="1">
      <c r="A346" s="39"/>
      <c r="B346" s="39"/>
      <c r="C346" s="39"/>
      <c r="D346" s="39"/>
      <c r="E346" s="39"/>
      <c r="F346" s="47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</row>
    <row r="347" spans="1:21" ht="12.75" customHeight="1">
      <c r="A347" s="39"/>
      <c r="B347" s="39"/>
      <c r="C347" s="39"/>
      <c r="D347" s="39"/>
      <c r="E347" s="39"/>
      <c r="F347" s="47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</row>
    <row r="348" spans="1:21" ht="12.75" customHeight="1">
      <c r="A348" s="39"/>
      <c r="B348" s="39"/>
      <c r="C348" s="39"/>
      <c r="D348" s="39"/>
      <c r="E348" s="39"/>
      <c r="F348" s="47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</row>
    <row r="349" spans="1:21" ht="12.75" customHeight="1">
      <c r="A349" s="39"/>
      <c r="B349" s="39"/>
      <c r="C349" s="39"/>
      <c r="D349" s="39"/>
      <c r="E349" s="39"/>
      <c r="F349" s="47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</row>
    <row r="350" spans="1:21" ht="12.75" customHeight="1">
      <c r="A350" s="39"/>
      <c r="B350" s="39"/>
      <c r="C350" s="39"/>
      <c r="D350" s="39"/>
      <c r="E350" s="39"/>
      <c r="F350" s="47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</row>
    <row r="351" spans="1:21" ht="12.75" customHeight="1">
      <c r="A351" s="39"/>
      <c r="B351" s="39"/>
      <c r="C351" s="39"/>
      <c r="D351" s="39"/>
      <c r="E351" s="39"/>
      <c r="F351" s="47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</row>
    <row r="352" spans="1:21" ht="12.75" customHeight="1">
      <c r="A352" s="39"/>
      <c r="B352" s="39"/>
      <c r="C352" s="39"/>
      <c r="D352" s="39"/>
      <c r="E352" s="39"/>
      <c r="F352" s="47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</row>
    <row r="353" spans="1:21" ht="12.75" customHeight="1">
      <c r="A353" s="39"/>
      <c r="B353" s="39"/>
      <c r="C353" s="39"/>
      <c r="D353" s="39"/>
      <c r="E353" s="39"/>
      <c r="F353" s="47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</row>
    <row r="354" spans="1:21" ht="12.75" customHeight="1">
      <c r="A354" s="39"/>
      <c r="B354" s="39"/>
      <c r="C354" s="39"/>
      <c r="D354" s="39"/>
      <c r="E354" s="39"/>
      <c r="F354" s="47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</row>
    <row r="355" spans="1:21" ht="12.75" customHeight="1">
      <c r="A355" s="39"/>
      <c r="B355" s="39"/>
      <c r="C355" s="39"/>
      <c r="D355" s="39"/>
      <c r="E355" s="39"/>
      <c r="F355" s="47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</row>
    <row r="356" spans="1:21" ht="12.75" customHeight="1">
      <c r="A356" s="39"/>
      <c r="B356" s="39"/>
      <c r="C356" s="39"/>
      <c r="D356" s="39"/>
      <c r="E356" s="39"/>
      <c r="F356" s="47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</row>
    <row r="357" spans="1:21" ht="12.75" customHeight="1">
      <c r="A357" s="39"/>
      <c r="B357" s="39"/>
      <c r="C357" s="39"/>
      <c r="D357" s="39"/>
      <c r="E357" s="39"/>
      <c r="F357" s="47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</row>
    <row r="358" spans="1:21" ht="12.75" customHeight="1">
      <c r="A358" s="39"/>
      <c r="B358" s="39"/>
      <c r="C358" s="39"/>
      <c r="D358" s="39"/>
      <c r="E358" s="39"/>
      <c r="F358" s="47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</row>
    <row r="359" spans="1:21" ht="12.75" customHeight="1">
      <c r="A359" s="39"/>
      <c r="B359" s="39"/>
      <c r="C359" s="39"/>
      <c r="D359" s="39"/>
      <c r="E359" s="39"/>
      <c r="F359" s="47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</row>
    <row r="360" spans="1:21" ht="12.75" customHeight="1">
      <c r="A360" s="39"/>
      <c r="B360" s="39"/>
      <c r="C360" s="39"/>
      <c r="D360" s="39"/>
      <c r="E360" s="39"/>
      <c r="F360" s="47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</row>
    <row r="361" spans="1:21" ht="12.75" customHeight="1">
      <c r="A361" s="39"/>
      <c r="B361" s="39"/>
      <c r="C361" s="39"/>
      <c r="D361" s="39"/>
      <c r="E361" s="39"/>
      <c r="F361" s="47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</row>
    <row r="362" spans="1:21" ht="12.75" customHeight="1">
      <c r="A362" s="39"/>
      <c r="B362" s="39"/>
      <c r="C362" s="39"/>
      <c r="D362" s="39"/>
      <c r="E362" s="39"/>
      <c r="F362" s="47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</row>
    <row r="363" spans="1:21" ht="12.75" customHeight="1">
      <c r="A363" s="39"/>
      <c r="B363" s="39"/>
      <c r="C363" s="39"/>
      <c r="D363" s="39"/>
      <c r="E363" s="39"/>
      <c r="F363" s="47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</row>
    <row r="364" spans="1:21" ht="12.75" customHeight="1">
      <c r="A364" s="39"/>
      <c r="B364" s="39"/>
      <c r="C364" s="39"/>
      <c r="D364" s="39"/>
      <c r="E364" s="39"/>
      <c r="F364" s="47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</row>
    <row r="365" spans="1:21" ht="12.75" customHeight="1">
      <c r="A365" s="39"/>
      <c r="B365" s="39"/>
      <c r="C365" s="39"/>
      <c r="D365" s="39"/>
      <c r="E365" s="39"/>
      <c r="F365" s="47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</row>
    <row r="366" spans="1:21" ht="12.75" customHeight="1">
      <c r="A366" s="39"/>
      <c r="B366" s="39"/>
      <c r="C366" s="39"/>
      <c r="D366" s="39"/>
      <c r="E366" s="39"/>
      <c r="F366" s="47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</row>
    <row r="367" spans="1:21" ht="12.75" customHeight="1">
      <c r="A367" s="39"/>
      <c r="B367" s="39"/>
      <c r="C367" s="39"/>
      <c r="D367" s="39"/>
      <c r="E367" s="39"/>
      <c r="F367" s="47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</row>
    <row r="368" spans="1:21" ht="12.75" customHeight="1">
      <c r="A368" s="39"/>
      <c r="B368" s="39"/>
      <c r="C368" s="39"/>
      <c r="D368" s="39"/>
      <c r="E368" s="39"/>
      <c r="F368" s="47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</row>
    <row r="369" spans="1:21" ht="12.75" customHeight="1">
      <c r="A369" s="39"/>
      <c r="B369" s="39"/>
      <c r="C369" s="39"/>
      <c r="D369" s="39"/>
      <c r="E369" s="39"/>
      <c r="F369" s="47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</row>
    <row r="370" spans="1:21" ht="12.75" customHeight="1">
      <c r="A370" s="39"/>
      <c r="B370" s="39"/>
      <c r="C370" s="39"/>
      <c r="D370" s="39"/>
      <c r="E370" s="39"/>
      <c r="F370" s="47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</row>
    <row r="371" spans="1:21" ht="12.75" customHeight="1">
      <c r="A371" s="39"/>
      <c r="B371" s="39"/>
      <c r="C371" s="39"/>
      <c r="D371" s="39"/>
      <c r="E371" s="39"/>
      <c r="F371" s="47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</row>
    <row r="372" spans="1:21" ht="12.75" customHeight="1">
      <c r="A372" s="39"/>
      <c r="B372" s="39"/>
      <c r="C372" s="39"/>
      <c r="D372" s="39"/>
      <c r="E372" s="39"/>
      <c r="F372" s="47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</row>
    <row r="373" spans="1:21" ht="12.75" customHeight="1">
      <c r="A373" s="39"/>
      <c r="B373" s="39"/>
      <c r="C373" s="39"/>
      <c r="D373" s="39"/>
      <c r="E373" s="39"/>
      <c r="F373" s="47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</row>
    <row r="374" spans="1:21" ht="12.75" customHeight="1">
      <c r="A374" s="39"/>
      <c r="B374" s="39"/>
      <c r="C374" s="39"/>
      <c r="D374" s="39"/>
      <c r="E374" s="39"/>
      <c r="F374" s="47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</row>
    <row r="375" spans="1:21" ht="12.75" customHeight="1">
      <c r="A375" s="39"/>
      <c r="B375" s="39"/>
      <c r="C375" s="39"/>
      <c r="D375" s="39"/>
      <c r="E375" s="39"/>
      <c r="F375" s="47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</row>
    <row r="376" spans="1:21" ht="12.75" customHeight="1">
      <c r="A376" s="39"/>
      <c r="B376" s="39"/>
      <c r="C376" s="39"/>
      <c r="D376" s="39"/>
      <c r="E376" s="39"/>
      <c r="F376" s="47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</row>
    <row r="377" spans="1:21" ht="12.75" customHeight="1">
      <c r="A377" s="39"/>
      <c r="B377" s="39"/>
      <c r="C377" s="39"/>
      <c r="D377" s="39"/>
      <c r="E377" s="39"/>
      <c r="F377" s="47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</row>
    <row r="378" spans="1:21" ht="12.75" customHeight="1">
      <c r="A378" s="39"/>
      <c r="B378" s="39"/>
      <c r="C378" s="39"/>
      <c r="D378" s="39"/>
      <c r="E378" s="39"/>
      <c r="F378" s="47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</row>
    <row r="379" spans="1:21" ht="12.75" customHeight="1">
      <c r="A379" s="39"/>
      <c r="B379" s="39"/>
      <c r="C379" s="39"/>
      <c r="D379" s="39"/>
      <c r="E379" s="39"/>
      <c r="F379" s="47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</row>
    <row r="380" spans="1:21" ht="12.75" customHeight="1">
      <c r="A380" s="39"/>
      <c r="B380" s="39"/>
      <c r="C380" s="39"/>
      <c r="D380" s="39"/>
      <c r="E380" s="39"/>
      <c r="F380" s="47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</row>
    <row r="381" spans="1:21" ht="12.75" customHeight="1">
      <c r="A381" s="39"/>
      <c r="B381" s="39"/>
      <c r="C381" s="39"/>
      <c r="D381" s="39"/>
      <c r="E381" s="39"/>
      <c r="F381" s="47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</row>
    <row r="382" spans="1:21" ht="12.75" customHeight="1">
      <c r="A382" s="39"/>
      <c r="B382" s="39"/>
      <c r="C382" s="39"/>
      <c r="D382" s="39"/>
      <c r="E382" s="39"/>
      <c r="F382" s="47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</row>
    <row r="383" spans="1:21" ht="12.75" customHeight="1">
      <c r="A383" s="39"/>
      <c r="B383" s="39"/>
      <c r="C383" s="39"/>
      <c r="D383" s="39"/>
      <c r="E383" s="39"/>
      <c r="F383" s="47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</row>
    <row r="384" spans="1:21" ht="12.75" customHeight="1">
      <c r="A384" s="39"/>
      <c r="B384" s="39"/>
      <c r="C384" s="39"/>
      <c r="D384" s="39"/>
      <c r="E384" s="39"/>
      <c r="F384" s="47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</row>
    <row r="385" spans="1:21" ht="12.75" customHeight="1">
      <c r="A385" s="39"/>
      <c r="B385" s="39"/>
      <c r="C385" s="39"/>
      <c r="D385" s="39"/>
      <c r="E385" s="39"/>
      <c r="F385" s="47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</row>
    <row r="386" spans="1:21" ht="12.75" customHeight="1">
      <c r="A386" s="39"/>
      <c r="B386" s="39"/>
      <c r="C386" s="39"/>
      <c r="D386" s="39"/>
      <c r="E386" s="39"/>
      <c r="F386" s="47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</row>
    <row r="387" spans="1:21" ht="12.75" customHeight="1">
      <c r="A387" s="39"/>
      <c r="B387" s="39"/>
      <c r="C387" s="39"/>
      <c r="D387" s="39"/>
      <c r="E387" s="39"/>
      <c r="F387" s="47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</row>
    <row r="388" spans="1:21" ht="12.75" customHeight="1">
      <c r="A388" s="39"/>
      <c r="B388" s="39"/>
      <c r="C388" s="39"/>
      <c r="D388" s="39"/>
      <c r="E388" s="39"/>
      <c r="F388" s="47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</row>
    <row r="389" spans="1:21" ht="12.75" customHeight="1">
      <c r="A389" s="39"/>
      <c r="B389" s="39"/>
      <c r="C389" s="39"/>
      <c r="D389" s="39"/>
      <c r="E389" s="39"/>
      <c r="F389" s="47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</row>
    <row r="390" spans="1:21" ht="12.75" customHeight="1">
      <c r="A390" s="39"/>
      <c r="B390" s="39"/>
      <c r="C390" s="39"/>
      <c r="D390" s="39"/>
      <c r="E390" s="39"/>
      <c r="F390" s="47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</row>
    <row r="391" spans="1:21" ht="12.75" customHeight="1">
      <c r="A391" s="39"/>
      <c r="B391" s="39"/>
      <c r="C391" s="39"/>
      <c r="D391" s="39"/>
      <c r="E391" s="39"/>
      <c r="F391" s="47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</row>
    <row r="392" spans="1:21" ht="12.75" customHeight="1">
      <c r="A392" s="39"/>
      <c r="B392" s="39"/>
      <c r="C392" s="39"/>
      <c r="D392" s="39"/>
      <c r="E392" s="39"/>
      <c r="F392" s="47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</row>
    <row r="393" spans="1:21" ht="12.75" customHeight="1">
      <c r="A393" s="39"/>
      <c r="B393" s="39"/>
      <c r="C393" s="39"/>
      <c r="D393" s="39"/>
      <c r="E393" s="39"/>
      <c r="F393" s="47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</row>
    <row r="394" spans="1:21" ht="12.75" customHeight="1">
      <c r="A394" s="39"/>
      <c r="B394" s="39"/>
      <c r="C394" s="39"/>
      <c r="D394" s="39"/>
      <c r="E394" s="39"/>
      <c r="F394" s="47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</row>
    <row r="395" spans="1:21" ht="12.75" customHeight="1">
      <c r="A395" s="39"/>
      <c r="B395" s="39"/>
      <c r="C395" s="39"/>
      <c r="D395" s="39"/>
      <c r="E395" s="39"/>
      <c r="F395" s="47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</row>
    <row r="396" spans="1:21" ht="12.75" customHeight="1">
      <c r="A396" s="39"/>
      <c r="B396" s="39"/>
      <c r="C396" s="39"/>
      <c r="D396" s="39"/>
      <c r="E396" s="39"/>
      <c r="F396" s="47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</row>
    <row r="397" spans="1:21" ht="12.75" customHeight="1">
      <c r="A397" s="39"/>
      <c r="B397" s="39"/>
      <c r="C397" s="39"/>
      <c r="D397" s="39"/>
      <c r="E397" s="39"/>
      <c r="F397" s="47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</row>
    <row r="398" spans="1:21" ht="12.75" customHeight="1">
      <c r="A398" s="39"/>
      <c r="B398" s="39"/>
      <c r="C398" s="39"/>
      <c r="D398" s="39"/>
      <c r="E398" s="39"/>
      <c r="F398" s="47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</row>
    <row r="399" spans="1:21" ht="12.75" customHeight="1">
      <c r="A399" s="39"/>
      <c r="B399" s="39"/>
      <c r="C399" s="39"/>
      <c r="D399" s="39"/>
      <c r="E399" s="39"/>
      <c r="F399" s="47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</row>
    <row r="400" spans="1:21" ht="12.75" customHeight="1">
      <c r="A400" s="39"/>
      <c r="B400" s="39"/>
      <c r="C400" s="39"/>
      <c r="D400" s="39"/>
      <c r="E400" s="39"/>
      <c r="F400" s="47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</row>
    <row r="401" spans="1:21" ht="12.75" customHeight="1">
      <c r="A401" s="39"/>
      <c r="B401" s="39"/>
      <c r="C401" s="39"/>
      <c r="D401" s="39"/>
      <c r="E401" s="39"/>
      <c r="F401" s="47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</row>
    <row r="402" spans="1:21" ht="12.75" customHeight="1">
      <c r="A402" s="39"/>
      <c r="B402" s="39"/>
      <c r="C402" s="39"/>
      <c r="D402" s="39"/>
      <c r="E402" s="39"/>
      <c r="F402" s="47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</row>
    <row r="403" spans="1:21" ht="12.75" customHeight="1">
      <c r="A403" s="39"/>
      <c r="B403" s="39"/>
      <c r="C403" s="39"/>
      <c r="D403" s="39"/>
      <c r="E403" s="39"/>
      <c r="F403" s="47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</row>
    <row r="404" spans="1:21" ht="12.75" customHeight="1">
      <c r="A404" s="39"/>
      <c r="B404" s="39"/>
      <c r="C404" s="39"/>
      <c r="D404" s="39"/>
      <c r="E404" s="39"/>
      <c r="F404" s="47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</row>
    <row r="405" spans="1:21" ht="12.75" customHeight="1">
      <c r="A405" s="39"/>
      <c r="B405" s="39"/>
      <c r="C405" s="39"/>
      <c r="D405" s="39"/>
      <c r="E405" s="39"/>
      <c r="F405" s="47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</row>
    <row r="406" spans="1:21" ht="12.75" customHeight="1">
      <c r="A406" s="39"/>
      <c r="B406" s="39"/>
      <c r="C406" s="39"/>
      <c r="D406" s="39"/>
      <c r="E406" s="39"/>
      <c r="F406" s="47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</row>
    <row r="407" spans="1:21" ht="12.75" customHeight="1">
      <c r="A407" s="39"/>
      <c r="B407" s="39"/>
      <c r="C407" s="39"/>
      <c r="D407" s="39"/>
      <c r="E407" s="39"/>
      <c r="F407" s="47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</row>
    <row r="408" spans="1:21" ht="12.75" customHeight="1">
      <c r="A408" s="39"/>
      <c r="B408" s="39"/>
      <c r="C408" s="39"/>
      <c r="D408" s="39"/>
      <c r="E408" s="39"/>
      <c r="F408" s="47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</row>
    <row r="409" spans="1:21" ht="12.75" customHeight="1">
      <c r="A409" s="39"/>
      <c r="B409" s="39"/>
      <c r="C409" s="39"/>
      <c r="D409" s="39"/>
      <c r="E409" s="39"/>
      <c r="F409" s="47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</row>
    <row r="410" spans="1:21" ht="12.75" customHeight="1">
      <c r="A410" s="39"/>
      <c r="B410" s="39"/>
      <c r="C410" s="39"/>
      <c r="D410" s="39"/>
      <c r="E410" s="39"/>
      <c r="F410" s="47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</row>
    <row r="411" spans="1:21" ht="12.75" customHeight="1">
      <c r="A411" s="39"/>
      <c r="B411" s="39"/>
      <c r="C411" s="39"/>
      <c r="D411" s="39"/>
      <c r="E411" s="39"/>
      <c r="F411" s="47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</row>
    <row r="412" spans="1:21" ht="12.75" customHeight="1">
      <c r="A412" s="39"/>
      <c r="B412" s="39"/>
      <c r="C412" s="39"/>
      <c r="D412" s="39"/>
      <c r="E412" s="39"/>
      <c r="F412" s="47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</row>
    <row r="413" spans="1:21" ht="12.75" customHeight="1">
      <c r="A413" s="39"/>
      <c r="B413" s="39"/>
      <c r="C413" s="39"/>
      <c r="D413" s="39"/>
      <c r="E413" s="39"/>
      <c r="F413" s="47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</row>
    <row r="414" spans="1:21" ht="12.75" customHeight="1">
      <c r="A414" s="39"/>
      <c r="B414" s="39"/>
      <c r="C414" s="39"/>
      <c r="D414" s="39"/>
      <c r="E414" s="39"/>
      <c r="F414" s="47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</row>
    <row r="415" spans="1:21" ht="12.75" customHeight="1">
      <c r="A415" s="39"/>
      <c r="B415" s="39"/>
      <c r="C415" s="39"/>
      <c r="D415" s="39"/>
      <c r="E415" s="39"/>
      <c r="F415" s="47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</row>
    <row r="416" spans="1:21" ht="12.75" customHeight="1">
      <c r="A416" s="39"/>
      <c r="B416" s="39"/>
      <c r="C416" s="39"/>
      <c r="D416" s="39"/>
      <c r="E416" s="39"/>
      <c r="F416" s="47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</row>
    <row r="417" spans="1:21" ht="12.75" customHeight="1">
      <c r="A417" s="39"/>
      <c r="B417" s="39"/>
      <c r="C417" s="39"/>
      <c r="D417" s="39"/>
      <c r="E417" s="39"/>
      <c r="F417" s="47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</row>
    <row r="418" spans="1:21" ht="12.75" customHeight="1">
      <c r="A418" s="39"/>
      <c r="B418" s="39"/>
      <c r="C418" s="39"/>
      <c r="D418" s="39"/>
      <c r="E418" s="39"/>
      <c r="F418" s="47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</row>
    <row r="419" spans="1:21" ht="12.75" customHeight="1">
      <c r="A419" s="39"/>
      <c r="B419" s="39"/>
      <c r="C419" s="39"/>
      <c r="D419" s="39"/>
      <c r="E419" s="39"/>
      <c r="F419" s="47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</row>
    <row r="420" spans="1:21" ht="12.75" customHeight="1">
      <c r="A420" s="39"/>
      <c r="B420" s="39"/>
      <c r="C420" s="39"/>
      <c r="D420" s="39"/>
      <c r="E420" s="39"/>
      <c r="F420" s="47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</row>
    <row r="421" spans="1:21" ht="12.75" customHeight="1">
      <c r="A421" s="39"/>
      <c r="B421" s="39"/>
      <c r="C421" s="39"/>
      <c r="D421" s="39"/>
      <c r="E421" s="39"/>
      <c r="F421" s="47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</row>
    <row r="422" spans="1:21" ht="12.75" customHeight="1">
      <c r="A422" s="39"/>
      <c r="B422" s="39"/>
      <c r="C422" s="39"/>
      <c r="D422" s="39"/>
      <c r="E422" s="39"/>
      <c r="F422" s="47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</row>
    <row r="423" spans="1:21" ht="12.75" customHeight="1">
      <c r="A423" s="39"/>
      <c r="B423" s="39"/>
      <c r="C423" s="39"/>
      <c r="D423" s="39"/>
      <c r="E423" s="39"/>
      <c r="F423" s="47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</row>
    <row r="424" spans="1:21" ht="12.75" customHeight="1">
      <c r="A424" s="39"/>
      <c r="B424" s="39"/>
      <c r="C424" s="39"/>
      <c r="D424" s="39"/>
      <c r="E424" s="39"/>
      <c r="F424" s="47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</row>
    <row r="425" spans="1:21" ht="12.75" customHeight="1">
      <c r="A425" s="39"/>
      <c r="B425" s="39"/>
      <c r="C425" s="39"/>
      <c r="D425" s="39"/>
      <c r="E425" s="39"/>
      <c r="F425" s="47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</row>
    <row r="426" spans="1:21" ht="12.75" customHeight="1">
      <c r="A426" s="39"/>
      <c r="B426" s="39"/>
      <c r="C426" s="39"/>
      <c r="D426" s="39"/>
      <c r="E426" s="39"/>
      <c r="F426" s="47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</row>
    <row r="427" spans="1:21" ht="12.75" customHeight="1">
      <c r="A427" s="39"/>
      <c r="B427" s="39"/>
      <c r="C427" s="39"/>
      <c r="D427" s="39"/>
      <c r="E427" s="39"/>
      <c r="F427" s="47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</row>
    <row r="428" spans="1:21" ht="12.75" customHeight="1">
      <c r="A428" s="39"/>
      <c r="B428" s="39"/>
      <c r="C428" s="39"/>
      <c r="D428" s="39"/>
      <c r="E428" s="39"/>
      <c r="F428" s="47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</row>
    <row r="429" spans="1:21" ht="12.75" customHeight="1">
      <c r="A429" s="39"/>
      <c r="B429" s="39"/>
      <c r="C429" s="39"/>
      <c r="D429" s="39"/>
      <c r="E429" s="39"/>
      <c r="F429" s="47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</row>
    <row r="430" spans="1:21" ht="12.75" customHeight="1">
      <c r="A430" s="39"/>
      <c r="B430" s="39"/>
      <c r="C430" s="39"/>
      <c r="D430" s="39"/>
      <c r="E430" s="39"/>
      <c r="F430" s="47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</row>
    <row r="431" spans="1:21" ht="12.75" customHeight="1">
      <c r="A431" s="39"/>
      <c r="B431" s="39"/>
      <c r="C431" s="39"/>
      <c r="D431" s="39"/>
      <c r="E431" s="39"/>
      <c r="F431" s="47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</row>
    <row r="432" spans="1:21" ht="12.75" customHeight="1">
      <c r="A432" s="39"/>
      <c r="B432" s="39"/>
      <c r="C432" s="39"/>
      <c r="D432" s="39"/>
      <c r="E432" s="39"/>
      <c r="F432" s="47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</row>
    <row r="433" spans="1:21" ht="12.75" customHeight="1">
      <c r="A433" s="39"/>
      <c r="B433" s="39"/>
      <c r="C433" s="39"/>
      <c r="D433" s="39"/>
      <c r="E433" s="39"/>
      <c r="F433" s="47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</row>
    <row r="434" spans="1:21" ht="12.75" customHeight="1">
      <c r="A434" s="39"/>
      <c r="B434" s="39"/>
      <c r="C434" s="39"/>
      <c r="D434" s="39"/>
      <c r="E434" s="39"/>
      <c r="F434" s="47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</row>
    <row r="435" spans="1:21" ht="12.75" customHeight="1">
      <c r="A435" s="39"/>
      <c r="B435" s="39"/>
      <c r="C435" s="39"/>
      <c r="D435" s="39"/>
      <c r="E435" s="39"/>
      <c r="F435" s="47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</row>
    <row r="436" spans="1:21" ht="12.75" customHeight="1">
      <c r="A436" s="39"/>
      <c r="B436" s="39"/>
      <c r="C436" s="39"/>
      <c r="D436" s="39"/>
      <c r="E436" s="39"/>
      <c r="F436" s="47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</row>
    <row r="437" spans="1:21" ht="12.75" customHeight="1">
      <c r="A437" s="39"/>
      <c r="B437" s="39"/>
      <c r="C437" s="39"/>
      <c r="D437" s="39"/>
      <c r="E437" s="39"/>
      <c r="F437" s="47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</row>
    <row r="438" spans="1:21" ht="12.75" customHeight="1">
      <c r="A438" s="39"/>
      <c r="B438" s="39"/>
      <c r="C438" s="39"/>
      <c r="D438" s="39"/>
      <c r="E438" s="39"/>
      <c r="F438" s="47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</row>
    <row r="439" spans="1:21" ht="12.75" customHeight="1">
      <c r="A439" s="39"/>
      <c r="B439" s="39"/>
      <c r="C439" s="39"/>
      <c r="D439" s="39"/>
      <c r="E439" s="39"/>
      <c r="F439" s="47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</row>
    <row r="440" spans="1:21" ht="12.75" customHeight="1">
      <c r="A440" s="39"/>
      <c r="B440" s="39"/>
      <c r="C440" s="39"/>
      <c r="D440" s="39"/>
      <c r="E440" s="39"/>
      <c r="F440" s="47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</row>
    <row r="441" spans="1:21" ht="12.75" customHeight="1">
      <c r="A441" s="39"/>
      <c r="B441" s="39"/>
      <c r="C441" s="39"/>
      <c r="D441" s="39"/>
      <c r="E441" s="39"/>
      <c r="F441" s="47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</row>
    <row r="442" spans="1:21" ht="12.75" customHeight="1">
      <c r="A442" s="39"/>
      <c r="B442" s="39"/>
      <c r="C442" s="39"/>
      <c r="D442" s="39"/>
      <c r="E442" s="39"/>
      <c r="F442" s="47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</row>
    <row r="443" spans="1:21" ht="12.75" customHeight="1">
      <c r="A443" s="39"/>
      <c r="B443" s="39"/>
      <c r="C443" s="39"/>
      <c r="D443" s="39"/>
      <c r="E443" s="39"/>
      <c r="F443" s="47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</row>
    <row r="444" spans="1:21" ht="12.75" customHeight="1">
      <c r="A444" s="39"/>
      <c r="B444" s="39"/>
      <c r="C444" s="39"/>
      <c r="D444" s="39"/>
      <c r="E444" s="39"/>
      <c r="F444" s="47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</row>
    <row r="445" spans="1:21" ht="12.75" customHeight="1">
      <c r="A445" s="39"/>
      <c r="B445" s="39"/>
      <c r="C445" s="39"/>
      <c r="D445" s="39"/>
      <c r="E445" s="39"/>
      <c r="F445" s="47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</row>
    <row r="446" spans="1:21" ht="12.75" customHeight="1">
      <c r="A446" s="39"/>
      <c r="B446" s="39"/>
      <c r="C446" s="39"/>
      <c r="D446" s="39"/>
      <c r="E446" s="39"/>
      <c r="F446" s="47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</row>
    <row r="447" spans="1:21" ht="12.75" customHeight="1">
      <c r="A447" s="39"/>
      <c r="B447" s="39"/>
      <c r="C447" s="39"/>
      <c r="D447" s="39"/>
      <c r="E447" s="39"/>
      <c r="F447" s="47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</row>
    <row r="448" spans="1:21" ht="12.75" customHeight="1">
      <c r="A448" s="39"/>
      <c r="B448" s="39"/>
      <c r="C448" s="39"/>
      <c r="D448" s="39"/>
      <c r="E448" s="39"/>
      <c r="F448" s="47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</row>
    <row r="449" spans="1:21" ht="12.75" customHeight="1">
      <c r="A449" s="39"/>
      <c r="B449" s="39"/>
      <c r="C449" s="39"/>
      <c r="D449" s="39"/>
      <c r="E449" s="39"/>
      <c r="F449" s="47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</row>
    <row r="450" spans="1:21" ht="12.75" customHeight="1">
      <c r="A450" s="39"/>
      <c r="B450" s="39"/>
      <c r="C450" s="39"/>
      <c r="D450" s="39"/>
      <c r="E450" s="39"/>
      <c r="F450" s="47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</row>
    <row r="451" spans="1:21" ht="12.75" customHeight="1">
      <c r="A451" s="39"/>
      <c r="B451" s="39"/>
      <c r="C451" s="39"/>
      <c r="D451" s="39"/>
      <c r="E451" s="39"/>
      <c r="F451" s="47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</row>
    <row r="452" spans="1:21" ht="12.75" customHeight="1">
      <c r="A452" s="39"/>
      <c r="B452" s="39"/>
      <c r="C452" s="39"/>
      <c r="D452" s="39"/>
      <c r="E452" s="39"/>
      <c r="F452" s="47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</row>
    <row r="453" spans="1:21" ht="12.75" customHeight="1">
      <c r="A453" s="39"/>
      <c r="B453" s="39"/>
      <c r="C453" s="39"/>
      <c r="D453" s="39"/>
      <c r="E453" s="39"/>
      <c r="F453" s="47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</row>
    <row r="454" spans="1:21" ht="12.75" customHeight="1">
      <c r="A454" s="39"/>
      <c r="B454" s="39"/>
      <c r="C454" s="39"/>
      <c r="D454" s="39"/>
      <c r="E454" s="39"/>
      <c r="F454" s="47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</row>
    <row r="455" spans="1:21" ht="12.75" customHeight="1">
      <c r="A455" s="39"/>
      <c r="B455" s="39"/>
      <c r="C455" s="39"/>
      <c r="D455" s="39"/>
      <c r="E455" s="39"/>
      <c r="F455" s="47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</row>
    <row r="456" spans="1:21" ht="12.75" customHeight="1">
      <c r="A456" s="39"/>
      <c r="B456" s="39"/>
      <c r="C456" s="39"/>
      <c r="D456" s="39"/>
      <c r="E456" s="39"/>
      <c r="F456" s="47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</row>
    <row r="457" spans="1:21" ht="12.75" customHeight="1">
      <c r="A457" s="39"/>
      <c r="B457" s="39"/>
      <c r="C457" s="39"/>
      <c r="D457" s="39"/>
      <c r="E457" s="39"/>
      <c r="F457" s="47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</row>
    <row r="458" spans="1:21" ht="12.75" customHeight="1">
      <c r="A458" s="39"/>
      <c r="B458" s="39"/>
      <c r="C458" s="39"/>
      <c r="D458" s="39"/>
      <c r="E458" s="39"/>
      <c r="F458" s="47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</row>
    <row r="459" spans="1:21" ht="12.75" customHeight="1">
      <c r="A459" s="39"/>
      <c r="B459" s="39"/>
      <c r="C459" s="39"/>
      <c r="D459" s="39"/>
      <c r="E459" s="39"/>
      <c r="F459" s="47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</row>
    <row r="460" spans="1:21" ht="12.75" customHeight="1">
      <c r="A460" s="39"/>
      <c r="B460" s="39"/>
      <c r="C460" s="39"/>
      <c r="D460" s="39"/>
      <c r="E460" s="39"/>
      <c r="F460" s="47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</row>
    <row r="461" spans="1:21" ht="12.75" customHeight="1">
      <c r="A461" s="39"/>
      <c r="B461" s="39"/>
      <c r="C461" s="39"/>
      <c r="D461" s="39"/>
      <c r="E461" s="39"/>
      <c r="F461" s="47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</row>
    <row r="462" spans="1:21" ht="12.75" customHeight="1">
      <c r="A462" s="39"/>
      <c r="B462" s="39"/>
      <c r="C462" s="39"/>
      <c r="D462" s="39"/>
      <c r="E462" s="39"/>
      <c r="F462" s="47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</row>
    <row r="463" spans="1:21" ht="12.75" customHeight="1">
      <c r="A463" s="39"/>
      <c r="B463" s="39"/>
      <c r="C463" s="39"/>
      <c r="D463" s="39"/>
      <c r="E463" s="39"/>
      <c r="F463" s="47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</row>
    <row r="464" spans="1:21" ht="12.75" customHeight="1">
      <c r="A464" s="39"/>
      <c r="B464" s="39"/>
      <c r="C464" s="39"/>
      <c r="D464" s="39"/>
      <c r="E464" s="39"/>
      <c r="F464" s="47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</row>
    <row r="465" spans="1:21" ht="12.75" customHeight="1">
      <c r="A465" s="39"/>
      <c r="B465" s="39"/>
      <c r="C465" s="39"/>
      <c r="D465" s="39"/>
      <c r="E465" s="39"/>
      <c r="F465" s="47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</row>
    <row r="466" spans="1:21" ht="12.75" customHeight="1">
      <c r="A466" s="39"/>
      <c r="B466" s="39"/>
      <c r="C466" s="39"/>
      <c r="D466" s="39"/>
      <c r="E466" s="39"/>
      <c r="F466" s="47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</row>
    <row r="467" spans="1:21" ht="12.75" customHeight="1">
      <c r="A467" s="39"/>
      <c r="B467" s="39"/>
      <c r="C467" s="39"/>
      <c r="D467" s="39"/>
      <c r="E467" s="39"/>
      <c r="F467" s="47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</row>
    <row r="468" spans="1:21" ht="12.75" customHeight="1">
      <c r="A468" s="39"/>
      <c r="B468" s="39"/>
      <c r="C468" s="39"/>
      <c r="D468" s="39"/>
      <c r="E468" s="39"/>
      <c r="F468" s="47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</row>
    <row r="469" spans="1:21" ht="12.75" customHeight="1">
      <c r="A469" s="39"/>
      <c r="B469" s="39"/>
      <c r="C469" s="39"/>
      <c r="D469" s="39"/>
      <c r="E469" s="39"/>
      <c r="F469" s="47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</row>
    <row r="470" spans="1:21" ht="12.75" customHeight="1">
      <c r="A470" s="39"/>
      <c r="B470" s="39"/>
      <c r="C470" s="39"/>
      <c r="D470" s="39"/>
      <c r="E470" s="39"/>
      <c r="F470" s="47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</row>
    <row r="471" spans="1:21" ht="12.75" customHeight="1">
      <c r="A471" s="39"/>
      <c r="B471" s="39"/>
      <c r="C471" s="39"/>
      <c r="D471" s="39"/>
      <c r="E471" s="39"/>
      <c r="F471" s="47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</row>
    <row r="472" spans="1:21" ht="12.75" customHeight="1">
      <c r="A472" s="39"/>
      <c r="B472" s="39"/>
      <c r="C472" s="39"/>
      <c r="D472" s="39"/>
      <c r="E472" s="39"/>
      <c r="F472" s="47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</row>
    <row r="473" spans="1:21" ht="12.75" customHeight="1">
      <c r="A473" s="39"/>
      <c r="B473" s="39"/>
      <c r="C473" s="39"/>
      <c r="D473" s="39"/>
      <c r="E473" s="39"/>
      <c r="F473" s="47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</row>
    <row r="474" spans="1:21" ht="12.75" customHeight="1">
      <c r="A474" s="39"/>
      <c r="B474" s="39"/>
      <c r="C474" s="39"/>
      <c r="D474" s="39"/>
      <c r="E474" s="39"/>
      <c r="F474" s="47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</row>
    <row r="475" spans="1:21" ht="12.75" customHeight="1">
      <c r="A475" s="39"/>
      <c r="B475" s="39"/>
      <c r="C475" s="39"/>
      <c r="D475" s="39"/>
      <c r="E475" s="39"/>
      <c r="F475" s="47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</row>
    <row r="476" spans="1:21" ht="12.75" customHeight="1">
      <c r="A476" s="39"/>
      <c r="B476" s="39"/>
      <c r="C476" s="39"/>
      <c r="D476" s="39"/>
      <c r="E476" s="39"/>
      <c r="F476" s="47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</row>
    <row r="477" spans="1:21" ht="12.75" customHeight="1">
      <c r="A477" s="39"/>
      <c r="B477" s="39"/>
      <c r="C477" s="39"/>
      <c r="D477" s="39"/>
      <c r="E477" s="39"/>
      <c r="F477" s="47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</row>
    <row r="478" spans="1:21" ht="12.75" customHeight="1">
      <c r="A478" s="39"/>
      <c r="B478" s="39"/>
      <c r="C478" s="39"/>
      <c r="D478" s="39"/>
      <c r="E478" s="39"/>
      <c r="F478" s="47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</row>
    <row r="479" spans="1:21" ht="12.75" customHeight="1">
      <c r="A479" s="39"/>
      <c r="B479" s="39"/>
      <c r="C479" s="39"/>
      <c r="D479" s="39"/>
      <c r="E479" s="39"/>
      <c r="F479" s="47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</row>
    <row r="480" spans="1:21" ht="12.75" customHeight="1">
      <c r="A480" s="39"/>
      <c r="B480" s="39"/>
      <c r="C480" s="39"/>
      <c r="D480" s="39"/>
      <c r="E480" s="39"/>
      <c r="F480" s="47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</row>
    <row r="481" spans="1:21" ht="12.75" customHeight="1">
      <c r="A481" s="39"/>
      <c r="B481" s="39"/>
      <c r="C481" s="39"/>
      <c r="D481" s="39"/>
      <c r="E481" s="39"/>
      <c r="F481" s="47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</row>
    <row r="482" spans="1:21" ht="12.75" customHeight="1">
      <c r="A482" s="39"/>
      <c r="B482" s="39"/>
      <c r="C482" s="39"/>
      <c r="D482" s="39"/>
      <c r="E482" s="39"/>
      <c r="F482" s="47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</row>
    <row r="483" spans="1:21" ht="12.75" customHeight="1">
      <c r="A483" s="39"/>
      <c r="B483" s="39"/>
      <c r="C483" s="39"/>
      <c r="D483" s="39"/>
      <c r="E483" s="39"/>
      <c r="F483" s="47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</row>
    <row r="484" spans="1:21" ht="12.75" customHeight="1">
      <c r="A484" s="39"/>
      <c r="B484" s="39"/>
      <c r="C484" s="39"/>
      <c r="D484" s="39"/>
      <c r="E484" s="39"/>
      <c r="F484" s="47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</row>
    <row r="485" spans="1:21" ht="12.75" customHeight="1">
      <c r="A485" s="39"/>
      <c r="B485" s="39"/>
      <c r="C485" s="39"/>
      <c r="D485" s="39"/>
      <c r="E485" s="39"/>
      <c r="F485" s="47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</row>
    <row r="486" spans="1:21" ht="12.75" customHeight="1">
      <c r="A486" s="39"/>
      <c r="B486" s="39"/>
      <c r="C486" s="39"/>
      <c r="D486" s="39"/>
      <c r="E486" s="39"/>
      <c r="F486" s="47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</row>
    <row r="487" spans="1:21" ht="12.75" customHeight="1">
      <c r="A487" s="39"/>
      <c r="B487" s="39"/>
      <c r="C487" s="39"/>
      <c r="D487" s="39"/>
      <c r="E487" s="39"/>
      <c r="F487" s="47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</row>
    <row r="488" spans="1:21" ht="12.75" customHeight="1">
      <c r="A488" s="39"/>
      <c r="B488" s="39"/>
      <c r="C488" s="39"/>
      <c r="D488" s="39"/>
      <c r="E488" s="39"/>
      <c r="F488" s="47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</row>
    <row r="489" spans="1:21" ht="12.75" customHeight="1">
      <c r="A489" s="39"/>
      <c r="B489" s="39"/>
      <c r="C489" s="39"/>
      <c r="D489" s="39"/>
      <c r="E489" s="39"/>
      <c r="F489" s="47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</row>
    <row r="490" spans="1:21" ht="12.75" customHeight="1">
      <c r="A490" s="39"/>
      <c r="B490" s="39"/>
      <c r="C490" s="39"/>
      <c r="D490" s="39"/>
      <c r="E490" s="39"/>
      <c r="F490" s="47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</row>
    <row r="491" spans="1:21" ht="12.75" customHeight="1">
      <c r="A491" s="39"/>
      <c r="B491" s="39"/>
      <c r="C491" s="39"/>
      <c r="D491" s="39"/>
      <c r="E491" s="39"/>
      <c r="F491" s="47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</row>
    <row r="492" spans="1:21" ht="12.75" customHeight="1">
      <c r="A492" s="39"/>
      <c r="B492" s="39"/>
      <c r="C492" s="39"/>
      <c r="D492" s="39"/>
      <c r="E492" s="39"/>
      <c r="F492" s="47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</row>
    <row r="493" spans="1:21" ht="12.75" customHeight="1">
      <c r="A493" s="39"/>
      <c r="B493" s="39"/>
      <c r="C493" s="39"/>
      <c r="D493" s="39"/>
      <c r="E493" s="39"/>
      <c r="F493" s="47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</row>
    <row r="494" spans="1:21" ht="12.75" customHeight="1">
      <c r="A494" s="39"/>
      <c r="B494" s="39"/>
      <c r="C494" s="39"/>
      <c r="D494" s="39"/>
      <c r="E494" s="39"/>
      <c r="F494" s="47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</row>
    <row r="495" spans="1:21" ht="12.75" customHeight="1">
      <c r="A495" s="39"/>
      <c r="B495" s="39"/>
      <c r="C495" s="39"/>
      <c r="D495" s="39"/>
      <c r="E495" s="39"/>
      <c r="F495" s="47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</row>
    <row r="496" spans="1:21" ht="12.75" customHeight="1">
      <c r="A496" s="39"/>
      <c r="B496" s="39"/>
      <c r="C496" s="39"/>
      <c r="D496" s="39"/>
      <c r="E496" s="39"/>
      <c r="F496" s="47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</row>
    <row r="497" spans="1:21" ht="12.75" customHeight="1">
      <c r="A497" s="39"/>
      <c r="B497" s="39"/>
      <c r="C497" s="39"/>
      <c r="D497" s="39"/>
      <c r="E497" s="39"/>
      <c r="F497" s="47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</row>
    <row r="498" spans="1:21" ht="12.75" customHeight="1">
      <c r="A498" s="39"/>
      <c r="B498" s="39"/>
      <c r="C498" s="39"/>
      <c r="D498" s="39"/>
      <c r="E498" s="39"/>
      <c r="F498" s="47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</row>
    <row r="499" spans="1:21" ht="12.75" customHeight="1">
      <c r="A499" s="39"/>
      <c r="B499" s="39"/>
      <c r="C499" s="39"/>
      <c r="D499" s="39"/>
      <c r="E499" s="39"/>
      <c r="F499" s="47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</row>
    <row r="500" spans="1:21" ht="12.75" customHeight="1">
      <c r="A500" s="39"/>
      <c r="B500" s="39"/>
      <c r="C500" s="39"/>
      <c r="D500" s="39"/>
      <c r="E500" s="39"/>
      <c r="F500" s="47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</row>
    <row r="501" spans="1:21" ht="12.75" customHeight="1">
      <c r="A501" s="39"/>
      <c r="B501" s="39"/>
      <c r="C501" s="39"/>
      <c r="D501" s="39"/>
      <c r="E501" s="39"/>
      <c r="F501" s="47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</row>
    <row r="502" spans="1:21" ht="12.75" customHeight="1">
      <c r="A502" s="39"/>
      <c r="B502" s="39"/>
      <c r="C502" s="39"/>
      <c r="D502" s="39"/>
      <c r="E502" s="39"/>
      <c r="F502" s="47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</row>
    <row r="503" spans="1:21" ht="12.75" customHeight="1">
      <c r="A503" s="39"/>
      <c r="B503" s="39"/>
      <c r="C503" s="39"/>
      <c r="D503" s="39"/>
      <c r="E503" s="39"/>
      <c r="F503" s="47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</row>
    <row r="504" spans="1:21" ht="12.75" customHeight="1">
      <c r="A504" s="39"/>
      <c r="B504" s="39"/>
      <c r="C504" s="39"/>
      <c r="D504" s="39"/>
      <c r="E504" s="39"/>
      <c r="F504" s="47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</row>
    <row r="505" spans="1:21" ht="12.75" customHeight="1">
      <c r="A505" s="39"/>
      <c r="B505" s="39"/>
      <c r="C505" s="39"/>
      <c r="D505" s="39"/>
      <c r="E505" s="39"/>
      <c r="F505" s="47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</row>
    <row r="506" spans="1:21" ht="12.75" customHeight="1">
      <c r="A506" s="39"/>
      <c r="B506" s="39"/>
      <c r="C506" s="39"/>
      <c r="D506" s="39"/>
      <c r="E506" s="39"/>
      <c r="F506" s="47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</row>
    <row r="507" spans="1:21" ht="12.75" customHeight="1">
      <c r="A507" s="39"/>
      <c r="B507" s="39"/>
      <c r="C507" s="39"/>
      <c r="D507" s="39"/>
      <c r="E507" s="39"/>
      <c r="F507" s="47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</row>
    <row r="508" spans="1:21" ht="12.75" customHeight="1">
      <c r="A508" s="39"/>
      <c r="B508" s="39"/>
      <c r="C508" s="39"/>
      <c r="D508" s="39"/>
      <c r="E508" s="39"/>
      <c r="F508" s="47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</row>
    <row r="509" spans="1:21" ht="12.75" customHeight="1">
      <c r="A509" s="39"/>
      <c r="B509" s="39"/>
      <c r="C509" s="39"/>
      <c r="D509" s="39"/>
      <c r="E509" s="39"/>
      <c r="F509" s="47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</row>
    <row r="510" spans="1:21" ht="12.75" customHeight="1">
      <c r="A510" s="39"/>
      <c r="B510" s="39"/>
      <c r="C510" s="39"/>
      <c r="D510" s="39"/>
      <c r="E510" s="39"/>
      <c r="F510" s="47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</row>
    <row r="511" spans="1:21" ht="12.75" customHeight="1">
      <c r="A511" s="39"/>
      <c r="B511" s="39"/>
      <c r="C511" s="39"/>
      <c r="D511" s="39"/>
      <c r="E511" s="39"/>
      <c r="F511" s="47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</row>
    <row r="512" spans="1:21" ht="12.75" customHeight="1">
      <c r="A512" s="39"/>
      <c r="B512" s="39"/>
      <c r="C512" s="39"/>
      <c r="D512" s="39"/>
      <c r="E512" s="39"/>
      <c r="F512" s="47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</row>
    <row r="513" spans="1:21" ht="12.75" customHeight="1">
      <c r="A513" s="39"/>
      <c r="B513" s="39"/>
      <c r="C513" s="39"/>
      <c r="D513" s="39"/>
      <c r="E513" s="39"/>
      <c r="F513" s="47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</row>
    <row r="514" spans="1:21" ht="12.75" customHeight="1">
      <c r="A514" s="39"/>
      <c r="B514" s="39"/>
      <c r="C514" s="39"/>
      <c r="D514" s="39"/>
      <c r="E514" s="39"/>
      <c r="F514" s="47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</row>
    <row r="515" spans="1:21" ht="12.75" customHeight="1">
      <c r="A515" s="39"/>
      <c r="B515" s="39"/>
      <c r="C515" s="39"/>
      <c r="D515" s="39"/>
      <c r="E515" s="39"/>
      <c r="F515" s="47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</row>
    <row r="516" spans="1:21" ht="12.75" customHeight="1">
      <c r="A516" s="39"/>
      <c r="B516" s="39"/>
      <c r="C516" s="39"/>
      <c r="D516" s="39"/>
      <c r="E516" s="39"/>
      <c r="F516" s="47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</row>
    <row r="517" spans="1:21" ht="12.75" customHeight="1">
      <c r="A517" s="39"/>
      <c r="B517" s="39"/>
      <c r="C517" s="39"/>
      <c r="D517" s="39"/>
      <c r="E517" s="39"/>
      <c r="F517" s="47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</row>
    <row r="518" spans="1:21" ht="12.75" customHeight="1">
      <c r="A518" s="39"/>
      <c r="B518" s="39"/>
      <c r="C518" s="39"/>
      <c r="D518" s="39"/>
      <c r="E518" s="39"/>
      <c r="F518" s="47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</row>
    <row r="519" spans="1:21" ht="12.75" customHeight="1">
      <c r="A519" s="39"/>
      <c r="B519" s="39"/>
      <c r="C519" s="39"/>
      <c r="D519" s="39"/>
      <c r="E519" s="39"/>
      <c r="F519" s="47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</row>
    <row r="520" spans="1:21" ht="12.75" customHeight="1">
      <c r="A520" s="39"/>
      <c r="B520" s="39"/>
      <c r="C520" s="39"/>
      <c r="D520" s="39"/>
      <c r="E520" s="39"/>
      <c r="F520" s="47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</row>
    <row r="521" spans="1:21" ht="12.75" customHeight="1">
      <c r="A521" s="39"/>
      <c r="B521" s="39"/>
      <c r="C521" s="39"/>
      <c r="D521" s="39"/>
      <c r="E521" s="39"/>
      <c r="F521" s="47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</row>
    <row r="522" spans="1:21" ht="12.75" customHeight="1">
      <c r="A522" s="39"/>
      <c r="B522" s="39"/>
      <c r="C522" s="39"/>
      <c r="D522" s="39"/>
      <c r="E522" s="39"/>
      <c r="F522" s="47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</row>
    <row r="523" spans="1:21" ht="12.75" customHeight="1">
      <c r="A523" s="39"/>
      <c r="B523" s="39"/>
      <c r="C523" s="39"/>
      <c r="D523" s="39"/>
      <c r="E523" s="39"/>
      <c r="F523" s="47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</row>
    <row r="524" spans="1:21" ht="12.75" customHeight="1">
      <c r="A524" s="39"/>
      <c r="B524" s="39"/>
      <c r="C524" s="39"/>
      <c r="D524" s="39"/>
      <c r="E524" s="39"/>
      <c r="F524" s="47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</row>
    <row r="525" spans="1:21" ht="12.75" customHeight="1">
      <c r="A525" s="39"/>
      <c r="B525" s="39"/>
      <c r="C525" s="39"/>
      <c r="D525" s="39"/>
      <c r="E525" s="39"/>
      <c r="F525" s="47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</row>
    <row r="526" spans="1:21" ht="12.75" customHeight="1">
      <c r="A526" s="39"/>
      <c r="B526" s="39"/>
      <c r="C526" s="39"/>
      <c r="D526" s="39"/>
      <c r="E526" s="39"/>
      <c r="F526" s="47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</row>
    <row r="527" spans="1:21" ht="12.75" customHeight="1">
      <c r="A527" s="39"/>
      <c r="B527" s="39"/>
      <c r="C527" s="39"/>
      <c r="D527" s="39"/>
      <c r="E527" s="39"/>
      <c r="F527" s="47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</row>
    <row r="528" spans="1:21" ht="12.75" customHeight="1">
      <c r="A528" s="39"/>
      <c r="B528" s="39"/>
      <c r="C528" s="39"/>
      <c r="D528" s="39"/>
      <c r="E528" s="39"/>
      <c r="F528" s="47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</row>
    <row r="529" spans="1:21" ht="12.75" customHeight="1">
      <c r="A529" s="39"/>
      <c r="B529" s="39"/>
      <c r="C529" s="39"/>
      <c r="D529" s="39"/>
      <c r="E529" s="39"/>
      <c r="F529" s="47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</row>
    <row r="530" spans="1:21" ht="12.75" customHeight="1">
      <c r="A530" s="39"/>
      <c r="B530" s="39"/>
      <c r="C530" s="39"/>
      <c r="D530" s="39"/>
      <c r="E530" s="39"/>
      <c r="F530" s="47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</row>
    <row r="531" spans="1:21" ht="12.75" customHeight="1">
      <c r="A531" s="39"/>
      <c r="B531" s="39"/>
      <c r="C531" s="39"/>
      <c r="D531" s="39"/>
      <c r="E531" s="39"/>
      <c r="F531" s="47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</row>
    <row r="532" spans="1:21" ht="12.75" customHeight="1">
      <c r="A532" s="39"/>
      <c r="B532" s="39"/>
      <c r="C532" s="39"/>
      <c r="D532" s="39"/>
      <c r="E532" s="39"/>
      <c r="F532" s="47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</row>
    <row r="533" spans="1:21" ht="12.75" customHeight="1">
      <c r="A533" s="39"/>
      <c r="B533" s="39"/>
      <c r="C533" s="39"/>
      <c r="D533" s="39"/>
      <c r="E533" s="39"/>
      <c r="F533" s="47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</row>
    <row r="534" spans="1:21" ht="12.75" customHeight="1">
      <c r="A534" s="39"/>
      <c r="B534" s="39"/>
      <c r="C534" s="39"/>
      <c r="D534" s="39"/>
      <c r="E534" s="39"/>
      <c r="F534" s="47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</row>
    <row r="535" spans="1:21" ht="12.75" customHeight="1">
      <c r="A535" s="39"/>
      <c r="B535" s="39"/>
      <c r="C535" s="39"/>
      <c r="D535" s="39"/>
      <c r="E535" s="39"/>
      <c r="F535" s="47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</row>
    <row r="536" spans="1:21" ht="12.75" customHeight="1">
      <c r="A536" s="39"/>
      <c r="B536" s="39"/>
      <c r="C536" s="39"/>
      <c r="D536" s="39"/>
      <c r="E536" s="39"/>
      <c r="F536" s="47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</row>
    <row r="537" spans="1:21" ht="12.75" customHeight="1">
      <c r="A537" s="39"/>
      <c r="B537" s="39"/>
      <c r="C537" s="39"/>
      <c r="D537" s="39"/>
      <c r="E537" s="39"/>
      <c r="F537" s="47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</row>
    <row r="538" spans="1:21" ht="12.75" customHeight="1">
      <c r="A538" s="39"/>
      <c r="B538" s="39"/>
      <c r="C538" s="39"/>
      <c r="D538" s="39"/>
      <c r="E538" s="39"/>
      <c r="F538" s="47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</row>
    <row r="539" spans="1:21" ht="12.75" customHeight="1">
      <c r="A539" s="39"/>
      <c r="B539" s="39"/>
      <c r="C539" s="39"/>
      <c r="D539" s="39"/>
      <c r="E539" s="39"/>
      <c r="F539" s="47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</row>
    <row r="540" spans="1:21" ht="12.75" customHeight="1">
      <c r="A540" s="39"/>
      <c r="B540" s="39"/>
      <c r="C540" s="39"/>
      <c r="D540" s="39"/>
      <c r="E540" s="39"/>
      <c r="F540" s="47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</row>
    <row r="541" spans="1:21" ht="12.75" customHeight="1">
      <c r="A541" s="39"/>
      <c r="B541" s="39"/>
      <c r="C541" s="39"/>
      <c r="D541" s="39"/>
      <c r="E541" s="39"/>
      <c r="F541" s="47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</row>
    <row r="542" spans="1:21" ht="12.75" customHeight="1">
      <c r="A542" s="39"/>
      <c r="B542" s="39"/>
      <c r="C542" s="39"/>
      <c r="D542" s="39"/>
      <c r="E542" s="39"/>
      <c r="F542" s="47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</row>
    <row r="543" spans="1:21" ht="12.75" customHeight="1">
      <c r="A543" s="39"/>
      <c r="B543" s="39"/>
      <c r="C543" s="39"/>
      <c r="D543" s="39"/>
      <c r="E543" s="39"/>
      <c r="F543" s="47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</row>
    <row r="544" spans="1:21" ht="12.75" customHeight="1">
      <c r="A544" s="39"/>
      <c r="B544" s="39"/>
      <c r="C544" s="39"/>
      <c r="D544" s="39"/>
      <c r="E544" s="39"/>
      <c r="F544" s="47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</row>
    <row r="545" spans="1:21" ht="12.75" customHeight="1">
      <c r="A545" s="39"/>
      <c r="B545" s="39"/>
      <c r="C545" s="39"/>
      <c r="D545" s="39"/>
      <c r="E545" s="39"/>
      <c r="F545" s="47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</row>
    <row r="546" spans="1:21" ht="12.75" customHeight="1">
      <c r="A546" s="39"/>
      <c r="B546" s="39"/>
      <c r="C546" s="39"/>
      <c r="D546" s="39"/>
      <c r="E546" s="39"/>
      <c r="F546" s="47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</row>
    <row r="547" spans="1:21" ht="12.75" customHeight="1">
      <c r="A547" s="39"/>
      <c r="B547" s="39"/>
      <c r="C547" s="39"/>
      <c r="D547" s="39"/>
      <c r="E547" s="39"/>
      <c r="F547" s="47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</row>
    <row r="548" spans="1:21" ht="12.75" customHeight="1">
      <c r="A548" s="39"/>
      <c r="B548" s="39"/>
      <c r="C548" s="39"/>
      <c r="D548" s="39"/>
      <c r="E548" s="39"/>
      <c r="F548" s="47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</row>
    <row r="549" spans="1:21" ht="12.75" customHeight="1">
      <c r="A549" s="39"/>
      <c r="B549" s="39"/>
      <c r="C549" s="39"/>
      <c r="D549" s="39"/>
      <c r="E549" s="39"/>
      <c r="F549" s="47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</row>
    <row r="550" spans="1:21" ht="12.75" customHeight="1">
      <c r="A550" s="39"/>
      <c r="B550" s="39"/>
      <c r="C550" s="39"/>
      <c r="D550" s="39"/>
      <c r="E550" s="39"/>
      <c r="F550" s="47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</row>
    <row r="551" spans="1:21" ht="12.75" customHeight="1">
      <c r="A551" s="39"/>
      <c r="B551" s="39"/>
      <c r="C551" s="39"/>
      <c r="D551" s="39"/>
      <c r="E551" s="39"/>
      <c r="F551" s="47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</row>
    <row r="552" spans="1:21" ht="12.75" customHeight="1">
      <c r="A552" s="39"/>
      <c r="B552" s="39"/>
      <c r="C552" s="39"/>
      <c r="D552" s="39"/>
      <c r="E552" s="39"/>
      <c r="F552" s="47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</row>
    <row r="553" spans="1:21" ht="12.75" customHeight="1">
      <c r="A553" s="39"/>
      <c r="B553" s="39"/>
      <c r="C553" s="39"/>
      <c r="D553" s="39"/>
      <c r="E553" s="39"/>
      <c r="F553" s="47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</row>
    <row r="554" spans="1:21" ht="12.75" customHeight="1">
      <c r="A554" s="39"/>
      <c r="B554" s="39"/>
      <c r="C554" s="39"/>
      <c r="D554" s="39"/>
      <c r="E554" s="39"/>
      <c r="F554" s="47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</row>
    <row r="555" spans="1:21" ht="12.75" customHeight="1">
      <c r="A555" s="39"/>
      <c r="B555" s="39"/>
      <c r="C555" s="39"/>
      <c r="D555" s="39"/>
      <c r="E555" s="39"/>
      <c r="F555" s="47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</row>
    <row r="556" spans="1:21" ht="12.75" customHeight="1">
      <c r="A556" s="39"/>
      <c r="B556" s="39"/>
      <c r="C556" s="39"/>
      <c r="D556" s="39"/>
      <c r="E556" s="39"/>
      <c r="F556" s="47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</row>
    <row r="557" spans="1:21" ht="12.75" customHeight="1">
      <c r="A557" s="39"/>
      <c r="B557" s="39"/>
      <c r="C557" s="39"/>
      <c r="D557" s="39"/>
      <c r="E557" s="39"/>
      <c r="F557" s="47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</row>
    <row r="558" spans="1:21" ht="12.75" customHeight="1">
      <c r="A558" s="39"/>
      <c r="B558" s="39"/>
      <c r="C558" s="39"/>
      <c r="D558" s="39"/>
      <c r="E558" s="39"/>
      <c r="F558" s="47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</row>
    <row r="559" spans="1:21" ht="12.75" customHeight="1">
      <c r="A559" s="39"/>
      <c r="B559" s="39"/>
      <c r="C559" s="39"/>
      <c r="D559" s="39"/>
      <c r="E559" s="39"/>
      <c r="F559" s="47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</row>
    <row r="560" spans="1:21" ht="12.75" customHeight="1">
      <c r="A560" s="39"/>
      <c r="B560" s="39"/>
      <c r="C560" s="39"/>
      <c r="D560" s="39"/>
      <c r="E560" s="39"/>
      <c r="F560" s="47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</row>
    <row r="561" spans="1:21" ht="12.75" customHeight="1">
      <c r="A561" s="39"/>
      <c r="B561" s="39"/>
      <c r="C561" s="39"/>
      <c r="D561" s="39"/>
      <c r="E561" s="39"/>
      <c r="F561" s="47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</row>
    <row r="562" spans="1:21" ht="12.75" customHeight="1">
      <c r="A562" s="39"/>
      <c r="B562" s="39"/>
      <c r="C562" s="39"/>
      <c r="D562" s="39"/>
      <c r="E562" s="39"/>
      <c r="F562" s="47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</row>
    <row r="563" spans="1:21" ht="12.75" customHeight="1">
      <c r="A563" s="39"/>
      <c r="B563" s="39"/>
      <c r="C563" s="39"/>
      <c r="D563" s="39"/>
      <c r="E563" s="39"/>
      <c r="F563" s="47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</row>
    <row r="564" spans="1:21" ht="12.75" customHeight="1">
      <c r="A564" s="39"/>
      <c r="B564" s="39"/>
      <c r="C564" s="39"/>
      <c r="D564" s="39"/>
      <c r="E564" s="39"/>
      <c r="F564" s="47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</row>
    <row r="565" spans="1:21" ht="12.75" customHeight="1">
      <c r="A565" s="39"/>
      <c r="B565" s="39"/>
      <c r="C565" s="39"/>
      <c r="D565" s="39"/>
      <c r="E565" s="39"/>
      <c r="F565" s="47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</row>
    <row r="566" spans="1:21" ht="12.75" customHeight="1">
      <c r="A566" s="39"/>
      <c r="B566" s="39"/>
      <c r="C566" s="39"/>
      <c r="D566" s="39"/>
      <c r="E566" s="39"/>
      <c r="F566" s="47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</row>
    <row r="567" spans="1:21" ht="12.75" customHeight="1">
      <c r="A567" s="39"/>
      <c r="B567" s="39"/>
      <c r="C567" s="39"/>
      <c r="D567" s="39"/>
      <c r="E567" s="39"/>
      <c r="F567" s="47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</row>
    <row r="568" spans="1:21" ht="12.75" customHeight="1">
      <c r="A568" s="39"/>
      <c r="B568" s="39"/>
      <c r="C568" s="39"/>
      <c r="D568" s="39"/>
      <c r="E568" s="39"/>
      <c r="F568" s="47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</row>
    <row r="569" spans="1:21" ht="12.75" customHeight="1">
      <c r="A569" s="39"/>
      <c r="B569" s="39"/>
      <c r="C569" s="39"/>
      <c r="D569" s="39"/>
      <c r="E569" s="39"/>
      <c r="F569" s="47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</row>
    <row r="570" spans="1:21" ht="12.75" customHeight="1">
      <c r="A570" s="39"/>
      <c r="B570" s="39"/>
      <c r="C570" s="39"/>
      <c r="D570" s="39"/>
      <c r="E570" s="39"/>
      <c r="F570" s="47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</row>
    <row r="571" spans="1:21" ht="12.75" customHeight="1">
      <c r="A571" s="39"/>
      <c r="B571" s="39"/>
      <c r="C571" s="39"/>
      <c r="D571" s="39"/>
      <c r="E571" s="39"/>
      <c r="F571" s="47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</row>
    <row r="572" spans="1:21" ht="12.75" customHeight="1">
      <c r="A572" s="39"/>
      <c r="B572" s="39"/>
      <c r="C572" s="39"/>
      <c r="D572" s="39"/>
      <c r="E572" s="39"/>
      <c r="F572" s="47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</row>
    <row r="573" spans="1:21" ht="12.75" customHeight="1">
      <c r="A573" s="39"/>
      <c r="B573" s="39"/>
      <c r="C573" s="39"/>
      <c r="D573" s="39"/>
      <c r="E573" s="39"/>
      <c r="F573" s="47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</row>
    <row r="574" spans="1:21" ht="12.75" customHeight="1">
      <c r="A574" s="39"/>
      <c r="B574" s="39"/>
      <c r="C574" s="39"/>
      <c r="D574" s="39"/>
      <c r="E574" s="39"/>
      <c r="F574" s="47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</row>
    <row r="575" spans="1:21" ht="12.75" customHeight="1">
      <c r="A575" s="39"/>
      <c r="B575" s="39"/>
      <c r="C575" s="39"/>
      <c r="D575" s="39"/>
      <c r="E575" s="39"/>
      <c r="F575" s="47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</row>
    <row r="576" spans="1:21" ht="12.75" customHeight="1">
      <c r="A576" s="39"/>
      <c r="B576" s="39"/>
      <c r="C576" s="39"/>
      <c r="D576" s="39"/>
      <c r="E576" s="39"/>
      <c r="F576" s="47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</row>
    <row r="577" spans="1:21" ht="12.75" customHeight="1">
      <c r="A577" s="39"/>
      <c r="B577" s="39"/>
      <c r="C577" s="39"/>
      <c r="D577" s="39"/>
      <c r="E577" s="39"/>
      <c r="F577" s="47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</row>
    <row r="578" spans="1:21" ht="12.75" customHeight="1">
      <c r="A578" s="39"/>
      <c r="B578" s="39"/>
      <c r="C578" s="39"/>
      <c r="D578" s="39"/>
      <c r="E578" s="39"/>
      <c r="F578" s="47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</row>
    <row r="579" spans="1:21" ht="12.75" customHeight="1">
      <c r="A579" s="39"/>
      <c r="B579" s="39"/>
      <c r="C579" s="39"/>
      <c r="D579" s="39"/>
      <c r="E579" s="39"/>
      <c r="F579" s="47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</row>
    <row r="580" spans="1:21" ht="12.75" customHeight="1">
      <c r="A580" s="39"/>
      <c r="B580" s="39"/>
      <c r="C580" s="39"/>
      <c r="D580" s="39"/>
      <c r="E580" s="39"/>
      <c r="F580" s="47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</row>
    <row r="581" spans="1:21" ht="12.75" customHeight="1">
      <c r="A581" s="39"/>
      <c r="B581" s="39"/>
      <c r="C581" s="39"/>
      <c r="D581" s="39"/>
      <c r="E581" s="39"/>
      <c r="F581" s="47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</row>
    <row r="582" spans="1:21" ht="12.75" customHeight="1">
      <c r="A582" s="39"/>
      <c r="B582" s="39"/>
      <c r="C582" s="39"/>
      <c r="D582" s="39"/>
      <c r="E582" s="39"/>
      <c r="F582" s="47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</row>
    <row r="583" spans="1:21" ht="12.75" customHeight="1">
      <c r="A583" s="39"/>
      <c r="B583" s="39"/>
      <c r="C583" s="39"/>
      <c r="D583" s="39"/>
      <c r="E583" s="39"/>
      <c r="F583" s="47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</row>
    <row r="584" spans="1:21" ht="12.75" customHeight="1">
      <c r="A584" s="39"/>
      <c r="B584" s="39"/>
      <c r="C584" s="39"/>
      <c r="D584" s="39"/>
      <c r="E584" s="39"/>
      <c r="F584" s="47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</row>
    <row r="585" spans="1:21" ht="12.75" customHeight="1">
      <c r="A585" s="39"/>
      <c r="B585" s="39"/>
      <c r="C585" s="39"/>
      <c r="D585" s="39"/>
      <c r="E585" s="39"/>
      <c r="F585" s="47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</row>
    <row r="586" spans="1:21" ht="12.75" customHeight="1">
      <c r="A586" s="39"/>
      <c r="B586" s="39"/>
      <c r="C586" s="39"/>
      <c r="D586" s="39"/>
      <c r="E586" s="39"/>
      <c r="F586" s="47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</row>
    <row r="587" spans="1:21" ht="12.75" customHeight="1">
      <c r="A587" s="39"/>
      <c r="B587" s="39"/>
      <c r="C587" s="39"/>
      <c r="D587" s="39"/>
      <c r="E587" s="39"/>
      <c r="F587" s="47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</row>
    <row r="588" spans="1:21" ht="12.75" customHeight="1">
      <c r="A588" s="39"/>
      <c r="B588" s="39"/>
      <c r="C588" s="39"/>
      <c r="D588" s="39"/>
      <c r="E588" s="39"/>
      <c r="F588" s="47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</row>
    <row r="589" spans="1:21" ht="12.75" customHeight="1">
      <c r="A589" s="39"/>
      <c r="B589" s="39"/>
      <c r="C589" s="39"/>
      <c r="D589" s="39"/>
      <c r="E589" s="39"/>
      <c r="F589" s="47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</row>
    <row r="590" spans="1:21" ht="12.75" customHeight="1">
      <c r="A590" s="39"/>
      <c r="B590" s="39"/>
      <c r="C590" s="39"/>
      <c r="D590" s="39"/>
      <c r="E590" s="39"/>
      <c r="F590" s="47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</row>
    <row r="591" spans="1:21" ht="12.75" customHeight="1">
      <c r="A591" s="39"/>
      <c r="B591" s="39"/>
      <c r="C591" s="39"/>
      <c r="D591" s="39"/>
      <c r="E591" s="39"/>
      <c r="F591" s="47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</row>
    <row r="592" spans="1:21" ht="12.75" customHeight="1">
      <c r="A592" s="39"/>
      <c r="B592" s="39"/>
      <c r="C592" s="39"/>
      <c r="D592" s="39"/>
      <c r="E592" s="39"/>
      <c r="F592" s="47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</row>
    <row r="593" spans="1:21" ht="12.75" customHeight="1">
      <c r="A593" s="39"/>
      <c r="B593" s="39"/>
      <c r="C593" s="39"/>
      <c r="D593" s="39"/>
      <c r="E593" s="39"/>
      <c r="F593" s="47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</row>
    <row r="594" spans="1:21" ht="12.75" customHeight="1">
      <c r="A594" s="39"/>
      <c r="B594" s="39"/>
      <c r="C594" s="39"/>
      <c r="D594" s="39"/>
      <c r="E594" s="39"/>
      <c r="F594" s="47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</row>
    <row r="595" spans="1:21" ht="12.75" customHeight="1">
      <c r="A595" s="39"/>
      <c r="B595" s="39"/>
      <c r="C595" s="39"/>
      <c r="D595" s="39"/>
      <c r="E595" s="39"/>
      <c r="F595" s="47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</row>
    <row r="596" spans="1:21" ht="12.75" customHeight="1">
      <c r="A596" s="39"/>
      <c r="B596" s="39"/>
      <c r="C596" s="39"/>
      <c r="D596" s="39"/>
      <c r="E596" s="39"/>
      <c r="F596" s="47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</row>
    <row r="597" spans="1:21" ht="12.75" customHeight="1">
      <c r="A597" s="39"/>
      <c r="B597" s="39"/>
      <c r="C597" s="39"/>
      <c r="D597" s="39"/>
      <c r="E597" s="39"/>
      <c r="F597" s="47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</row>
    <row r="598" spans="1:21" ht="12.75" customHeight="1">
      <c r="A598" s="39"/>
      <c r="B598" s="39"/>
      <c r="C598" s="39"/>
      <c r="D598" s="39"/>
      <c r="E598" s="39"/>
      <c r="F598" s="47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</row>
    <row r="599" spans="1:21" ht="12.75" customHeight="1">
      <c r="A599" s="39"/>
      <c r="B599" s="39"/>
      <c r="C599" s="39"/>
      <c r="D599" s="39"/>
      <c r="E599" s="39"/>
      <c r="F599" s="47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</row>
    <row r="600" spans="1:21" ht="12.75" customHeight="1">
      <c r="A600" s="39"/>
      <c r="B600" s="39"/>
      <c r="C600" s="39"/>
      <c r="D600" s="39"/>
      <c r="E600" s="39"/>
      <c r="F600" s="47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</row>
    <row r="601" spans="1:21" ht="12.75" customHeight="1">
      <c r="A601" s="39"/>
      <c r="B601" s="39"/>
      <c r="C601" s="39"/>
      <c r="D601" s="39"/>
      <c r="E601" s="39"/>
      <c r="F601" s="47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</row>
    <row r="602" spans="1:21" ht="12.75" customHeight="1">
      <c r="A602" s="39"/>
      <c r="B602" s="39"/>
      <c r="C602" s="39"/>
      <c r="D602" s="39"/>
      <c r="E602" s="39"/>
      <c r="F602" s="47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</row>
    <row r="603" spans="1:21" ht="12.75" customHeight="1">
      <c r="A603" s="39"/>
      <c r="B603" s="39"/>
      <c r="C603" s="39"/>
      <c r="D603" s="39"/>
      <c r="E603" s="39"/>
      <c r="F603" s="47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</row>
    <row r="604" spans="1:21" ht="12.75" customHeight="1">
      <c r="A604" s="39"/>
      <c r="B604" s="39"/>
      <c r="C604" s="39"/>
      <c r="D604" s="39"/>
      <c r="E604" s="39"/>
      <c r="F604" s="47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</row>
    <row r="605" spans="1:21" ht="12.75" customHeight="1">
      <c r="A605" s="39"/>
      <c r="B605" s="39"/>
      <c r="C605" s="39"/>
      <c r="D605" s="39"/>
      <c r="E605" s="39"/>
      <c r="F605" s="47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</row>
    <row r="606" spans="1:21" ht="12.75" customHeight="1">
      <c r="A606" s="39"/>
      <c r="B606" s="39"/>
      <c r="C606" s="39"/>
      <c r="D606" s="39"/>
      <c r="E606" s="39"/>
      <c r="F606" s="47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</row>
    <row r="607" spans="1:21" ht="12.75" customHeight="1">
      <c r="A607" s="39"/>
      <c r="B607" s="39"/>
      <c r="C607" s="39"/>
      <c r="D607" s="39"/>
      <c r="E607" s="39"/>
      <c r="F607" s="47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</row>
    <row r="608" spans="1:21" ht="12.75" customHeight="1">
      <c r="A608" s="39"/>
      <c r="B608" s="39"/>
      <c r="C608" s="39"/>
      <c r="D608" s="39"/>
      <c r="E608" s="39"/>
      <c r="F608" s="47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</row>
    <row r="609" spans="1:21" ht="12.75" customHeight="1">
      <c r="A609" s="39"/>
      <c r="B609" s="39"/>
      <c r="C609" s="39"/>
      <c r="D609" s="39"/>
      <c r="E609" s="39"/>
      <c r="F609" s="47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</row>
    <row r="610" spans="1:21" ht="12.75" customHeight="1">
      <c r="A610" s="39"/>
      <c r="B610" s="39"/>
      <c r="C610" s="39"/>
      <c r="D610" s="39"/>
      <c r="E610" s="39"/>
      <c r="F610" s="47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</row>
    <row r="611" spans="1:21" ht="12.75" customHeight="1">
      <c r="A611" s="39"/>
      <c r="B611" s="39"/>
      <c r="C611" s="39"/>
      <c r="D611" s="39"/>
      <c r="E611" s="39"/>
      <c r="F611" s="47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</row>
    <row r="612" spans="1:21" ht="12.75" customHeight="1">
      <c r="A612" s="39"/>
      <c r="B612" s="39"/>
      <c r="C612" s="39"/>
      <c r="D612" s="39"/>
      <c r="E612" s="39"/>
      <c r="F612" s="47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</row>
    <row r="613" spans="1:21" ht="12.75" customHeight="1">
      <c r="A613" s="39"/>
      <c r="B613" s="39"/>
      <c r="C613" s="39"/>
      <c r="D613" s="39"/>
      <c r="E613" s="39"/>
      <c r="F613" s="47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</row>
    <row r="614" spans="1:21" ht="12.75" customHeight="1">
      <c r="A614" s="39"/>
      <c r="B614" s="39"/>
      <c r="C614" s="39"/>
      <c r="D614" s="39"/>
      <c r="E614" s="39"/>
      <c r="F614" s="47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</row>
    <row r="615" spans="1:21" ht="12.75" customHeight="1">
      <c r="A615" s="39"/>
      <c r="B615" s="39"/>
      <c r="C615" s="39"/>
      <c r="D615" s="39"/>
      <c r="E615" s="39"/>
      <c r="F615" s="47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</row>
    <row r="616" spans="1:21" ht="12.75" customHeight="1">
      <c r="A616" s="39"/>
      <c r="B616" s="39"/>
      <c r="C616" s="39"/>
      <c r="D616" s="39"/>
      <c r="E616" s="39"/>
      <c r="F616" s="47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</row>
    <row r="617" spans="1:21" ht="12.75" customHeight="1">
      <c r="A617" s="39"/>
      <c r="B617" s="39"/>
      <c r="C617" s="39"/>
      <c r="D617" s="39"/>
      <c r="E617" s="39"/>
      <c r="F617" s="47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</row>
    <row r="618" spans="1:21" ht="12.75" customHeight="1">
      <c r="A618" s="39"/>
      <c r="B618" s="39"/>
      <c r="C618" s="39"/>
      <c r="D618" s="39"/>
      <c r="E618" s="39"/>
      <c r="F618" s="47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</row>
    <row r="619" spans="1:21" ht="12.75" customHeight="1">
      <c r="A619" s="39"/>
      <c r="B619" s="39"/>
      <c r="C619" s="39"/>
      <c r="D619" s="39"/>
      <c r="E619" s="39"/>
      <c r="F619" s="47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</row>
    <row r="620" spans="1:21" ht="12.75" customHeight="1">
      <c r="A620" s="39"/>
      <c r="B620" s="39"/>
      <c r="C620" s="39"/>
      <c r="D620" s="39"/>
      <c r="E620" s="39"/>
      <c r="F620" s="47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</row>
    <row r="621" spans="1:21" ht="12.75" customHeight="1">
      <c r="A621" s="39"/>
      <c r="B621" s="39"/>
      <c r="C621" s="39"/>
      <c r="D621" s="39"/>
      <c r="E621" s="39"/>
      <c r="F621" s="47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</row>
    <row r="622" spans="1:21" ht="12.75" customHeight="1">
      <c r="A622" s="39"/>
      <c r="B622" s="39"/>
      <c r="C622" s="39"/>
      <c r="D622" s="39"/>
      <c r="E622" s="39"/>
      <c r="F622" s="47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</row>
    <row r="623" spans="1:21" ht="12.75" customHeight="1">
      <c r="A623" s="39"/>
      <c r="B623" s="39"/>
      <c r="C623" s="39"/>
      <c r="D623" s="39"/>
      <c r="E623" s="39"/>
      <c r="F623" s="47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</row>
    <row r="624" spans="1:21" ht="12.75" customHeight="1">
      <c r="A624" s="39"/>
      <c r="B624" s="39"/>
      <c r="C624" s="39"/>
      <c r="D624" s="39"/>
      <c r="E624" s="39"/>
      <c r="F624" s="47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</row>
    <row r="625" spans="1:21" ht="12.75" customHeight="1">
      <c r="A625" s="39"/>
      <c r="B625" s="39"/>
      <c r="C625" s="39"/>
      <c r="D625" s="39"/>
      <c r="E625" s="39"/>
      <c r="F625" s="47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</row>
    <row r="626" spans="1:21" ht="12.75" customHeight="1">
      <c r="A626" s="39"/>
      <c r="B626" s="39"/>
      <c r="C626" s="39"/>
      <c r="D626" s="39"/>
      <c r="E626" s="39"/>
      <c r="F626" s="47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</row>
    <row r="627" spans="1:21" ht="12.75" customHeight="1">
      <c r="A627" s="39"/>
      <c r="B627" s="39"/>
      <c r="C627" s="39"/>
      <c r="D627" s="39"/>
      <c r="E627" s="39"/>
      <c r="F627" s="47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</row>
    <row r="628" spans="1:21" ht="12.75" customHeight="1">
      <c r="A628" s="39"/>
      <c r="B628" s="39"/>
      <c r="C628" s="39"/>
      <c r="D628" s="39"/>
      <c r="E628" s="39"/>
      <c r="F628" s="47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</row>
    <row r="629" spans="1:21" ht="12.75" customHeight="1">
      <c r="A629" s="39"/>
      <c r="B629" s="39"/>
      <c r="C629" s="39"/>
      <c r="D629" s="39"/>
      <c r="E629" s="39"/>
      <c r="F629" s="47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</row>
    <row r="630" spans="1:21" ht="12.75" customHeight="1">
      <c r="A630" s="39"/>
      <c r="B630" s="39"/>
      <c r="C630" s="39"/>
      <c r="D630" s="39"/>
      <c r="E630" s="39"/>
      <c r="F630" s="47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</row>
    <row r="631" spans="1:21" ht="12.75" customHeight="1">
      <c r="A631" s="39"/>
      <c r="B631" s="39"/>
      <c r="C631" s="39"/>
      <c r="D631" s="39"/>
      <c r="E631" s="39"/>
      <c r="F631" s="47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</row>
    <row r="632" spans="1:21" ht="12.75" customHeight="1">
      <c r="A632" s="39"/>
      <c r="B632" s="39"/>
      <c r="C632" s="39"/>
      <c r="D632" s="39"/>
      <c r="E632" s="39"/>
      <c r="F632" s="47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</row>
    <row r="633" spans="1:21" ht="12.75" customHeight="1">
      <c r="A633" s="39"/>
      <c r="B633" s="39"/>
      <c r="C633" s="39"/>
      <c r="D633" s="39"/>
      <c r="E633" s="39"/>
      <c r="F633" s="47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</row>
    <row r="634" spans="1:21" ht="12.75" customHeight="1">
      <c r="A634" s="39"/>
      <c r="B634" s="39"/>
      <c r="C634" s="39"/>
      <c r="D634" s="39"/>
      <c r="E634" s="39"/>
      <c r="F634" s="47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</row>
    <row r="635" spans="1:21" ht="12.75" customHeight="1">
      <c r="A635" s="39"/>
      <c r="B635" s="39"/>
      <c r="C635" s="39"/>
      <c r="D635" s="39"/>
      <c r="E635" s="39"/>
      <c r="F635" s="47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</row>
    <row r="636" spans="1:21" ht="12.75" customHeight="1">
      <c r="A636" s="39"/>
      <c r="B636" s="39"/>
      <c r="C636" s="39"/>
      <c r="D636" s="39"/>
      <c r="E636" s="39"/>
      <c r="F636" s="47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</row>
    <row r="637" spans="1:21" ht="12.75" customHeight="1">
      <c r="A637" s="39"/>
      <c r="B637" s="39"/>
      <c r="C637" s="39"/>
      <c r="D637" s="39"/>
      <c r="E637" s="39"/>
      <c r="F637" s="47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</row>
    <row r="638" spans="1:21" ht="12.75" customHeight="1">
      <c r="A638" s="39"/>
      <c r="B638" s="39"/>
      <c r="C638" s="39"/>
      <c r="D638" s="39"/>
      <c r="E638" s="39"/>
      <c r="F638" s="47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</row>
    <row r="639" spans="1:21" ht="12.75" customHeight="1">
      <c r="A639" s="39"/>
      <c r="B639" s="39"/>
      <c r="C639" s="39"/>
      <c r="D639" s="39"/>
      <c r="E639" s="39"/>
      <c r="F639" s="47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</row>
    <row r="640" spans="1:21" ht="12.75" customHeight="1">
      <c r="A640" s="39"/>
      <c r="B640" s="39"/>
      <c r="C640" s="39"/>
      <c r="D640" s="39"/>
      <c r="E640" s="39"/>
      <c r="F640" s="47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</row>
    <row r="641" spans="1:21" ht="12.75" customHeight="1">
      <c r="A641" s="39"/>
      <c r="B641" s="39"/>
      <c r="C641" s="39"/>
      <c r="D641" s="39"/>
      <c r="E641" s="39"/>
      <c r="F641" s="47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</row>
    <row r="642" spans="1:21" ht="12.75" customHeight="1">
      <c r="A642" s="39"/>
      <c r="B642" s="39"/>
      <c r="C642" s="39"/>
      <c r="D642" s="39"/>
      <c r="E642" s="39"/>
      <c r="F642" s="47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</row>
    <row r="643" spans="1:21" ht="12.75" customHeight="1">
      <c r="A643" s="39"/>
      <c r="B643" s="39"/>
      <c r="C643" s="39"/>
      <c r="D643" s="39"/>
      <c r="E643" s="39"/>
      <c r="F643" s="47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</row>
    <row r="644" spans="1:21" ht="12.75" customHeight="1">
      <c r="A644" s="39"/>
      <c r="B644" s="39"/>
      <c r="C644" s="39"/>
      <c r="D644" s="39"/>
      <c r="E644" s="39"/>
      <c r="F644" s="47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</row>
    <row r="645" spans="1:21" ht="12.75" customHeight="1">
      <c r="A645" s="39"/>
      <c r="B645" s="39"/>
      <c r="C645" s="39"/>
      <c r="D645" s="39"/>
      <c r="E645" s="39"/>
      <c r="F645" s="47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</row>
    <row r="646" spans="1:21" ht="12.75" customHeight="1">
      <c r="A646" s="39"/>
      <c r="B646" s="39"/>
      <c r="C646" s="39"/>
      <c r="D646" s="39"/>
      <c r="E646" s="39"/>
      <c r="F646" s="47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</row>
    <row r="647" spans="1:21" ht="12.75" customHeight="1">
      <c r="A647" s="39"/>
      <c r="B647" s="39"/>
      <c r="C647" s="39"/>
      <c r="D647" s="39"/>
      <c r="E647" s="39"/>
      <c r="F647" s="47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</row>
    <row r="648" spans="1:21" ht="12.75" customHeight="1">
      <c r="A648" s="39"/>
      <c r="B648" s="39"/>
      <c r="C648" s="39"/>
      <c r="D648" s="39"/>
      <c r="E648" s="39"/>
      <c r="F648" s="47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</row>
    <row r="649" spans="1:21" ht="12.75" customHeight="1">
      <c r="A649" s="39"/>
      <c r="B649" s="39"/>
      <c r="C649" s="39"/>
      <c r="D649" s="39"/>
      <c r="E649" s="39"/>
      <c r="F649" s="47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</row>
    <row r="650" spans="1:21" ht="12.75" customHeight="1">
      <c r="A650" s="39"/>
      <c r="B650" s="39"/>
      <c r="C650" s="39"/>
      <c r="D650" s="39"/>
      <c r="E650" s="39"/>
      <c r="F650" s="47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</row>
    <row r="651" spans="1:21" ht="12.75" customHeight="1">
      <c r="A651" s="39"/>
      <c r="B651" s="39"/>
      <c r="C651" s="39"/>
      <c r="D651" s="39"/>
      <c r="E651" s="39"/>
      <c r="F651" s="47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</row>
    <row r="652" spans="1:21" ht="12.75" customHeight="1">
      <c r="A652" s="39"/>
      <c r="B652" s="39"/>
      <c r="C652" s="39"/>
      <c r="D652" s="39"/>
      <c r="E652" s="39"/>
      <c r="F652" s="47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</row>
    <row r="653" spans="1:21" ht="12.75" customHeight="1">
      <c r="A653" s="39"/>
      <c r="B653" s="39"/>
      <c r="C653" s="39"/>
      <c r="D653" s="39"/>
      <c r="E653" s="39"/>
      <c r="F653" s="47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</row>
    <row r="654" spans="1:21" ht="12.75" customHeight="1">
      <c r="A654" s="39"/>
      <c r="B654" s="39"/>
      <c r="C654" s="39"/>
      <c r="D654" s="39"/>
      <c r="E654" s="39"/>
      <c r="F654" s="47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</row>
    <row r="655" spans="1:21" ht="12.75" customHeight="1">
      <c r="A655" s="39"/>
      <c r="B655" s="39"/>
      <c r="C655" s="39"/>
      <c r="D655" s="39"/>
      <c r="E655" s="39"/>
      <c r="F655" s="47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</row>
    <row r="656" spans="1:21" ht="12.75" customHeight="1">
      <c r="A656" s="39"/>
      <c r="B656" s="39"/>
      <c r="C656" s="39"/>
      <c r="D656" s="39"/>
      <c r="E656" s="39"/>
      <c r="F656" s="47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</row>
    <row r="657" spans="1:21" ht="12.75" customHeight="1">
      <c r="A657" s="39"/>
      <c r="B657" s="39"/>
      <c r="C657" s="39"/>
      <c r="D657" s="39"/>
      <c r="E657" s="39"/>
      <c r="F657" s="47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</row>
    <row r="658" spans="1:21" ht="12.75" customHeight="1">
      <c r="A658" s="39"/>
      <c r="B658" s="39"/>
      <c r="C658" s="39"/>
      <c r="D658" s="39"/>
      <c r="E658" s="39"/>
      <c r="F658" s="47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</row>
    <row r="659" spans="1:21" ht="12.75" customHeight="1">
      <c r="A659" s="39"/>
      <c r="B659" s="39"/>
      <c r="C659" s="39"/>
      <c r="D659" s="39"/>
      <c r="E659" s="39"/>
      <c r="F659" s="47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</row>
    <row r="660" spans="1:21" ht="12.75" customHeight="1">
      <c r="A660" s="39"/>
      <c r="B660" s="39"/>
      <c r="C660" s="39"/>
      <c r="D660" s="39"/>
      <c r="E660" s="39"/>
      <c r="F660" s="47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</row>
    <row r="661" spans="1:21" ht="12.75" customHeight="1">
      <c r="A661" s="39"/>
      <c r="B661" s="39"/>
      <c r="C661" s="39"/>
      <c r="D661" s="39"/>
      <c r="E661" s="39"/>
      <c r="F661" s="47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</row>
    <row r="662" spans="1:21" ht="12.75" customHeight="1">
      <c r="A662" s="39"/>
      <c r="B662" s="39"/>
      <c r="C662" s="39"/>
      <c r="D662" s="39"/>
      <c r="E662" s="39"/>
      <c r="F662" s="47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</row>
    <row r="663" spans="1:21" ht="12.75" customHeight="1">
      <c r="A663" s="39"/>
      <c r="B663" s="39"/>
      <c r="C663" s="39"/>
      <c r="D663" s="39"/>
      <c r="E663" s="39"/>
      <c r="F663" s="47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</row>
    <row r="664" spans="1:21" ht="12.75" customHeight="1">
      <c r="A664" s="39"/>
      <c r="B664" s="39"/>
      <c r="C664" s="39"/>
      <c r="D664" s="39"/>
      <c r="E664" s="39"/>
      <c r="F664" s="47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</row>
    <row r="665" spans="1:21" ht="12.75" customHeight="1">
      <c r="A665" s="39"/>
      <c r="B665" s="39"/>
      <c r="C665" s="39"/>
      <c r="D665" s="39"/>
      <c r="E665" s="39"/>
      <c r="F665" s="47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</row>
    <row r="666" spans="1:21" ht="12.75" customHeight="1">
      <c r="A666" s="39"/>
      <c r="B666" s="39"/>
      <c r="C666" s="39"/>
      <c r="D666" s="39"/>
      <c r="E666" s="39"/>
      <c r="F666" s="47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</row>
    <row r="667" spans="1:21" ht="12.75" customHeight="1">
      <c r="A667" s="39"/>
      <c r="B667" s="39"/>
      <c r="C667" s="39"/>
      <c r="D667" s="39"/>
      <c r="E667" s="39"/>
      <c r="F667" s="47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</row>
    <row r="668" spans="1:21" ht="12.75" customHeight="1">
      <c r="A668" s="39"/>
      <c r="B668" s="39"/>
      <c r="C668" s="39"/>
      <c r="D668" s="39"/>
      <c r="E668" s="39"/>
      <c r="F668" s="47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</row>
    <row r="669" spans="1:21" ht="12.75" customHeight="1">
      <c r="A669" s="39"/>
      <c r="B669" s="39"/>
      <c r="C669" s="39"/>
      <c r="D669" s="39"/>
      <c r="E669" s="39"/>
      <c r="F669" s="47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</row>
    <row r="670" spans="1:21" ht="12.75" customHeight="1">
      <c r="A670" s="39"/>
      <c r="B670" s="39"/>
      <c r="C670" s="39"/>
      <c r="D670" s="39"/>
      <c r="E670" s="39"/>
      <c r="F670" s="47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</row>
    <row r="671" spans="1:21" ht="12.75" customHeight="1">
      <c r="A671" s="39"/>
      <c r="B671" s="39"/>
      <c r="C671" s="39"/>
      <c r="D671" s="39"/>
      <c r="E671" s="39"/>
      <c r="F671" s="47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</row>
    <row r="672" spans="1:21" ht="12.75" customHeight="1">
      <c r="A672" s="39"/>
      <c r="B672" s="39"/>
      <c r="C672" s="39"/>
      <c r="D672" s="39"/>
      <c r="E672" s="39"/>
      <c r="F672" s="47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</row>
    <row r="673" spans="1:21" ht="12.75" customHeight="1">
      <c r="A673" s="39"/>
      <c r="B673" s="39"/>
      <c r="C673" s="39"/>
      <c r="D673" s="39"/>
      <c r="E673" s="39"/>
      <c r="F673" s="47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</row>
    <row r="674" spans="1:21" ht="12.75" customHeight="1">
      <c r="A674" s="39"/>
      <c r="B674" s="39"/>
      <c r="C674" s="39"/>
      <c r="D674" s="39"/>
      <c r="E674" s="39"/>
      <c r="F674" s="47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</row>
    <row r="675" spans="1:21" ht="12.75" customHeight="1">
      <c r="A675" s="39"/>
      <c r="B675" s="39"/>
      <c r="C675" s="39"/>
      <c r="D675" s="39"/>
      <c r="E675" s="39"/>
      <c r="F675" s="47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</row>
    <row r="676" spans="1:21" ht="12.75" customHeight="1">
      <c r="A676" s="39"/>
      <c r="B676" s="39"/>
      <c r="C676" s="39"/>
      <c r="D676" s="39"/>
      <c r="E676" s="39"/>
      <c r="F676" s="47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</row>
    <row r="677" spans="1:21" ht="12.75" customHeight="1">
      <c r="A677" s="39"/>
      <c r="B677" s="39"/>
      <c r="C677" s="39"/>
      <c r="D677" s="39"/>
      <c r="E677" s="39"/>
      <c r="F677" s="47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</row>
    <row r="678" spans="1:21" ht="12.75" customHeight="1">
      <c r="A678" s="39"/>
      <c r="B678" s="39"/>
      <c r="C678" s="39"/>
      <c r="D678" s="39"/>
      <c r="E678" s="39"/>
      <c r="F678" s="47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</row>
    <row r="679" spans="1:21" ht="12.75" customHeight="1">
      <c r="A679" s="39"/>
      <c r="B679" s="39"/>
      <c r="C679" s="39"/>
      <c r="D679" s="39"/>
      <c r="E679" s="39"/>
      <c r="F679" s="47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</row>
    <row r="680" spans="1:21" ht="12.75" customHeight="1">
      <c r="A680" s="39"/>
      <c r="B680" s="39"/>
      <c r="C680" s="39"/>
      <c r="D680" s="39"/>
      <c r="E680" s="39"/>
      <c r="F680" s="47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</row>
    <row r="681" spans="1:21" ht="12.75" customHeight="1">
      <c r="A681" s="39"/>
      <c r="B681" s="39"/>
      <c r="C681" s="39"/>
      <c r="D681" s="39"/>
      <c r="E681" s="39"/>
      <c r="F681" s="47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</row>
    <row r="682" spans="1:21" ht="12.75" customHeight="1">
      <c r="A682" s="39"/>
      <c r="B682" s="39"/>
      <c r="C682" s="39"/>
      <c r="D682" s="39"/>
      <c r="E682" s="39"/>
      <c r="F682" s="47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</row>
    <row r="683" spans="1:21" ht="12.75" customHeight="1">
      <c r="A683" s="39"/>
      <c r="B683" s="39"/>
      <c r="C683" s="39"/>
      <c r="D683" s="39"/>
      <c r="E683" s="39"/>
      <c r="F683" s="47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</row>
    <row r="684" spans="1:21" ht="12.75" customHeight="1">
      <c r="A684" s="39"/>
      <c r="B684" s="39"/>
      <c r="C684" s="39"/>
      <c r="D684" s="39"/>
      <c r="E684" s="39"/>
      <c r="F684" s="47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</row>
    <row r="685" spans="1:21" ht="12.75" customHeight="1">
      <c r="A685" s="39"/>
      <c r="B685" s="39"/>
      <c r="C685" s="39"/>
      <c r="D685" s="39"/>
      <c r="E685" s="39"/>
      <c r="F685" s="47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</row>
    <row r="686" spans="1:21" ht="12.75" customHeight="1">
      <c r="A686" s="39"/>
      <c r="B686" s="39"/>
      <c r="C686" s="39"/>
      <c r="D686" s="39"/>
      <c r="E686" s="39"/>
      <c r="F686" s="47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</row>
    <row r="687" spans="1:21" ht="12.75" customHeight="1">
      <c r="A687" s="39"/>
      <c r="B687" s="39"/>
      <c r="C687" s="39"/>
      <c r="D687" s="39"/>
      <c r="E687" s="39"/>
      <c r="F687" s="47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</row>
    <row r="688" spans="1:21" ht="12.75" customHeight="1">
      <c r="A688" s="39"/>
      <c r="B688" s="39"/>
      <c r="C688" s="39"/>
      <c r="D688" s="39"/>
      <c r="E688" s="39"/>
      <c r="F688" s="47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</row>
    <row r="689" spans="1:21" ht="12.75" customHeight="1">
      <c r="A689" s="39"/>
      <c r="B689" s="39"/>
      <c r="C689" s="39"/>
      <c r="D689" s="39"/>
      <c r="E689" s="39"/>
      <c r="F689" s="47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</row>
    <row r="690" spans="1:21" ht="12.75" customHeight="1">
      <c r="A690" s="39"/>
      <c r="B690" s="39"/>
      <c r="C690" s="39"/>
      <c r="D690" s="39"/>
      <c r="E690" s="39"/>
      <c r="F690" s="47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</row>
    <row r="691" spans="1:21" ht="12.75" customHeight="1">
      <c r="A691" s="39"/>
      <c r="B691" s="39"/>
      <c r="C691" s="39"/>
      <c r="D691" s="39"/>
      <c r="E691" s="39"/>
      <c r="F691" s="47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</row>
    <row r="692" spans="1:21" ht="12.75" customHeight="1">
      <c r="A692" s="39"/>
      <c r="B692" s="39"/>
      <c r="C692" s="39"/>
      <c r="D692" s="39"/>
      <c r="E692" s="39"/>
      <c r="F692" s="47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</row>
    <row r="693" spans="1:21" ht="12.75" customHeight="1">
      <c r="A693" s="39"/>
      <c r="B693" s="39"/>
      <c r="C693" s="39"/>
      <c r="D693" s="39"/>
      <c r="E693" s="39"/>
      <c r="F693" s="47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</row>
    <row r="694" spans="1:21" ht="12.75" customHeight="1">
      <c r="A694" s="39"/>
      <c r="B694" s="39"/>
      <c r="C694" s="39"/>
      <c r="D694" s="39"/>
      <c r="E694" s="39"/>
      <c r="F694" s="47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</row>
    <row r="695" spans="1:21" ht="12.75" customHeight="1">
      <c r="A695" s="39"/>
      <c r="B695" s="39"/>
      <c r="C695" s="39"/>
      <c r="D695" s="39"/>
      <c r="E695" s="39"/>
      <c r="F695" s="47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</row>
    <row r="696" spans="1:21" ht="12.75" customHeight="1">
      <c r="A696" s="39"/>
      <c r="B696" s="39"/>
      <c r="C696" s="39"/>
      <c r="D696" s="39"/>
      <c r="E696" s="39"/>
      <c r="F696" s="47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</row>
    <row r="697" spans="1:21" ht="12.75" customHeight="1">
      <c r="A697" s="39"/>
      <c r="B697" s="39"/>
      <c r="C697" s="39"/>
      <c r="D697" s="39"/>
      <c r="E697" s="39"/>
      <c r="F697" s="47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</row>
    <row r="698" spans="1:21" ht="12.75" customHeight="1">
      <c r="A698" s="39"/>
      <c r="B698" s="39"/>
      <c r="C698" s="39"/>
      <c r="D698" s="39"/>
      <c r="E698" s="39"/>
      <c r="F698" s="47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</row>
    <row r="699" spans="1:21" ht="12.75" customHeight="1">
      <c r="A699" s="39"/>
      <c r="B699" s="39"/>
      <c r="C699" s="39"/>
      <c r="D699" s="39"/>
      <c r="E699" s="39"/>
      <c r="F699" s="47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</row>
    <row r="700" spans="1:21" ht="12.75" customHeight="1">
      <c r="A700" s="39"/>
      <c r="B700" s="39"/>
      <c r="C700" s="39"/>
      <c r="D700" s="39"/>
      <c r="E700" s="39"/>
      <c r="F700" s="47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</row>
    <row r="701" spans="1:21" ht="12.75" customHeight="1">
      <c r="A701" s="39"/>
      <c r="B701" s="39"/>
      <c r="C701" s="39"/>
      <c r="D701" s="39"/>
      <c r="E701" s="39"/>
      <c r="F701" s="47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</row>
    <row r="702" spans="1:21" ht="12.75" customHeight="1">
      <c r="A702" s="39"/>
      <c r="B702" s="39"/>
      <c r="C702" s="39"/>
      <c r="D702" s="39"/>
      <c r="E702" s="39"/>
      <c r="F702" s="47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</row>
    <row r="703" spans="1:21" ht="12.75" customHeight="1">
      <c r="A703" s="39"/>
      <c r="B703" s="39"/>
      <c r="C703" s="39"/>
      <c r="D703" s="39"/>
      <c r="E703" s="39"/>
      <c r="F703" s="47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</row>
    <row r="704" spans="1:21" ht="12.75" customHeight="1">
      <c r="A704" s="39"/>
      <c r="B704" s="39"/>
      <c r="C704" s="39"/>
      <c r="D704" s="39"/>
      <c r="E704" s="39"/>
      <c r="F704" s="47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</row>
    <row r="705" spans="1:21" ht="12.75" customHeight="1">
      <c r="A705" s="39"/>
      <c r="B705" s="39"/>
      <c r="C705" s="39"/>
      <c r="D705" s="39"/>
      <c r="E705" s="39"/>
      <c r="F705" s="47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</row>
    <row r="706" spans="1:21" ht="12.75" customHeight="1">
      <c r="A706" s="39"/>
      <c r="B706" s="39"/>
      <c r="C706" s="39"/>
      <c r="D706" s="39"/>
      <c r="E706" s="39"/>
      <c r="F706" s="47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</row>
    <row r="707" spans="1:21" ht="12.75" customHeight="1">
      <c r="A707" s="39"/>
      <c r="B707" s="39"/>
      <c r="C707" s="39"/>
      <c r="D707" s="39"/>
      <c r="E707" s="39"/>
      <c r="F707" s="47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</row>
    <row r="708" spans="1:21" ht="12.75" customHeight="1">
      <c r="A708" s="39"/>
      <c r="B708" s="39"/>
      <c r="C708" s="39"/>
      <c r="D708" s="39"/>
      <c r="E708" s="39"/>
      <c r="F708" s="47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</row>
    <row r="709" spans="1:21" ht="12.75" customHeight="1">
      <c r="A709" s="39"/>
      <c r="B709" s="39"/>
      <c r="C709" s="39"/>
      <c r="D709" s="39"/>
      <c r="E709" s="39"/>
      <c r="F709" s="47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</row>
    <row r="710" spans="1:21" ht="12.75" customHeight="1">
      <c r="A710" s="39"/>
      <c r="B710" s="39"/>
      <c r="C710" s="39"/>
      <c r="D710" s="39"/>
      <c r="E710" s="39"/>
      <c r="F710" s="47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</row>
    <row r="711" spans="1:21" ht="12.75" customHeight="1">
      <c r="A711" s="39"/>
      <c r="B711" s="39"/>
      <c r="C711" s="39"/>
      <c r="D711" s="39"/>
      <c r="E711" s="39"/>
      <c r="F711" s="47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</row>
    <row r="712" spans="1:21" ht="12.75" customHeight="1">
      <c r="A712" s="39"/>
      <c r="B712" s="39"/>
      <c r="C712" s="39"/>
      <c r="D712" s="39"/>
      <c r="E712" s="39"/>
      <c r="F712" s="47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</row>
    <row r="713" spans="1:21" ht="12.75" customHeight="1">
      <c r="A713" s="39"/>
      <c r="B713" s="39"/>
      <c r="C713" s="39"/>
      <c r="D713" s="39"/>
      <c r="E713" s="39"/>
      <c r="F713" s="47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</row>
    <row r="714" spans="1:21" ht="12.75" customHeight="1">
      <c r="A714" s="39"/>
      <c r="B714" s="39"/>
      <c r="C714" s="39"/>
      <c r="D714" s="39"/>
      <c r="E714" s="39"/>
      <c r="F714" s="47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</row>
    <row r="715" spans="1:21" ht="12.75" customHeight="1">
      <c r="A715" s="39"/>
      <c r="B715" s="39"/>
      <c r="C715" s="39"/>
      <c r="D715" s="39"/>
      <c r="E715" s="39"/>
      <c r="F715" s="47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</row>
    <row r="716" spans="1:21" ht="12.75" customHeight="1">
      <c r="A716" s="39"/>
      <c r="B716" s="39"/>
      <c r="C716" s="39"/>
      <c r="D716" s="39"/>
      <c r="E716" s="39"/>
      <c r="F716" s="47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</row>
    <row r="717" spans="1:21" ht="12.75" customHeight="1">
      <c r="A717" s="39"/>
      <c r="B717" s="39"/>
      <c r="C717" s="39"/>
      <c r="D717" s="39"/>
      <c r="E717" s="39"/>
      <c r="F717" s="47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</row>
    <row r="718" spans="1:21" ht="12.75" customHeight="1">
      <c r="A718" s="39"/>
      <c r="B718" s="39"/>
      <c r="C718" s="39"/>
      <c r="D718" s="39"/>
      <c r="E718" s="39"/>
      <c r="F718" s="47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</row>
    <row r="719" spans="1:21" ht="12.75" customHeight="1">
      <c r="A719" s="39"/>
      <c r="B719" s="39"/>
      <c r="C719" s="39"/>
      <c r="D719" s="39"/>
      <c r="E719" s="39"/>
      <c r="F719" s="47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</row>
    <row r="720" spans="1:21" ht="12.75" customHeight="1">
      <c r="A720" s="39"/>
      <c r="B720" s="39"/>
      <c r="C720" s="39"/>
      <c r="D720" s="39"/>
      <c r="E720" s="39"/>
      <c r="F720" s="47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</row>
    <row r="721" spans="1:21" ht="12.75" customHeight="1">
      <c r="A721" s="39"/>
      <c r="B721" s="39"/>
      <c r="C721" s="39"/>
      <c r="D721" s="39"/>
      <c r="E721" s="39"/>
      <c r="F721" s="47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</row>
    <row r="722" spans="1:21" ht="12.75" customHeight="1">
      <c r="A722" s="39"/>
      <c r="B722" s="39"/>
      <c r="C722" s="39"/>
      <c r="D722" s="39"/>
      <c r="E722" s="39"/>
      <c r="F722" s="47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</row>
    <row r="723" spans="1:21" ht="12.75" customHeight="1">
      <c r="A723" s="39"/>
      <c r="B723" s="39"/>
      <c r="C723" s="39"/>
      <c r="D723" s="39"/>
      <c r="E723" s="39"/>
      <c r="F723" s="47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</row>
    <row r="724" spans="1:21" ht="12.75" customHeight="1">
      <c r="A724" s="39"/>
      <c r="B724" s="39"/>
      <c r="C724" s="39"/>
      <c r="D724" s="39"/>
      <c r="E724" s="39"/>
      <c r="F724" s="47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</row>
    <row r="725" spans="1:21" ht="12.75" customHeight="1">
      <c r="A725" s="39"/>
      <c r="B725" s="39"/>
      <c r="C725" s="39"/>
      <c r="D725" s="39"/>
      <c r="E725" s="39"/>
      <c r="F725" s="47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</row>
    <row r="726" spans="1:21" ht="12.75" customHeight="1">
      <c r="A726" s="39"/>
      <c r="B726" s="39"/>
      <c r="C726" s="39"/>
      <c r="D726" s="39"/>
      <c r="E726" s="39"/>
      <c r="F726" s="47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</row>
    <row r="727" spans="1:21" ht="12.75" customHeight="1">
      <c r="A727" s="39"/>
      <c r="B727" s="39"/>
      <c r="C727" s="39"/>
      <c r="D727" s="39"/>
      <c r="E727" s="39"/>
      <c r="F727" s="47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</row>
    <row r="728" spans="1:21" ht="12.75" customHeight="1">
      <c r="A728" s="39"/>
      <c r="B728" s="39"/>
      <c r="C728" s="39"/>
      <c r="D728" s="39"/>
      <c r="E728" s="39"/>
      <c r="F728" s="47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</row>
    <row r="729" spans="1:21" ht="12.75" customHeight="1">
      <c r="A729" s="39"/>
      <c r="B729" s="39"/>
      <c r="C729" s="39"/>
      <c r="D729" s="39"/>
      <c r="E729" s="39"/>
      <c r="F729" s="47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</row>
    <row r="730" spans="1:21" ht="12.75" customHeight="1">
      <c r="A730" s="39"/>
      <c r="B730" s="39"/>
      <c r="C730" s="39"/>
      <c r="D730" s="39"/>
      <c r="E730" s="39"/>
      <c r="F730" s="47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</row>
    <row r="731" spans="1:21" ht="12.75" customHeight="1">
      <c r="A731" s="39"/>
      <c r="B731" s="39"/>
      <c r="C731" s="39"/>
      <c r="D731" s="39"/>
      <c r="E731" s="39"/>
      <c r="F731" s="47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</row>
    <row r="732" spans="1:21" ht="12.75" customHeight="1">
      <c r="A732" s="39"/>
      <c r="B732" s="39"/>
      <c r="C732" s="39"/>
      <c r="D732" s="39"/>
      <c r="E732" s="39"/>
      <c r="F732" s="47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</row>
    <row r="733" spans="1:21" ht="12.75" customHeight="1">
      <c r="A733" s="39"/>
      <c r="B733" s="39"/>
      <c r="C733" s="39"/>
      <c r="D733" s="39"/>
      <c r="E733" s="39"/>
      <c r="F733" s="47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</row>
    <row r="734" spans="1:21" ht="12.75" customHeight="1">
      <c r="A734" s="39"/>
      <c r="B734" s="39"/>
      <c r="C734" s="39"/>
      <c r="D734" s="39"/>
      <c r="E734" s="39"/>
      <c r="F734" s="47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</row>
    <row r="735" spans="1:21" ht="12.75" customHeight="1">
      <c r="A735" s="39"/>
      <c r="B735" s="39"/>
      <c r="C735" s="39"/>
      <c r="D735" s="39"/>
      <c r="E735" s="39"/>
      <c r="F735" s="47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</row>
    <row r="736" spans="1:21" ht="12.75" customHeight="1">
      <c r="A736" s="39"/>
      <c r="B736" s="39"/>
      <c r="C736" s="39"/>
      <c r="D736" s="39"/>
      <c r="E736" s="39"/>
      <c r="F736" s="47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</row>
    <row r="737" spans="1:21" ht="12.75" customHeight="1">
      <c r="A737" s="39"/>
      <c r="B737" s="39"/>
      <c r="C737" s="39"/>
      <c r="D737" s="39"/>
      <c r="E737" s="39"/>
      <c r="F737" s="47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</row>
    <row r="738" spans="1:21" ht="12.75" customHeight="1">
      <c r="A738" s="39"/>
      <c r="B738" s="39"/>
      <c r="C738" s="39"/>
      <c r="D738" s="39"/>
      <c r="E738" s="39"/>
      <c r="F738" s="47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</row>
    <row r="739" spans="1:21" ht="12.75" customHeight="1">
      <c r="A739" s="39"/>
      <c r="B739" s="39"/>
      <c r="C739" s="39"/>
      <c r="D739" s="39"/>
      <c r="E739" s="39"/>
      <c r="F739" s="47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</row>
    <row r="740" spans="1:21" ht="12.75" customHeight="1">
      <c r="A740" s="39"/>
      <c r="B740" s="39"/>
      <c r="C740" s="39"/>
      <c r="D740" s="39"/>
      <c r="E740" s="39"/>
      <c r="F740" s="47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</row>
    <row r="741" spans="1:21" ht="12.75" customHeight="1">
      <c r="A741" s="39"/>
      <c r="B741" s="39"/>
      <c r="C741" s="39"/>
      <c r="D741" s="39"/>
      <c r="E741" s="39"/>
      <c r="F741" s="47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</row>
    <row r="742" spans="1:21" ht="12.75" customHeight="1">
      <c r="A742" s="39"/>
      <c r="B742" s="39"/>
      <c r="C742" s="39"/>
      <c r="D742" s="39"/>
      <c r="E742" s="39"/>
      <c r="F742" s="47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</row>
    <row r="743" spans="1:21" ht="12.75" customHeight="1">
      <c r="A743" s="39"/>
      <c r="B743" s="39"/>
      <c r="C743" s="39"/>
      <c r="D743" s="39"/>
      <c r="E743" s="39"/>
      <c r="F743" s="47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</row>
    <row r="744" spans="1:21" ht="12.75" customHeight="1">
      <c r="A744" s="39"/>
      <c r="B744" s="39"/>
      <c r="C744" s="39"/>
      <c r="D744" s="39"/>
      <c r="E744" s="39"/>
      <c r="F744" s="47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</row>
    <row r="745" spans="1:21" ht="12.75" customHeight="1">
      <c r="A745" s="39"/>
      <c r="B745" s="39"/>
      <c r="C745" s="39"/>
      <c r="D745" s="39"/>
      <c r="E745" s="39"/>
      <c r="F745" s="47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</row>
    <row r="746" spans="1:21" ht="12.75" customHeight="1">
      <c r="A746" s="39"/>
      <c r="B746" s="39"/>
      <c r="C746" s="39"/>
      <c r="D746" s="39"/>
      <c r="E746" s="39"/>
      <c r="F746" s="47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</row>
    <row r="747" spans="1:21" ht="12.75" customHeight="1">
      <c r="A747" s="39"/>
      <c r="B747" s="39"/>
      <c r="C747" s="39"/>
      <c r="D747" s="39"/>
      <c r="E747" s="39"/>
      <c r="F747" s="47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</row>
    <row r="748" spans="1:21" ht="12.75" customHeight="1">
      <c r="A748" s="39"/>
      <c r="B748" s="39"/>
      <c r="C748" s="39"/>
      <c r="D748" s="39"/>
      <c r="E748" s="39"/>
      <c r="F748" s="47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</row>
    <row r="749" spans="1:21" ht="12.75" customHeight="1">
      <c r="A749" s="39"/>
      <c r="B749" s="39"/>
      <c r="C749" s="39"/>
      <c r="D749" s="39"/>
      <c r="E749" s="39"/>
      <c r="F749" s="47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</row>
    <row r="750" spans="1:21" ht="12.75" customHeight="1">
      <c r="A750" s="39"/>
      <c r="B750" s="39"/>
      <c r="C750" s="39"/>
      <c r="D750" s="39"/>
      <c r="E750" s="39"/>
      <c r="F750" s="47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</row>
    <row r="751" spans="1:21" ht="12.75" customHeight="1">
      <c r="A751" s="39"/>
      <c r="B751" s="39"/>
      <c r="C751" s="39"/>
      <c r="D751" s="39"/>
      <c r="E751" s="39"/>
      <c r="F751" s="47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</row>
    <row r="752" spans="1:21" ht="12.75" customHeight="1">
      <c r="A752" s="39"/>
      <c r="B752" s="39"/>
      <c r="C752" s="39"/>
      <c r="D752" s="39"/>
      <c r="E752" s="39"/>
      <c r="F752" s="47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</row>
    <row r="753" spans="1:21" ht="12.75" customHeight="1">
      <c r="A753" s="39"/>
      <c r="B753" s="39"/>
      <c r="C753" s="39"/>
      <c r="D753" s="39"/>
      <c r="E753" s="39"/>
      <c r="F753" s="47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</row>
    <row r="754" spans="1:21" ht="12.75" customHeight="1">
      <c r="A754" s="39"/>
      <c r="B754" s="39"/>
      <c r="C754" s="39"/>
      <c r="D754" s="39"/>
      <c r="E754" s="39"/>
      <c r="F754" s="47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</row>
    <row r="755" spans="1:21" ht="12.75" customHeight="1">
      <c r="A755" s="39"/>
      <c r="B755" s="39"/>
      <c r="C755" s="39"/>
      <c r="D755" s="39"/>
      <c r="E755" s="39"/>
      <c r="F755" s="47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</row>
    <row r="756" spans="1:21" ht="12.75" customHeight="1">
      <c r="A756" s="39"/>
      <c r="B756" s="39"/>
      <c r="C756" s="39"/>
      <c r="D756" s="39"/>
      <c r="E756" s="39"/>
      <c r="F756" s="47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</row>
    <row r="757" spans="1:21" ht="12.75" customHeight="1">
      <c r="A757" s="39"/>
      <c r="B757" s="39"/>
      <c r="C757" s="39"/>
      <c r="D757" s="39"/>
      <c r="E757" s="39"/>
      <c r="F757" s="47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</row>
    <row r="758" spans="1:21" ht="12.75" customHeight="1">
      <c r="A758" s="39"/>
      <c r="B758" s="39"/>
      <c r="C758" s="39"/>
      <c r="D758" s="39"/>
      <c r="E758" s="39"/>
      <c r="F758" s="47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</row>
    <row r="759" spans="1:21" ht="12.75" customHeight="1">
      <c r="A759" s="39"/>
      <c r="B759" s="39"/>
      <c r="C759" s="39"/>
      <c r="D759" s="39"/>
      <c r="E759" s="39"/>
      <c r="F759" s="47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</row>
    <row r="760" spans="1:21" ht="12.75" customHeight="1">
      <c r="A760" s="39"/>
      <c r="B760" s="39"/>
      <c r="C760" s="39"/>
      <c r="D760" s="39"/>
      <c r="E760" s="39"/>
      <c r="F760" s="47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</row>
    <row r="761" spans="1:21" ht="12.75" customHeight="1">
      <c r="A761" s="39"/>
      <c r="B761" s="39"/>
      <c r="C761" s="39"/>
      <c r="D761" s="39"/>
      <c r="E761" s="39"/>
      <c r="F761" s="47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</row>
    <row r="762" spans="1:21" ht="12.75" customHeight="1">
      <c r="A762" s="39"/>
      <c r="B762" s="39"/>
      <c r="C762" s="39"/>
      <c r="D762" s="39"/>
      <c r="E762" s="39"/>
      <c r="F762" s="47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</row>
    <row r="763" spans="1:21" ht="12.75" customHeight="1">
      <c r="A763" s="39"/>
      <c r="B763" s="39"/>
      <c r="C763" s="39"/>
      <c r="D763" s="39"/>
      <c r="E763" s="39"/>
      <c r="F763" s="47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</row>
    <row r="764" spans="1:21" ht="12.75" customHeight="1">
      <c r="A764" s="39"/>
      <c r="B764" s="39"/>
      <c r="C764" s="39"/>
      <c r="D764" s="39"/>
      <c r="E764" s="39"/>
      <c r="F764" s="47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</row>
    <row r="765" spans="1:21" ht="12.75" customHeight="1">
      <c r="A765" s="39"/>
      <c r="B765" s="39"/>
      <c r="C765" s="39"/>
      <c r="D765" s="39"/>
      <c r="E765" s="39"/>
      <c r="F765" s="47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</row>
    <row r="766" spans="1:21" ht="12.75" customHeight="1">
      <c r="A766" s="39"/>
      <c r="B766" s="39"/>
      <c r="C766" s="39"/>
      <c r="D766" s="39"/>
      <c r="E766" s="39"/>
      <c r="F766" s="47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</row>
    <row r="767" spans="1:21" ht="12.75" customHeight="1">
      <c r="A767" s="39"/>
      <c r="B767" s="39"/>
      <c r="C767" s="39"/>
      <c r="D767" s="39"/>
      <c r="E767" s="39"/>
      <c r="F767" s="47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</row>
    <row r="768" spans="1:21" ht="12.75" customHeight="1">
      <c r="A768" s="39"/>
      <c r="B768" s="39"/>
      <c r="C768" s="39"/>
      <c r="D768" s="39"/>
      <c r="E768" s="39"/>
      <c r="F768" s="47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</row>
    <row r="769" spans="1:21" ht="12.75" customHeight="1">
      <c r="A769" s="39"/>
      <c r="B769" s="39"/>
      <c r="C769" s="39"/>
      <c r="D769" s="39"/>
      <c r="E769" s="39"/>
      <c r="F769" s="47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</row>
    <row r="770" spans="1:21" ht="12.75" customHeight="1">
      <c r="A770" s="39"/>
      <c r="B770" s="39"/>
      <c r="C770" s="39"/>
      <c r="D770" s="39"/>
      <c r="E770" s="39"/>
      <c r="F770" s="47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</row>
    <row r="771" spans="1:21" ht="12.75" customHeight="1">
      <c r="A771" s="39"/>
      <c r="B771" s="39"/>
      <c r="C771" s="39"/>
      <c r="D771" s="39"/>
      <c r="E771" s="39"/>
      <c r="F771" s="47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</row>
    <row r="772" spans="1:21" ht="12.75" customHeight="1">
      <c r="A772" s="39"/>
      <c r="B772" s="39"/>
      <c r="C772" s="39"/>
      <c r="D772" s="39"/>
      <c r="E772" s="39"/>
      <c r="F772" s="47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</row>
    <row r="773" spans="1:21" ht="12.75" customHeight="1">
      <c r="A773" s="39"/>
      <c r="B773" s="39"/>
      <c r="C773" s="39"/>
      <c r="D773" s="39"/>
      <c r="E773" s="39"/>
      <c r="F773" s="47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</row>
    <row r="774" spans="1:21" ht="12.75" customHeight="1">
      <c r="A774" s="39"/>
      <c r="B774" s="39"/>
      <c r="C774" s="39"/>
      <c r="D774" s="39"/>
      <c r="E774" s="39"/>
      <c r="F774" s="47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</row>
    <row r="775" spans="1:21" ht="12.75" customHeight="1">
      <c r="A775" s="39"/>
      <c r="B775" s="39"/>
      <c r="C775" s="39"/>
      <c r="D775" s="39"/>
      <c r="E775" s="39"/>
      <c r="F775" s="47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</row>
    <row r="776" spans="1:21" ht="12.75" customHeight="1">
      <c r="A776" s="39"/>
      <c r="B776" s="39"/>
      <c r="C776" s="39"/>
      <c r="D776" s="39"/>
      <c r="E776" s="39"/>
      <c r="F776" s="47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</row>
    <row r="777" spans="1:21" ht="12.75" customHeight="1">
      <c r="A777" s="39"/>
      <c r="B777" s="39"/>
      <c r="C777" s="39"/>
      <c r="D777" s="39"/>
      <c r="E777" s="39"/>
      <c r="F777" s="47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</row>
    <row r="778" spans="1:21" ht="12.75" customHeight="1">
      <c r="A778" s="39"/>
      <c r="B778" s="39"/>
      <c r="C778" s="39"/>
      <c r="D778" s="39"/>
      <c r="E778" s="39"/>
      <c r="F778" s="47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</row>
    <row r="779" spans="1:21" ht="12.75" customHeight="1">
      <c r="A779" s="39"/>
      <c r="B779" s="39"/>
      <c r="C779" s="39"/>
      <c r="D779" s="39"/>
      <c r="E779" s="39"/>
      <c r="F779" s="47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</row>
    <row r="780" spans="1:21" ht="12.75" customHeight="1">
      <c r="A780" s="39"/>
      <c r="B780" s="39"/>
      <c r="C780" s="39"/>
      <c r="D780" s="39"/>
      <c r="E780" s="39"/>
      <c r="F780" s="47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</row>
    <row r="781" spans="1:21" ht="12.75" customHeight="1">
      <c r="A781" s="39"/>
      <c r="B781" s="39"/>
      <c r="C781" s="39"/>
      <c r="D781" s="39"/>
      <c r="E781" s="39"/>
      <c r="F781" s="47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</row>
    <row r="782" spans="1:21" ht="12.75" customHeight="1">
      <c r="A782" s="39"/>
      <c r="B782" s="39"/>
      <c r="C782" s="39"/>
      <c r="D782" s="39"/>
      <c r="E782" s="39"/>
      <c r="F782" s="47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</row>
    <row r="783" spans="1:21" ht="12.75" customHeight="1">
      <c r="A783" s="39"/>
      <c r="B783" s="39"/>
      <c r="C783" s="39"/>
      <c r="D783" s="39"/>
      <c r="E783" s="39"/>
      <c r="F783" s="47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</row>
    <row r="784" spans="1:21" ht="12.75" customHeight="1">
      <c r="A784" s="39"/>
      <c r="B784" s="39"/>
      <c r="C784" s="39"/>
      <c r="D784" s="39"/>
      <c r="E784" s="39"/>
      <c r="F784" s="47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</row>
    <row r="785" spans="1:21" ht="12.75" customHeight="1">
      <c r="A785" s="39"/>
      <c r="B785" s="39"/>
      <c r="C785" s="39"/>
      <c r="D785" s="39"/>
      <c r="E785" s="39"/>
      <c r="F785" s="47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</row>
    <row r="786" spans="1:21" ht="12.75" customHeight="1">
      <c r="A786" s="39"/>
      <c r="B786" s="39"/>
      <c r="C786" s="39"/>
      <c r="D786" s="39"/>
      <c r="E786" s="39"/>
      <c r="F786" s="47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</row>
    <row r="787" spans="1:21" ht="12.75" customHeight="1">
      <c r="A787" s="39"/>
      <c r="B787" s="39"/>
      <c r="C787" s="39"/>
      <c r="D787" s="39"/>
      <c r="E787" s="39"/>
      <c r="F787" s="47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</row>
    <row r="788" spans="1:21" ht="12.75" customHeight="1">
      <c r="A788" s="39"/>
      <c r="B788" s="39"/>
      <c r="C788" s="39"/>
      <c r="D788" s="39"/>
      <c r="E788" s="39"/>
      <c r="F788" s="47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</row>
    <row r="789" spans="1:21" ht="12.75" customHeight="1">
      <c r="A789" s="39"/>
      <c r="B789" s="39"/>
      <c r="C789" s="39"/>
      <c r="D789" s="39"/>
      <c r="E789" s="39"/>
      <c r="F789" s="47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</row>
    <row r="790" spans="1:21" ht="12.75" customHeight="1">
      <c r="A790" s="39"/>
      <c r="B790" s="39"/>
      <c r="C790" s="39"/>
      <c r="D790" s="39"/>
      <c r="E790" s="39"/>
      <c r="F790" s="47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</row>
    <row r="791" spans="1:21" ht="12.75" customHeight="1">
      <c r="A791" s="39"/>
      <c r="B791" s="39"/>
      <c r="C791" s="39"/>
      <c r="D791" s="39"/>
      <c r="E791" s="39"/>
      <c r="F791" s="47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</row>
    <row r="792" spans="1:21" ht="12.75" customHeight="1">
      <c r="A792" s="39"/>
      <c r="B792" s="39"/>
      <c r="C792" s="39"/>
      <c r="D792" s="39"/>
      <c r="E792" s="39"/>
      <c r="F792" s="47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</row>
    <row r="793" spans="1:21" ht="12.75" customHeight="1">
      <c r="A793" s="39"/>
      <c r="B793" s="39"/>
      <c r="C793" s="39"/>
      <c r="D793" s="39"/>
      <c r="E793" s="39"/>
      <c r="F793" s="47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</row>
    <row r="794" spans="1:21" ht="12.75" customHeight="1">
      <c r="A794" s="39"/>
      <c r="B794" s="39"/>
      <c r="C794" s="39"/>
      <c r="D794" s="39"/>
      <c r="E794" s="39"/>
      <c r="F794" s="47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</row>
    <row r="795" spans="1:21" ht="12.75" customHeight="1">
      <c r="A795" s="39"/>
      <c r="B795" s="39"/>
      <c r="C795" s="39"/>
      <c r="D795" s="39"/>
      <c r="E795" s="39"/>
      <c r="F795" s="47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</row>
    <row r="796" spans="1:21" ht="12.75" customHeight="1">
      <c r="A796" s="39"/>
      <c r="B796" s="39"/>
      <c r="C796" s="39"/>
      <c r="D796" s="39"/>
      <c r="E796" s="39"/>
      <c r="F796" s="47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</row>
    <row r="797" spans="1:21" ht="12.75" customHeight="1">
      <c r="A797" s="39"/>
      <c r="B797" s="39"/>
      <c r="C797" s="39"/>
      <c r="D797" s="39"/>
      <c r="E797" s="39"/>
      <c r="F797" s="47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</row>
    <row r="798" spans="1:21" ht="12.75" customHeight="1">
      <c r="A798" s="39"/>
      <c r="B798" s="39"/>
      <c r="C798" s="39"/>
      <c r="D798" s="39"/>
      <c r="E798" s="39"/>
      <c r="F798" s="47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</row>
    <row r="799" spans="1:21" ht="12.75" customHeight="1">
      <c r="A799" s="39"/>
      <c r="B799" s="39"/>
      <c r="C799" s="39"/>
      <c r="D799" s="39"/>
      <c r="E799" s="39"/>
      <c r="F799" s="47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</row>
    <row r="800" spans="1:21" ht="12.75" customHeight="1">
      <c r="A800" s="39"/>
      <c r="B800" s="39"/>
      <c r="C800" s="39"/>
      <c r="D800" s="39"/>
      <c r="E800" s="39"/>
      <c r="F800" s="47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</row>
    <row r="801" spans="1:21" ht="12.75" customHeight="1">
      <c r="A801" s="39"/>
      <c r="B801" s="39"/>
      <c r="C801" s="39"/>
      <c r="D801" s="39"/>
      <c r="E801" s="39"/>
      <c r="F801" s="47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</row>
    <row r="802" spans="1:21" ht="12.75" customHeight="1">
      <c r="A802" s="39"/>
      <c r="B802" s="39"/>
      <c r="C802" s="39"/>
      <c r="D802" s="39"/>
      <c r="E802" s="39"/>
      <c r="F802" s="47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</row>
    <row r="803" spans="1:21" ht="12.75" customHeight="1">
      <c r="A803" s="39"/>
      <c r="B803" s="39"/>
      <c r="C803" s="39"/>
      <c r="D803" s="39"/>
      <c r="E803" s="39"/>
      <c r="F803" s="47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</row>
    <row r="804" spans="1:21" ht="12.75" customHeight="1">
      <c r="A804" s="39"/>
      <c r="B804" s="39"/>
      <c r="C804" s="39"/>
      <c r="D804" s="39"/>
      <c r="E804" s="39"/>
      <c r="F804" s="47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</row>
    <row r="805" spans="1:21" ht="12.75" customHeight="1">
      <c r="A805" s="39"/>
      <c r="B805" s="39"/>
      <c r="C805" s="39"/>
      <c r="D805" s="39"/>
      <c r="E805" s="39"/>
      <c r="F805" s="47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</row>
    <row r="806" spans="1:21" ht="12.75" customHeight="1">
      <c r="A806" s="39"/>
      <c r="B806" s="39"/>
      <c r="C806" s="39"/>
      <c r="D806" s="39"/>
      <c r="E806" s="39"/>
      <c r="F806" s="47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</row>
    <row r="807" spans="1:21" ht="12.75" customHeight="1">
      <c r="A807" s="39"/>
      <c r="B807" s="39"/>
      <c r="C807" s="39"/>
      <c r="D807" s="39"/>
      <c r="E807" s="39"/>
      <c r="F807" s="47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</row>
    <row r="808" spans="1:21" ht="12.75" customHeight="1">
      <c r="A808" s="39"/>
      <c r="B808" s="39"/>
      <c r="C808" s="39"/>
      <c r="D808" s="39"/>
      <c r="E808" s="39"/>
      <c r="F808" s="47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</row>
    <row r="809" spans="1:21" ht="12.75" customHeight="1">
      <c r="A809" s="39"/>
      <c r="B809" s="39"/>
      <c r="C809" s="39"/>
      <c r="D809" s="39"/>
      <c r="E809" s="39"/>
      <c r="F809" s="47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</row>
    <row r="810" spans="1:21" ht="12.75" customHeight="1">
      <c r="A810" s="39"/>
      <c r="B810" s="39"/>
      <c r="C810" s="39"/>
      <c r="D810" s="39"/>
      <c r="E810" s="39"/>
      <c r="F810" s="47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</row>
    <row r="811" spans="1:21" ht="12.75" customHeight="1">
      <c r="A811" s="39"/>
      <c r="B811" s="39"/>
      <c r="C811" s="39"/>
      <c r="D811" s="39"/>
      <c r="E811" s="39"/>
      <c r="F811" s="47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</row>
    <row r="812" spans="1:21" ht="12.75" customHeight="1">
      <c r="A812" s="39"/>
      <c r="B812" s="39"/>
      <c r="C812" s="39"/>
      <c r="D812" s="39"/>
      <c r="E812" s="39"/>
      <c r="F812" s="47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</row>
    <row r="813" spans="1:21" ht="12.75" customHeight="1">
      <c r="A813" s="39"/>
      <c r="B813" s="39"/>
      <c r="C813" s="39"/>
      <c r="D813" s="39"/>
      <c r="E813" s="39"/>
      <c r="F813" s="47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</row>
    <row r="814" spans="1:21" ht="12.75" customHeight="1">
      <c r="A814" s="39"/>
      <c r="B814" s="39"/>
      <c r="C814" s="39"/>
      <c r="D814" s="39"/>
      <c r="E814" s="39"/>
      <c r="F814" s="47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</row>
    <row r="815" spans="1:21" ht="12.75" customHeight="1">
      <c r="A815" s="39"/>
      <c r="B815" s="39"/>
      <c r="C815" s="39"/>
      <c r="D815" s="39"/>
      <c r="E815" s="39"/>
      <c r="F815" s="47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</row>
    <row r="816" spans="1:21" ht="12.75" customHeight="1">
      <c r="A816" s="39"/>
      <c r="B816" s="39"/>
      <c r="C816" s="39"/>
      <c r="D816" s="39"/>
      <c r="E816" s="39"/>
      <c r="F816" s="47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</row>
    <row r="817" spans="1:21" ht="12.75" customHeight="1">
      <c r="A817" s="39"/>
      <c r="B817" s="39"/>
      <c r="C817" s="39"/>
      <c r="D817" s="39"/>
      <c r="E817" s="39"/>
      <c r="F817" s="47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</row>
    <row r="818" spans="1:21" ht="12.75" customHeight="1">
      <c r="A818" s="39"/>
      <c r="B818" s="39"/>
      <c r="C818" s="39"/>
      <c r="D818" s="39"/>
      <c r="E818" s="39"/>
      <c r="F818" s="47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</row>
    <row r="819" spans="1:21" ht="12.75" customHeight="1">
      <c r="A819" s="39"/>
      <c r="B819" s="39"/>
      <c r="C819" s="39"/>
      <c r="D819" s="39"/>
      <c r="E819" s="39"/>
      <c r="F819" s="47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</row>
    <row r="820" spans="1:21" ht="12.75" customHeight="1">
      <c r="A820" s="39"/>
      <c r="B820" s="39"/>
      <c r="C820" s="39"/>
      <c r="D820" s="39"/>
      <c r="E820" s="39"/>
      <c r="F820" s="47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</row>
    <row r="821" spans="1:21" ht="12.75" customHeight="1">
      <c r="A821" s="39"/>
      <c r="B821" s="39"/>
      <c r="C821" s="39"/>
      <c r="D821" s="39"/>
      <c r="E821" s="39"/>
      <c r="F821" s="47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</row>
    <row r="822" spans="1:21" ht="12.75" customHeight="1">
      <c r="A822" s="39"/>
      <c r="B822" s="39"/>
      <c r="C822" s="39"/>
      <c r="D822" s="39"/>
      <c r="E822" s="39"/>
      <c r="F822" s="47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</row>
    <row r="823" spans="1:21" ht="12.75" customHeight="1">
      <c r="A823" s="39"/>
      <c r="B823" s="39"/>
      <c r="C823" s="39"/>
      <c r="D823" s="39"/>
      <c r="E823" s="39"/>
      <c r="F823" s="47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</row>
    <row r="824" spans="1:21" ht="12.75" customHeight="1">
      <c r="A824" s="39"/>
      <c r="B824" s="39"/>
      <c r="C824" s="39"/>
      <c r="D824" s="39"/>
      <c r="E824" s="39"/>
      <c r="F824" s="47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</row>
    <row r="825" spans="1:21" ht="12.75" customHeight="1">
      <c r="A825" s="39"/>
      <c r="B825" s="39"/>
      <c r="C825" s="39"/>
      <c r="D825" s="39"/>
      <c r="E825" s="39"/>
      <c r="F825" s="47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</row>
    <row r="826" spans="1:21" ht="12.75" customHeight="1">
      <c r="A826" s="39"/>
      <c r="B826" s="39"/>
      <c r="C826" s="39"/>
      <c r="D826" s="39"/>
      <c r="E826" s="39"/>
      <c r="F826" s="47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</row>
    <row r="827" spans="1:21" ht="12.75" customHeight="1">
      <c r="A827" s="39"/>
      <c r="B827" s="39"/>
      <c r="C827" s="39"/>
      <c r="D827" s="39"/>
      <c r="E827" s="39"/>
      <c r="F827" s="47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</row>
    <row r="828" spans="1:21" ht="12.75" customHeight="1">
      <c r="A828" s="39"/>
      <c r="B828" s="39"/>
      <c r="C828" s="39"/>
      <c r="D828" s="39"/>
      <c r="E828" s="39"/>
      <c r="F828" s="47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</row>
    <row r="829" spans="1:21" ht="12.75" customHeight="1">
      <c r="A829" s="39"/>
      <c r="B829" s="39"/>
      <c r="C829" s="39"/>
      <c r="D829" s="39"/>
      <c r="E829" s="39"/>
      <c r="F829" s="47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</row>
    <row r="830" spans="1:21" ht="12.75" customHeight="1">
      <c r="A830" s="39"/>
      <c r="B830" s="39"/>
      <c r="C830" s="39"/>
      <c r="D830" s="39"/>
      <c r="E830" s="39"/>
      <c r="F830" s="47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</row>
    <row r="831" spans="1:21" ht="12.75" customHeight="1">
      <c r="A831" s="39"/>
      <c r="B831" s="39"/>
      <c r="C831" s="39"/>
      <c r="D831" s="39"/>
      <c r="E831" s="39"/>
      <c r="F831" s="47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</row>
    <row r="832" spans="1:21" ht="12.75" customHeight="1">
      <c r="A832" s="39"/>
      <c r="B832" s="39"/>
      <c r="C832" s="39"/>
      <c r="D832" s="39"/>
      <c r="E832" s="39"/>
      <c r="F832" s="47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</row>
    <row r="833" spans="1:21" ht="12.75" customHeight="1">
      <c r="A833" s="39"/>
      <c r="B833" s="39"/>
      <c r="C833" s="39"/>
      <c r="D833" s="39"/>
      <c r="E833" s="39"/>
      <c r="F833" s="47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</row>
    <row r="834" spans="1:21" ht="12.75" customHeight="1">
      <c r="A834" s="39"/>
      <c r="B834" s="39"/>
      <c r="C834" s="39"/>
      <c r="D834" s="39"/>
      <c r="E834" s="39"/>
      <c r="F834" s="47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</row>
    <row r="835" spans="1:21" ht="12.75" customHeight="1">
      <c r="A835" s="39"/>
      <c r="B835" s="39"/>
      <c r="C835" s="39"/>
      <c r="D835" s="39"/>
      <c r="E835" s="39"/>
      <c r="F835" s="47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</row>
    <row r="836" spans="1:21" ht="12.75" customHeight="1">
      <c r="A836" s="39"/>
      <c r="B836" s="39"/>
      <c r="C836" s="39"/>
      <c r="D836" s="39"/>
      <c r="E836" s="39"/>
      <c r="F836" s="47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</row>
    <row r="837" spans="1:21" ht="12.75" customHeight="1">
      <c r="A837" s="39"/>
      <c r="B837" s="39"/>
      <c r="C837" s="39"/>
      <c r="D837" s="39"/>
      <c r="E837" s="39"/>
      <c r="F837" s="47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</row>
    <row r="838" spans="1:21" ht="12.75" customHeight="1">
      <c r="A838" s="39"/>
      <c r="B838" s="39"/>
      <c r="C838" s="39"/>
      <c r="D838" s="39"/>
      <c r="E838" s="39"/>
      <c r="F838" s="47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</row>
    <row r="839" spans="1:21" ht="12.75" customHeight="1">
      <c r="A839" s="39"/>
      <c r="B839" s="39"/>
      <c r="C839" s="39"/>
      <c r="D839" s="39"/>
      <c r="E839" s="39"/>
      <c r="F839" s="47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</row>
    <row r="840" spans="1:21" ht="12.75" customHeight="1">
      <c r="A840" s="39"/>
      <c r="B840" s="39"/>
      <c r="C840" s="39"/>
      <c r="D840" s="39"/>
      <c r="E840" s="39"/>
      <c r="F840" s="47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</row>
    <row r="841" spans="1:21" ht="12.75" customHeight="1">
      <c r="A841" s="39"/>
      <c r="B841" s="39"/>
      <c r="C841" s="39"/>
      <c r="D841" s="39"/>
      <c r="E841" s="39"/>
      <c r="F841" s="47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</row>
    <row r="842" spans="1:21" ht="12.75" customHeight="1">
      <c r="A842" s="39"/>
      <c r="B842" s="39"/>
      <c r="C842" s="39"/>
      <c r="D842" s="39"/>
      <c r="E842" s="39"/>
      <c r="F842" s="47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</row>
    <row r="843" spans="1:21" ht="12.75" customHeight="1">
      <c r="A843" s="39"/>
      <c r="B843" s="39"/>
      <c r="C843" s="39"/>
      <c r="D843" s="39"/>
      <c r="E843" s="39"/>
      <c r="F843" s="47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</row>
    <row r="844" spans="1:21" ht="12.75" customHeight="1">
      <c r="A844" s="39"/>
      <c r="B844" s="39"/>
      <c r="C844" s="39"/>
      <c r="D844" s="39"/>
      <c r="E844" s="39"/>
      <c r="F844" s="47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</row>
    <row r="845" spans="1:21" ht="12.75" customHeight="1">
      <c r="A845" s="39"/>
      <c r="B845" s="39"/>
      <c r="C845" s="39"/>
      <c r="D845" s="39"/>
      <c r="E845" s="39"/>
      <c r="F845" s="47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</row>
    <row r="846" spans="1:21" ht="12.75" customHeight="1">
      <c r="A846" s="39"/>
      <c r="B846" s="39"/>
      <c r="C846" s="39"/>
      <c r="D846" s="39"/>
      <c r="E846" s="39"/>
      <c r="F846" s="47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</row>
    <row r="847" spans="1:21" ht="12.75" customHeight="1">
      <c r="A847" s="39"/>
      <c r="B847" s="39"/>
      <c r="C847" s="39"/>
      <c r="D847" s="39"/>
      <c r="E847" s="39"/>
      <c r="F847" s="47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</row>
    <row r="848" spans="1:21" ht="12.75" customHeight="1">
      <c r="A848" s="39"/>
      <c r="B848" s="39"/>
      <c r="C848" s="39"/>
      <c r="D848" s="39"/>
      <c r="E848" s="39"/>
      <c r="F848" s="47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</row>
    <row r="849" spans="1:21" ht="12.75" customHeight="1">
      <c r="A849" s="39"/>
      <c r="B849" s="39"/>
      <c r="C849" s="39"/>
      <c r="D849" s="39"/>
      <c r="E849" s="39"/>
      <c r="F849" s="47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</row>
    <row r="850" spans="1:21" ht="12.75" customHeight="1">
      <c r="A850" s="39"/>
      <c r="B850" s="39"/>
      <c r="C850" s="39"/>
      <c r="D850" s="39"/>
      <c r="E850" s="39"/>
      <c r="F850" s="47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</row>
    <row r="851" spans="1:21" ht="12.75" customHeight="1">
      <c r="A851" s="39"/>
      <c r="B851" s="39"/>
      <c r="C851" s="39"/>
      <c r="D851" s="39"/>
      <c r="E851" s="39"/>
      <c r="F851" s="47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</row>
    <row r="852" spans="1:21" ht="12.75" customHeight="1">
      <c r="A852" s="39"/>
      <c r="B852" s="39"/>
      <c r="C852" s="39"/>
      <c r="D852" s="39"/>
      <c r="E852" s="39"/>
      <c r="F852" s="47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</row>
    <row r="853" spans="1:21" ht="12.75" customHeight="1">
      <c r="A853" s="39"/>
      <c r="B853" s="39"/>
      <c r="C853" s="39"/>
      <c r="D853" s="39"/>
      <c r="E853" s="39"/>
      <c r="F853" s="47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</row>
    <row r="854" spans="1:21" ht="12.75" customHeight="1">
      <c r="A854" s="39"/>
      <c r="B854" s="39"/>
      <c r="C854" s="39"/>
      <c r="D854" s="39"/>
      <c r="E854" s="39"/>
      <c r="F854" s="47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</row>
    <row r="855" spans="1:21" ht="12.75" customHeight="1">
      <c r="A855" s="39"/>
      <c r="B855" s="39"/>
      <c r="C855" s="39"/>
      <c r="D855" s="39"/>
      <c r="E855" s="39"/>
      <c r="F855" s="47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</row>
    <row r="856" spans="1:21" ht="12.75" customHeight="1">
      <c r="A856" s="39"/>
      <c r="B856" s="39"/>
      <c r="C856" s="39"/>
      <c r="D856" s="39"/>
      <c r="E856" s="39"/>
      <c r="F856" s="47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</row>
    <row r="857" spans="1:21" ht="12.75" customHeight="1">
      <c r="A857" s="39"/>
      <c r="B857" s="39"/>
      <c r="C857" s="39"/>
      <c r="D857" s="39"/>
      <c r="E857" s="39"/>
      <c r="F857" s="47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</row>
    <row r="858" spans="1:21" ht="12.75" customHeight="1">
      <c r="A858" s="39"/>
      <c r="B858" s="39"/>
      <c r="C858" s="39"/>
      <c r="D858" s="39"/>
      <c r="E858" s="39"/>
      <c r="F858" s="47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</row>
    <row r="859" spans="1:21" ht="12.75" customHeight="1">
      <c r="A859" s="39"/>
      <c r="B859" s="39"/>
      <c r="C859" s="39"/>
      <c r="D859" s="39"/>
      <c r="E859" s="39"/>
      <c r="F859" s="47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</row>
    <row r="860" spans="1:21" ht="12.75" customHeight="1">
      <c r="A860" s="39"/>
      <c r="B860" s="39"/>
      <c r="C860" s="39"/>
      <c r="D860" s="39"/>
      <c r="E860" s="39"/>
      <c r="F860" s="47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</row>
    <row r="861" spans="1:21" ht="12.75" customHeight="1">
      <c r="A861" s="39"/>
      <c r="B861" s="39"/>
      <c r="C861" s="39"/>
      <c r="D861" s="39"/>
      <c r="E861" s="39"/>
      <c r="F861" s="47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</row>
    <row r="862" spans="1:21" ht="12.75" customHeight="1">
      <c r="A862" s="39"/>
      <c r="B862" s="39"/>
      <c r="C862" s="39"/>
      <c r="D862" s="39"/>
      <c r="E862" s="39"/>
      <c r="F862" s="47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</row>
    <row r="863" spans="1:21" ht="12.75" customHeight="1">
      <c r="A863" s="39"/>
      <c r="B863" s="39"/>
      <c r="C863" s="39"/>
      <c r="D863" s="39"/>
      <c r="E863" s="39"/>
      <c r="F863" s="47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</row>
    <row r="864" spans="1:21" ht="12.75" customHeight="1">
      <c r="A864" s="39"/>
      <c r="B864" s="39"/>
      <c r="C864" s="39"/>
      <c r="D864" s="39"/>
      <c r="E864" s="39"/>
      <c r="F864" s="47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</row>
    <row r="865" spans="1:21" ht="12.75" customHeight="1">
      <c r="A865" s="39"/>
      <c r="B865" s="39"/>
      <c r="C865" s="39"/>
      <c r="D865" s="39"/>
      <c r="E865" s="39"/>
      <c r="F865" s="47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</row>
    <row r="866" spans="1:21" ht="12.75" customHeight="1">
      <c r="A866" s="39"/>
      <c r="B866" s="39"/>
      <c r="C866" s="39"/>
      <c r="D866" s="39"/>
      <c r="E866" s="39"/>
      <c r="F866" s="47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</row>
    <row r="867" spans="1:21" ht="12.75" customHeight="1">
      <c r="A867" s="39"/>
      <c r="B867" s="39"/>
      <c r="C867" s="39"/>
      <c r="D867" s="39"/>
      <c r="E867" s="39"/>
      <c r="F867" s="47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</row>
    <row r="868" spans="1:21" ht="12.75" customHeight="1">
      <c r="A868" s="39"/>
      <c r="B868" s="39"/>
      <c r="C868" s="39"/>
      <c r="D868" s="39"/>
      <c r="E868" s="39"/>
      <c r="F868" s="47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</row>
    <row r="869" spans="1:21" ht="12.75" customHeight="1">
      <c r="A869" s="39"/>
      <c r="B869" s="39"/>
      <c r="C869" s="39"/>
      <c r="D869" s="39"/>
      <c r="E869" s="39"/>
      <c r="F869" s="47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</row>
    <row r="870" spans="1:21" ht="12.75" customHeight="1">
      <c r="A870" s="39"/>
      <c r="B870" s="39"/>
      <c r="C870" s="39"/>
      <c r="D870" s="39"/>
      <c r="E870" s="39"/>
      <c r="F870" s="47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</row>
    <row r="871" spans="1:21" ht="12.75" customHeight="1">
      <c r="A871" s="39"/>
      <c r="B871" s="39"/>
      <c r="C871" s="39"/>
      <c r="D871" s="39"/>
      <c r="E871" s="39"/>
      <c r="F871" s="47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</row>
    <row r="872" spans="1:21" ht="12.75" customHeight="1">
      <c r="A872" s="39"/>
      <c r="B872" s="39"/>
      <c r="C872" s="39"/>
      <c r="D872" s="39"/>
      <c r="E872" s="39"/>
      <c r="F872" s="47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</row>
    <row r="873" spans="1:21" ht="12.75" customHeight="1">
      <c r="A873" s="39"/>
      <c r="B873" s="39"/>
      <c r="C873" s="39"/>
      <c r="D873" s="39"/>
      <c r="E873" s="39"/>
      <c r="F873" s="47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</row>
    <row r="874" spans="1:21" ht="12.75" customHeight="1">
      <c r="A874" s="39"/>
      <c r="B874" s="39"/>
      <c r="C874" s="39"/>
      <c r="D874" s="39"/>
      <c r="E874" s="39"/>
      <c r="F874" s="47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</row>
    <row r="875" spans="1:21" ht="12.75" customHeight="1">
      <c r="A875" s="39"/>
      <c r="B875" s="39"/>
      <c r="C875" s="39"/>
      <c r="D875" s="39"/>
      <c r="E875" s="39"/>
      <c r="F875" s="47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</row>
    <row r="876" spans="1:21" ht="12.75" customHeight="1">
      <c r="A876" s="39"/>
      <c r="B876" s="39"/>
      <c r="C876" s="39"/>
      <c r="D876" s="39"/>
      <c r="E876" s="39"/>
      <c r="F876" s="47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</row>
    <row r="877" spans="1:21" ht="12.75" customHeight="1">
      <c r="A877" s="39"/>
      <c r="B877" s="39"/>
      <c r="C877" s="39"/>
      <c r="D877" s="39"/>
      <c r="E877" s="39"/>
      <c r="F877" s="47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</row>
    <row r="878" spans="1:21" ht="12.75" customHeight="1">
      <c r="A878" s="39"/>
      <c r="B878" s="39"/>
      <c r="C878" s="39"/>
      <c r="D878" s="39"/>
      <c r="E878" s="39"/>
      <c r="F878" s="47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</row>
    <row r="879" spans="1:21" ht="12.75" customHeight="1">
      <c r="A879" s="39"/>
      <c r="B879" s="39"/>
      <c r="C879" s="39"/>
      <c r="D879" s="39"/>
      <c r="E879" s="39"/>
      <c r="F879" s="47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</row>
    <row r="880" spans="1:21" ht="12.75" customHeight="1">
      <c r="A880" s="39"/>
      <c r="B880" s="39"/>
      <c r="C880" s="39"/>
      <c r="D880" s="39"/>
      <c r="E880" s="39"/>
      <c r="F880" s="47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</row>
    <row r="881" spans="1:21" ht="12.75" customHeight="1">
      <c r="A881" s="39"/>
      <c r="B881" s="39"/>
      <c r="C881" s="39"/>
      <c r="D881" s="39"/>
      <c r="E881" s="39"/>
      <c r="F881" s="47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</row>
    <row r="882" spans="1:21" ht="12.75" customHeight="1">
      <c r="A882" s="39"/>
      <c r="B882" s="39"/>
      <c r="C882" s="39"/>
      <c r="D882" s="39"/>
      <c r="E882" s="39"/>
      <c r="F882" s="47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</row>
    <row r="883" spans="1:21" ht="12.75" customHeight="1">
      <c r="A883" s="39"/>
      <c r="B883" s="39"/>
      <c r="C883" s="39"/>
      <c r="D883" s="39"/>
      <c r="E883" s="39"/>
      <c r="F883" s="47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</row>
    <row r="884" spans="1:21" ht="12.75" customHeight="1">
      <c r="A884" s="39"/>
      <c r="B884" s="39"/>
      <c r="C884" s="39"/>
      <c r="D884" s="39"/>
      <c r="E884" s="39"/>
      <c r="F884" s="47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</row>
    <row r="885" spans="1:21" ht="12.75" customHeight="1">
      <c r="A885" s="39"/>
      <c r="B885" s="39"/>
      <c r="C885" s="39"/>
      <c r="D885" s="39"/>
      <c r="E885" s="39"/>
      <c r="F885" s="47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</row>
    <row r="886" spans="1:21" ht="12.75" customHeight="1">
      <c r="A886" s="39"/>
      <c r="B886" s="39"/>
      <c r="C886" s="39"/>
      <c r="D886" s="39"/>
      <c r="E886" s="39"/>
      <c r="F886" s="47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</row>
    <row r="887" spans="1:21" ht="12.75" customHeight="1">
      <c r="A887" s="39"/>
      <c r="B887" s="39"/>
      <c r="C887" s="39"/>
      <c r="D887" s="39"/>
      <c r="E887" s="39"/>
      <c r="F887" s="47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</row>
    <row r="888" spans="1:21" ht="12.75" customHeight="1">
      <c r="A888" s="39"/>
      <c r="B888" s="39"/>
      <c r="C888" s="39"/>
      <c r="D888" s="39"/>
      <c r="E888" s="39"/>
      <c r="F888" s="47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</row>
    <row r="889" spans="1:21" ht="12.75" customHeight="1">
      <c r="A889" s="39"/>
      <c r="B889" s="39"/>
      <c r="C889" s="39"/>
      <c r="D889" s="39"/>
      <c r="E889" s="39"/>
      <c r="F889" s="47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</row>
    <row r="890" spans="1:21" ht="12.75" customHeight="1">
      <c r="A890" s="39"/>
      <c r="B890" s="39"/>
      <c r="C890" s="39"/>
      <c r="D890" s="39"/>
      <c r="E890" s="39"/>
      <c r="F890" s="47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</row>
    <row r="891" spans="1:21" ht="12.75" customHeight="1">
      <c r="A891" s="39"/>
      <c r="B891" s="39"/>
      <c r="C891" s="39"/>
      <c r="D891" s="39"/>
      <c r="E891" s="39"/>
      <c r="F891" s="47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</row>
    <row r="892" spans="1:21" ht="12.75" customHeight="1">
      <c r="A892" s="39"/>
      <c r="B892" s="39"/>
      <c r="C892" s="39"/>
      <c r="D892" s="39"/>
      <c r="E892" s="39"/>
      <c r="F892" s="47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</row>
    <row r="893" spans="1:21" ht="12.75" customHeight="1">
      <c r="A893" s="39"/>
      <c r="B893" s="39"/>
      <c r="C893" s="39"/>
      <c r="D893" s="39"/>
      <c r="E893" s="39"/>
      <c r="F893" s="47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</row>
    <row r="894" spans="1:21" ht="12.75" customHeight="1">
      <c r="A894" s="39"/>
      <c r="B894" s="39"/>
      <c r="C894" s="39"/>
      <c r="D894" s="39"/>
      <c r="E894" s="39"/>
      <c r="F894" s="47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</row>
    <row r="895" spans="1:21" ht="12.75" customHeight="1">
      <c r="A895" s="39"/>
      <c r="B895" s="39"/>
      <c r="C895" s="39"/>
      <c r="D895" s="39"/>
      <c r="E895" s="39"/>
      <c r="F895" s="47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</row>
    <row r="896" spans="1:21" ht="12.75" customHeight="1">
      <c r="A896" s="39"/>
      <c r="B896" s="39"/>
      <c r="C896" s="39"/>
      <c r="D896" s="39"/>
      <c r="E896" s="39"/>
      <c r="F896" s="47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</row>
    <row r="897" spans="1:21" ht="12.75" customHeight="1">
      <c r="A897" s="39"/>
      <c r="B897" s="39"/>
      <c r="C897" s="39"/>
      <c r="D897" s="39"/>
      <c r="E897" s="39"/>
      <c r="F897" s="47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</row>
    <row r="898" spans="1:21" ht="12.75" customHeight="1">
      <c r="A898" s="39"/>
      <c r="B898" s="39"/>
      <c r="C898" s="39"/>
      <c r="D898" s="39"/>
      <c r="E898" s="39"/>
      <c r="F898" s="47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</row>
    <row r="899" spans="1:21" ht="12.75" customHeight="1">
      <c r="A899" s="39"/>
      <c r="B899" s="39"/>
      <c r="C899" s="39"/>
      <c r="D899" s="39"/>
      <c r="E899" s="39"/>
      <c r="F899" s="47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</row>
    <row r="900" spans="1:21" ht="12.75" customHeight="1">
      <c r="A900" s="39"/>
      <c r="B900" s="39"/>
      <c r="C900" s="39"/>
      <c r="D900" s="39"/>
      <c r="E900" s="39"/>
      <c r="F900" s="47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</row>
    <row r="901" spans="1:21" ht="12.75" customHeight="1">
      <c r="A901" s="39"/>
      <c r="B901" s="39"/>
      <c r="C901" s="39"/>
      <c r="D901" s="39"/>
      <c r="E901" s="39"/>
      <c r="F901" s="47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</row>
    <row r="902" spans="1:21" ht="12.75" customHeight="1">
      <c r="A902" s="39"/>
      <c r="B902" s="39"/>
      <c r="C902" s="39"/>
      <c r="D902" s="39"/>
      <c r="E902" s="39"/>
      <c r="F902" s="47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</row>
    <row r="903" spans="1:21" ht="12.75" customHeight="1">
      <c r="A903" s="39"/>
      <c r="B903" s="39"/>
      <c r="C903" s="39"/>
      <c r="D903" s="39"/>
      <c r="E903" s="39"/>
      <c r="F903" s="47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</row>
    <row r="904" spans="1:21" ht="12.75" customHeight="1">
      <c r="A904" s="39"/>
      <c r="B904" s="39"/>
      <c r="C904" s="39"/>
      <c r="D904" s="39"/>
      <c r="E904" s="39"/>
      <c r="F904" s="47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</row>
    <row r="905" spans="1:21" ht="12.75" customHeight="1">
      <c r="A905" s="39"/>
      <c r="B905" s="39"/>
      <c r="C905" s="39"/>
      <c r="D905" s="39"/>
      <c r="E905" s="39"/>
      <c r="F905" s="47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</row>
    <row r="906" spans="1:21" ht="12.75" customHeight="1">
      <c r="A906" s="39"/>
      <c r="B906" s="39"/>
      <c r="C906" s="39"/>
      <c r="D906" s="39"/>
      <c r="E906" s="39"/>
      <c r="F906" s="47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</row>
    <row r="907" spans="1:21" ht="12.75" customHeight="1">
      <c r="A907" s="39"/>
      <c r="B907" s="39"/>
      <c r="C907" s="39"/>
      <c r="D907" s="39"/>
      <c r="E907" s="39"/>
      <c r="F907" s="47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</row>
    <row r="908" spans="1:21" ht="12.75" customHeight="1">
      <c r="A908" s="39"/>
      <c r="B908" s="39"/>
      <c r="C908" s="39"/>
      <c r="D908" s="39"/>
      <c r="E908" s="39"/>
      <c r="F908" s="47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</row>
    <row r="909" spans="1:21" ht="12.75" customHeight="1">
      <c r="A909" s="39"/>
      <c r="B909" s="39"/>
      <c r="C909" s="39"/>
      <c r="D909" s="39"/>
      <c r="E909" s="39"/>
      <c r="F909" s="47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</row>
    <row r="910" spans="1:21" ht="12.75" customHeight="1">
      <c r="A910" s="39"/>
      <c r="B910" s="39"/>
      <c r="C910" s="39"/>
      <c r="D910" s="39"/>
      <c r="E910" s="39"/>
      <c r="F910" s="47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</row>
    <row r="911" spans="1:21" ht="12.75" customHeight="1">
      <c r="A911" s="39"/>
      <c r="B911" s="39"/>
      <c r="C911" s="39"/>
      <c r="D911" s="39"/>
      <c r="E911" s="39"/>
      <c r="F911" s="47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</row>
    <row r="912" spans="1:21" ht="12.75" customHeight="1">
      <c r="A912" s="39"/>
      <c r="B912" s="39"/>
      <c r="C912" s="39"/>
      <c r="D912" s="39"/>
      <c r="E912" s="39"/>
      <c r="F912" s="47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</row>
    <row r="913" spans="1:21" ht="12.75" customHeight="1">
      <c r="A913" s="39"/>
      <c r="B913" s="39"/>
      <c r="C913" s="39"/>
      <c r="D913" s="39"/>
      <c r="E913" s="39"/>
      <c r="F913" s="47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</row>
    <row r="914" spans="1:21" ht="12.75" customHeight="1">
      <c r="A914" s="39"/>
      <c r="B914" s="39"/>
      <c r="C914" s="39"/>
      <c r="D914" s="39"/>
      <c r="E914" s="39"/>
      <c r="F914" s="47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</row>
    <row r="915" spans="1:21" ht="12.75" customHeight="1">
      <c r="A915" s="39"/>
      <c r="B915" s="39"/>
      <c r="C915" s="39"/>
      <c r="D915" s="39"/>
      <c r="E915" s="39"/>
      <c r="F915" s="47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</row>
    <row r="916" spans="1:21" ht="12.75" customHeight="1">
      <c r="A916" s="39"/>
      <c r="B916" s="39"/>
      <c r="C916" s="39"/>
      <c r="D916" s="39"/>
      <c r="E916" s="39"/>
      <c r="F916" s="47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</row>
    <row r="917" spans="1:21" ht="12.75" customHeight="1">
      <c r="A917" s="39"/>
      <c r="B917" s="39"/>
      <c r="C917" s="39"/>
      <c r="D917" s="39"/>
      <c r="E917" s="39"/>
      <c r="F917" s="47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</row>
    <row r="918" spans="1:21" ht="12.75" customHeight="1">
      <c r="A918" s="39"/>
      <c r="B918" s="39"/>
      <c r="C918" s="39"/>
      <c r="D918" s="39"/>
      <c r="E918" s="39"/>
      <c r="F918" s="47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</row>
    <row r="919" spans="1:21" ht="12.75" customHeight="1">
      <c r="A919" s="39"/>
      <c r="B919" s="39"/>
      <c r="C919" s="39"/>
      <c r="D919" s="39"/>
      <c r="E919" s="39"/>
      <c r="F919" s="47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</row>
    <row r="920" spans="1:21" ht="12.75" customHeight="1">
      <c r="A920" s="39"/>
      <c r="B920" s="39"/>
      <c r="C920" s="39"/>
      <c r="D920" s="39"/>
      <c r="E920" s="39"/>
      <c r="F920" s="47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</row>
    <row r="921" spans="1:21" ht="12.75" customHeight="1">
      <c r="A921" s="39"/>
      <c r="B921" s="39"/>
      <c r="C921" s="39"/>
      <c r="D921" s="39"/>
      <c r="E921" s="39"/>
      <c r="F921" s="47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</row>
    <row r="922" spans="1:21" ht="12.75" customHeight="1">
      <c r="A922" s="39"/>
      <c r="B922" s="39"/>
      <c r="C922" s="39"/>
      <c r="D922" s="39"/>
      <c r="E922" s="39"/>
      <c r="F922" s="47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</row>
    <row r="923" spans="1:21" ht="12.75" customHeight="1">
      <c r="A923" s="39"/>
      <c r="B923" s="39"/>
      <c r="C923" s="39"/>
      <c r="D923" s="39"/>
      <c r="E923" s="39"/>
      <c r="F923" s="47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</row>
    <row r="924" spans="1:21" ht="12.75" customHeight="1">
      <c r="A924" s="39"/>
      <c r="B924" s="39"/>
      <c r="C924" s="39"/>
      <c r="D924" s="39"/>
      <c r="E924" s="39"/>
      <c r="F924" s="47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</row>
    <row r="925" spans="1:21" ht="12.75" customHeight="1">
      <c r="A925" s="39"/>
      <c r="B925" s="39"/>
      <c r="C925" s="39"/>
      <c r="D925" s="39"/>
      <c r="E925" s="39"/>
      <c r="F925" s="47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</row>
    <row r="926" spans="1:21" ht="12.75" customHeight="1">
      <c r="A926" s="39"/>
      <c r="B926" s="39"/>
      <c r="C926" s="39"/>
      <c r="D926" s="39"/>
      <c r="E926" s="39"/>
      <c r="F926" s="47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</row>
    <row r="927" spans="1:21" ht="12.75" customHeight="1">
      <c r="A927" s="39"/>
      <c r="B927" s="39"/>
      <c r="C927" s="39"/>
      <c r="D927" s="39"/>
      <c r="E927" s="39"/>
      <c r="F927" s="47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</row>
    <row r="928" spans="1:21" ht="12.75" customHeight="1">
      <c r="A928" s="39"/>
      <c r="B928" s="39"/>
      <c r="C928" s="39"/>
      <c r="D928" s="39"/>
      <c r="E928" s="39"/>
      <c r="F928" s="47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</row>
    <row r="929" spans="1:21" ht="12.75" customHeight="1">
      <c r="A929" s="39"/>
      <c r="B929" s="39"/>
      <c r="C929" s="39"/>
      <c r="D929" s="39"/>
      <c r="E929" s="39"/>
      <c r="F929" s="47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</row>
    <row r="930" spans="1:21" ht="12.75" customHeight="1">
      <c r="A930" s="39"/>
      <c r="B930" s="39"/>
      <c r="C930" s="39"/>
      <c r="D930" s="39"/>
      <c r="E930" s="39"/>
      <c r="F930" s="47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</row>
    <row r="931" spans="1:21" ht="12.75" customHeight="1">
      <c r="A931" s="39"/>
      <c r="B931" s="39"/>
      <c r="C931" s="39"/>
      <c r="D931" s="39"/>
      <c r="E931" s="39"/>
      <c r="F931" s="47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</row>
    <row r="932" spans="1:21" ht="12.75" customHeight="1">
      <c r="A932" s="39"/>
      <c r="B932" s="39"/>
      <c r="C932" s="39"/>
      <c r="D932" s="39"/>
      <c r="E932" s="39"/>
      <c r="F932" s="47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</row>
    <row r="933" spans="1:21" ht="12.75" customHeight="1">
      <c r="A933" s="39"/>
      <c r="B933" s="39"/>
      <c r="C933" s="39"/>
      <c r="D933" s="39"/>
      <c r="E933" s="39"/>
      <c r="F933" s="47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</row>
  </sheetData>
  <mergeCells count="3">
    <mergeCell ref="B3:I3"/>
    <mergeCell ref="B5:I5"/>
    <mergeCell ref="B2:I2"/>
  </mergeCells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C000"/>
  </sheetPr>
  <dimension ref="A1:Z954"/>
  <sheetViews>
    <sheetView topLeftCell="B1" workbookViewId="0">
      <selection activeCell="G33" sqref="G33"/>
    </sheetView>
  </sheetViews>
  <sheetFormatPr baseColWidth="10" defaultColWidth="14.42578125" defaultRowHeight="15" customHeight="1"/>
  <cols>
    <col min="1" max="1" width="9.140625" style="38" customWidth="1"/>
    <col min="2" max="2" width="12.7109375" style="38" customWidth="1"/>
    <col min="3" max="3" width="36.28515625" style="38" customWidth="1"/>
    <col min="4" max="4" width="13.5703125" style="38" customWidth="1"/>
    <col min="5" max="5" width="13.28515625" style="38" customWidth="1"/>
    <col min="6" max="6" width="8.85546875" style="38" customWidth="1"/>
    <col min="7" max="7" width="11.140625" style="38" customWidth="1"/>
    <col min="8" max="8" width="8.7109375" style="38" customWidth="1"/>
    <col min="9" max="26" width="10" style="38" customWidth="1"/>
    <col min="27" max="16384" width="14.42578125" style="38"/>
  </cols>
  <sheetData>
    <row r="1" spans="1:26" ht="12.75" customHeight="1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15" customHeight="1">
      <c r="A2" s="39"/>
      <c r="B2" s="39"/>
      <c r="C2" s="526" t="s">
        <v>369</v>
      </c>
      <c r="D2" s="498"/>
      <c r="E2" s="498"/>
      <c r="F2" s="498"/>
      <c r="G2" s="498"/>
      <c r="H2" s="498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ht="15" customHeight="1">
      <c r="A3" s="39"/>
      <c r="B3" s="39"/>
      <c r="C3" s="526" t="s">
        <v>90</v>
      </c>
      <c r="D3" s="498"/>
      <c r="E3" s="498"/>
      <c r="F3" s="498"/>
      <c r="G3" s="498"/>
      <c r="H3" s="498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ht="13.5" customHeight="1" thickBo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spans="1:26" ht="12.75" customHeight="1">
      <c r="A5" s="39"/>
      <c r="B5" s="39"/>
      <c r="C5" s="539" t="s">
        <v>19</v>
      </c>
      <c r="D5" s="541" t="s">
        <v>80</v>
      </c>
      <c r="E5" s="541" t="s">
        <v>79</v>
      </c>
      <c r="F5" s="543" t="s">
        <v>78</v>
      </c>
      <c r="G5" s="544"/>
      <c r="H5" s="545" t="s">
        <v>15</v>
      </c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ht="13.5" customHeight="1" thickBot="1">
      <c r="A6" s="39"/>
      <c r="B6" s="39"/>
      <c r="C6" s="540"/>
      <c r="D6" s="542"/>
      <c r="E6" s="542"/>
      <c r="F6" s="289" t="s">
        <v>77</v>
      </c>
      <c r="G6" s="289" t="s">
        <v>76</v>
      </c>
      <c r="H6" s="546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 ht="13.5" customHeight="1" thickBot="1">
      <c r="A7" s="39"/>
      <c r="B7" s="39"/>
      <c r="C7" s="461" t="s">
        <v>89</v>
      </c>
      <c r="D7" s="44"/>
      <c r="E7" s="44"/>
      <c r="F7" s="44"/>
      <c r="G7" s="44"/>
      <c r="H7" s="462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ht="12.75" customHeight="1">
      <c r="A8" s="39"/>
      <c r="B8" s="39"/>
      <c r="C8" s="463" t="s">
        <v>140</v>
      </c>
      <c r="D8" s="46">
        <f>'e) Planilla'!I9/12</f>
        <v>490.5</v>
      </c>
      <c r="E8" s="46">
        <v>1</v>
      </c>
      <c r="F8" s="46">
        <f>D8</f>
        <v>490.5</v>
      </c>
      <c r="G8" s="46"/>
      <c r="H8" s="464">
        <f>F8+G8</f>
        <v>490.5</v>
      </c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2.75" customHeight="1">
      <c r="A9" s="39"/>
      <c r="B9" s="39"/>
      <c r="C9" s="463" t="s">
        <v>141</v>
      </c>
      <c r="D9" s="46">
        <f>'e) Planilla'!I10/12</f>
        <v>367.875</v>
      </c>
      <c r="E9" s="46">
        <v>1</v>
      </c>
      <c r="F9" s="46">
        <f>D9</f>
        <v>367.875</v>
      </c>
      <c r="G9" s="46"/>
      <c r="H9" s="464">
        <f t="shared" ref="H9:H20" si="0">F9+G9</f>
        <v>367.875</v>
      </c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s="58" customFormat="1" ht="12.75" customHeight="1">
      <c r="A10" s="39"/>
      <c r="B10" s="39"/>
      <c r="C10" s="463" t="s">
        <v>303</v>
      </c>
      <c r="D10" s="195">
        <v>80</v>
      </c>
      <c r="E10" s="46">
        <v>1</v>
      </c>
      <c r="F10" s="46">
        <f>D10</f>
        <v>80</v>
      </c>
      <c r="G10" s="46"/>
      <c r="H10" s="464">
        <f>F10</f>
        <v>80</v>
      </c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ht="12.75" customHeight="1">
      <c r="A11" s="39"/>
      <c r="B11" s="39"/>
      <c r="C11" s="465" t="s">
        <v>88</v>
      </c>
      <c r="D11" s="41">
        <v>17</v>
      </c>
      <c r="E11" s="41">
        <v>1</v>
      </c>
      <c r="F11" s="41">
        <f>D11*E11</f>
        <v>17</v>
      </c>
      <c r="G11" s="41"/>
      <c r="H11" s="464">
        <f t="shared" si="0"/>
        <v>17</v>
      </c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ht="12.75" customHeight="1">
      <c r="A12" s="39"/>
      <c r="B12" s="39"/>
      <c r="C12" s="465" t="s">
        <v>142</v>
      </c>
      <c r="D12" s="41">
        <v>250</v>
      </c>
      <c r="E12" s="41">
        <v>1</v>
      </c>
      <c r="F12" s="41">
        <f>D12</f>
        <v>250</v>
      </c>
      <c r="G12" s="41"/>
      <c r="H12" s="464">
        <f t="shared" si="0"/>
        <v>250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ht="12.75" customHeight="1">
      <c r="A13" s="39"/>
      <c r="B13" s="39"/>
      <c r="C13" s="466" t="s">
        <v>64</v>
      </c>
      <c r="D13" s="41">
        <v>4</v>
      </c>
      <c r="E13" s="41">
        <v>1</v>
      </c>
      <c r="F13" s="41">
        <f t="shared" ref="F13" si="1">D13</f>
        <v>4</v>
      </c>
      <c r="G13" s="41"/>
      <c r="H13" s="464">
        <f t="shared" si="0"/>
        <v>4</v>
      </c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ht="12.75" customHeight="1">
      <c r="A14" s="39"/>
      <c r="B14" s="39"/>
      <c r="C14" s="465" t="s">
        <v>87</v>
      </c>
      <c r="D14" s="41">
        <v>4</v>
      </c>
      <c r="E14" s="41">
        <v>1</v>
      </c>
      <c r="F14" s="41">
        <f>D14</f>
        <v>4</v>
      </c>
      <c r="G14" s="41"/>
      <c r="H14" s="464">
        <f t="shared" si="0"/>
        <v>4</v>
      </c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ht="13.5" customHeight="1">
      <c r="A15" s="39"/>
      <c r="B15" s="39"/>
      <c r="C15" s="416" t="s">
        <v>86</v>
      </c>
      <c r="D15" s="299">
        <f>SUM(D8:D14)</f>
        <v>1213.375</v>
      </c>
      <c r="E15" s="299"/>
      <c r="F15" s="300">
        <f>SUM(F8:F14)</f>
        <v>1213.375</v>
      </c>
      <c r="G15" s="299">
        <f>SUM(G7:G14)</f>
        <v>0</v>
      </c>
      <c r="H15" s="422">
        <f>F15+G15</f>
        <v>1213.375</v>
      </c>
      <c r="I15" s="40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12.75" customHeight="1">
      <c r="A16" s="39"/>
      <c r="B16" s="39"/>
      <c r="C16" s="467" t="s">
        <v>85</v>
      </c>
      <c r="D16" s="46"/>
      <c r="E16" s="46"/>
      <c r="F16" s="46"/>
      <c r="G16" s="46"/>
      <c r="H16" s="464">
        <f>H17+H18+H19</f>
        <v>346.82499999999999</v>
      </c>
      <c r="I16" s="39"/>
      <c r="J16" s="39"/>
      <c r="K16" s="78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12.75" customHeight="1">
      <c r="A17" s="39"/>
      <c r="B17" s="39"/>
      <c r="C17" s="468" t="s">
        <v>146</v>
      </c>
      <c r="D17" s="41">
        <f>'e) Planilla'!I12/12</f>
        <v>318.82499999999999</v>
      </c>
      <c r="E17" s="41">
        <v>1</v>
      </c>
      <c r="F17" s="41">
        <f>D17</f>
        <v>318.82499999999999</v>
      </c>
      <c r="G17" s="41"/>
      <c r="H17" s="464">
        <f t="shared" si="0"/>
        <v>318.82499999999999</v>
      </c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2.75" customHeight="1">
      <c r="A18" s="39"/>
      <c r="B18" s="39"/>
      <c r="C18" s="469" t="s">
        <v>73</v>
      </c>
      <c r="D18" s="71">
        <v>8</v>
      </c>
      <c r="E18" s="41">
        <v>1</v>
      </c>
      <c r="F18" s="79">
        <f>D18</f>
        <v>8</v>
      </c>
      <c r="G18" s="41"/>
      <c r="H18" s="464">
        <f t="shared" si="0"/>
        <v>8</v>
      </c>
      <c r="I18" s="39"/>
      <c r="J18" s="39"/>
      <c r="K18" s="39"/>
      <c r="L18" s="39"/>
      <c r="M18" s="39"/>
      <c r="N18" s="78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3.5" customHeight="1" thickBot="1">
      <c r="A19" s="39"/>
      <c r="B19" s="39"/>
      <c r="C19" s="470" t="s">
        <v>65</v>
      </c>
      <c r="D19" s="45">
        <v>20</v>
      </c>
      <c r="E19" s="45">
        <v>1</v>
      </c>
      <c r="F19" s="45">
        <f>D19</f>
        <v>20</v>
      </c>
      <c r="G19" s="45"/>
      <c r="H19" s="464">
        <f t="shared" si="0"/>
        <v>20</v>
      </c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ht="13.5" customHeight="1" thickBot="1">
      <c r="A20" s="39"/>
      <c r="B20" s="39"/>
      <c r="C20" s="471" t="s">
        <v>84</v>
      </c>
      <c r="D20" s="297">
        <f>SUM(D17:D19)</f>
        <v>346.82499999999999</v>
      </c>
      <c r="E20" s="298">
        <v>1</v>
      </c>
      <c r="F20" s="298">
        <f>F17+F18+F19</f>
        <v>346.82499999999999</v>
      </c>
      <c r="G20" s="298">
        <f>SUM(G17:G19)</f>
        <v>0</v>
      </c>
      <c r="H20" s="472">
        <f t="shared" si="0"/>
        <v>346.82499999999999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3.5" customHeight="1" thickBot="1">
      <c r="A21" s="39"/>
      <c r="B21" s="39"/>
      <c r="C21" s="473" t="s">
        <v>83</v>
      </c>
      <c r="D21" s="474">
        <f>D15+D20</f>
        <v>1560.2</v>
      </c>
      <c r="E21" s="474"/>
      <c r="F21" s="474">
        <f>SUM(F15+F20)</f>
        <v>1560.2</v>
      </c>
      <c r="G21" s="474">
        <f>G15+G20</f>
        <v>0</v>
      </c>
      <c r="H21" s="475">
        <f>H15+H20</f>
        <v>1560.2</v>
      </c>
      <c r="I21" s="40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12.75" customHeight="1">
      <c r="A22" s="39"/>
      <c r="B22" s="39"/>
      <c r="C22" s="193"/>
      <c r="D22" s="194"/>
      <c r="E22" s="40"/>
      <c r="F22" s="40"/>
      <c r="G22" s="40"/>
      <c r="H22" s="192"/>
      <c r="I22" s="78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2.75" customHeight="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12.75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12.75" customHeight="1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2.75" customHeigh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2.75" customHeight="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12.75" customHeigh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12.75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12.7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12.7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12.7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2.7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12.75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2.7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2.7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2.75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2.75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2.75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12.75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2.7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2.7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12.7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12.7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12.75" customHeigh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2.7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2.7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12.75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2.75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2.75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2.7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12.7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ht="12.75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2.7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2.7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12.7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12.7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12.7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ht="12.7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ht="12.7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ht="12.7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ht="12.7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12.7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12.7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12.7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ht="12.7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12.7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12.7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2.7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12.7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12.7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12.7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ht="12.7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2.7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2.7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ht="12.7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ht="12.7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12.7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2.7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12.7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12.7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ht="12.7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2.7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ht="12.7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ht="12.7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ht="12.7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ht="12.7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ht="12.7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ht="12.7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ht="12.7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ht="12.7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ht="12.7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ht="12.7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ht="12.7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ht="12.7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ht="12.7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ht="12.7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ht="12.7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ht="12.7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ht="12.7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ht="12.7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ht="12.7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ht="12.7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ht="12.7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ht="12.7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ht="12.7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ht="12.7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ht="12.7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ht="12.7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ht="12.7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2.7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2.7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12.7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2.7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2.7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ht="12.7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ht="12.7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ht="12.7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ht="12.7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ht="12.7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ht="12.7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ht="12.7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ht="12.7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ht="12.7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ht="12.7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t="12.7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ht="12.7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ht="12.7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ht="12.7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ht="12.7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ht="12.7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ht="12.7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ht="12.7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ht="12.7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ht="12.7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ht="12.7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ht="12.7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ht="12.7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12.7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12.7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ht="12.7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ht="12.7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t="12.7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ht="12.7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ht="12.7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ht="12.7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ht="12.7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2.7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2.7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ht="12.7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ht="12.7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ht="12.7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ht="12.7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ht="12.7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ht="12.7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ht="12.7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ht="12.7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t="12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ht="12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ht="12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ht="12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t="12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ht="12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ht="12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t="12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ht="12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ht="12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ht="12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ht="12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ht="12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ht="12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ht="12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t="12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ht="12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ht="12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t="12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ht="12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ht="12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ht="12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ht="12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ht="12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ht="12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ht="12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ht="12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ht="12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t="12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ht="12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ht="12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ht="12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ht="12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ht="12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ht="12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ht="12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ht="12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ht="12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ht="12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ht="12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ht="12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ht="12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t="12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ht="12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ht="12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ht="12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ht="12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ht="12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12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12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ht="12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12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ht="12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12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t="12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12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12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12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12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12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12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12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12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12.7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ht="12.7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ht="12.7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ht="12.7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ht="12.7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ht="12.7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t="12.7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ht="12.7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ht="12.7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t="12.7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ht="12.7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ht="12.7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ht="12.7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ht="12.7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ht="12.7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ht="12.7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ht="12.7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ht="12.7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ht="12.7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ht="12.7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ht="12.7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ht="12.7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ht="12.7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ht="12.7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ht="12.7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ht="12.7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ht="12.7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ht="12.7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ht="12.7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ht="12.7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ht="12.7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ht="12.7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ht="12.7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ht="12.7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 ht="12.7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 ht="12.7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 ht="12.7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ht="12.7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 ht="12.7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 ht="12.7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ht="12.7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ht="12.7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 ht="12.7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 ht="12.7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6" ht="12.7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 ht="12.7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ht="12.7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ht="12.7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ht="12.7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ht="12.7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6" ht="12.7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1:26" ht="12.7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 ht="12.7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 ht="12.7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 ht="12.7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 ht="12.7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 ht="12.7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 ht="12.7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1:26" ht="12.7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1:26" ht="12.7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 ht="12.7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 ht="12.7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ht="12.7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ht="12.7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1:26" ht="12.7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6" ht="12.7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1:26" ht="12.7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spans="1:26" ht="12.7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1:26" ht="12.7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spans="1:26" ht="12.7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1:26" ht="12.7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6" ht="12.7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spans="1:26" ht="12.7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 ht="12.7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spans="1:26" ht="12.7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spans="1:26" ht="12.7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spans="1:26" ht="12.7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spans="1:26" ht="12.7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spans="1:26" ht="12.7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1:26" ht="12.7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1:26" ht="12.7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spans="1:26" ht="12.7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ht="12.7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spans="1:26" ht="12.7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spans="1:26" ht="12.7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spans="1:26" ht="12.7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1:26" ht="12.7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1:26" ht="12.7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spans="1:26" ht="12.7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spans="1:26" ht="12.7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1:26" ht="12.7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1:26" ht="12.7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1:26" ht="12.7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1:26" ht="12.7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1:26" ht="12.7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 ht="12.7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1:26" ht="12.7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1:26" ht="12.7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spans="1:26" ht="12.7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spans="1:26" ht="12.7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spans="1:26" ht="12.7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spans="1:26" ht="12.7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1:26" ht="12.7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1:26" ht="12.7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spans="1:26" ht="12.7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spans="1:26" ht="12.7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spans="1:26" ht="12.7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1:26" ht="12.7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 ht="12.7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1:26" ht="12.7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spans="1:26" ht="12.7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1:26" ht="12.7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1:26" ht="12.7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spans="1:26" ht="12.7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spans="1:26" ht="12.7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 ht="12.7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1:26" ht="12.7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1:26" ht="12.7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1:26" ht="12.7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1:26" ht="12.7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spans="1:26" ht="12.7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spans="1:26" ht="12.7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spans="1:26" ht="12.7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spans="1:26" ht="12.7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spans="1:26" ht="12.7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spans="1:26" ht="12.7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spans="1:26" ht="12.7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spans="1:26" ht="12.7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spans="1:26" ht="12.7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1:26" ht="12.7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1:26" ht="12.7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spans="1:26" ht="12.7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1:26" ht="12.7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1:26" ht="12.7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1:26" ht="12.7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1:26" ht="12.7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1:26" ht="12.7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1:26" ht="12.7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1:26" ht="12.7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1:26" ht="12.75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1:26" ht="12.75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1:26" ht="12.75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1:26" ht="12.75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1:26" ht="12.75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spans="1:26" ht="12.75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spans="1:26" ht="12.75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spans="1:26" ht="12.75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spans="1:26" ht="12.75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spans="1:26" ht="12.75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1:26" ht="12.75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spans="1:26" ht="12.75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spans="1:26" ht="12.75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1:26" ht="12.75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1:26" ht="12.75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spans="1:26" ht="12.7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spans="1:26" ht="12.7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spans="1:26" ht="12.7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spans="1:26" ht="12.7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spans="1:26" ht="12.7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spans="1:26" ht="12.7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spans="1:26" ht="12.7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spans="1:26" ht="12.7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spans="1:26" ht="12.7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spans="1:26" ht="12.7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spans="1:26" ht="12.7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spans="1:26" ht="12.7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spans="1:26" ht="12.7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 ht="12.7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 ht="12.7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 ht="12.7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 ht="12.7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 ht="12.7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 ht="12.7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 ht="12.7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 ht="12.7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 ht="12.7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 ht="12.7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 ht="12.7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 ht="12.7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 ht="12.7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:26" ht="12.7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:26" ht="12.75" customHeigh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:26" ht="12.75" customHeigh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:26" ht="12.75" customHeigh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:26" ht="12.75" customHeigh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:26" ht="12.75" customHeigh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:26" ht="12.75" customHeigh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:26" ht="12.75" customHeigh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:26" ht="12.75" customHeigh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:26" ht="12.75" customHeigh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:26" ht="12.75" customHeigh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:26" ht="12.75" customHeigh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:26" ht="12.75" customHeigh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:26" ht="12.75" customHeigh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:26" ht="12.75" customHeigh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:26" ht="12.75" customHeigh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:26" ht="12.75" customHeigh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:26" ht="12.75" customHeigh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:26" ht="12.75" customHeigh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:26" ht="12.75" customHeigh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:26" ht="12.75" customHeigh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:26" ht="12.75" customHeigh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:26" ht="12.75" customHeigh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:26" ht="12.75" customHeigh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:26" ht="12.75" customHeigh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:26" ht="12.75" customHeigh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:26" ht="12.75" customHeigh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:26" ht="12.75" customHeigh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:26" ht="12.75" customHeigh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:26" ht="12.75" customHeigh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:26" ht="12.75" customHeigh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:26" ht="12.75" customHeigh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:26" ht="12.75" customHeigh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:26" ht="12.75" customHeigh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:26" ht="12.75" customHeigh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:26" ht="12.75" customHeigh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:26" ht="12.75" customHeigh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:26" ht="12.75" customHeigh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:26" ht="12.75" customHeigh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:26" ht="12.75" customHeigh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:26" ht="12.75" customHeigh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:26" ht="12.75" customHeigh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:26" ht="12.75" customHeigh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:26" ht="12.75" customHeigh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:26" ht="12.75" customHeigh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:26" ht="12.75" customHeigh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:26" ht="12.75" customHeigh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:26" ht="12.75" customHeigh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:26" ht="12.75" customHeigh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:26" ht="12.75" customHeigh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:26" ht="12.75" customHeigh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:26" ht="12.75" customHeight="1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:26" ht="12.75" customHeight="1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:26" ht="12.75" customHeight="1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:26" ht="12.75" customHeight="1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:26" ht="12.75" customHeight="1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:26" ht="12.75" customHeight="1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:26" ht="12.75" customHeight="1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:26" ht="12.75" customHeight="1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:26" ht="12.75" customHeight="1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:26" ht="12.75" customHeight="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:26" ht="12.75" customHeight="1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:26" ht="12.75" customHeight="1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:26" ht="12.75" customHeight="1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:26" ht="12.75" customHeight="1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:26" ht="12.75" customHeight="1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:26" ht="12.75" customHeight="1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:26" ht="12.75" customHeight="1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:26" ht="12.75" customHeight="1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:26" ht="12.75" customHeight="1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:26" ht="12.75" customHeight="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:26" ht="12.75" customHeight="1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:26" ht="12.75" customHeight="1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:26" ht="12.75" customHeight="1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:26" ht="12.75" customHeight="1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:26" ht="12.75" customHeight="1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:26" ht="12.75" customHeight="1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:26" ht="12.75" customHeight="1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:26" ht="12.75" customHeight="1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:26" ht="12.75" customHeight="1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:26" ht="12.75" customHeight="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:26" ht="12.75" customHeight="1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:26" ht="12.75" customHeight="1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:26" ht="12.75" customHeight="1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:26" ht="12.75" customHeight="1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:26" ht="12.75" customHeight="1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:26" ht="12.75" customHeight="1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:26" ht="12.75" customHeight="1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:26" ht="12.75" customHeight="1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:26" ht="12.75" customHeight="1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:26" ht="12.75" customHeight="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:26" ht="12.75" customHeight="1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:26" ht="12.75" customHeight="1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:26" ht="12.75" customHeight="1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:26" ht="12.75" customHeight="1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:26" ht="12.75" customHeight="1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:26" ht="12.75" customHeight="1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:26" ht="12.75" customHeight="1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:26" ht="12.75" customHeight="1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:26" ht="12.75" customHeight="1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1:26" ht="12.75" customHeight="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1:26" ht="12.75" customHeight="1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1:26" ht="12.75" customHeight="1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1:26" ht="12.75" customHeight="1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1:26" ht="12.75" customHeight="1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1:26" ht="12.75" customHeight="1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1:26" ht="12.75" customHeight="1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1:26" ht="12.75" customHeight="1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1:26" ht="12.75" customHeight="1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1:26" ht="12.75" customHeight="1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1:26" ht="12.75" customHeight="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1:26" ht="12.75" customHeight="1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1:26" ht="12.75" customHeight="1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1:26" ht="12.75" customHeight="1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1:26" ht="12.75" customHeight="1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1:26" ht="12.75" customHeight="1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1:26" ht="12.75" customHeight="1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1:26" ht="12.75" customHeight="1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1:26" ht="12.75" customHeight="1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1:26" ht="12.75" customHeight="1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1:26" ht="12.75" customHeight="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1:26" ht="12.75" customHeight="1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1:26" ht="12.75" customHeight="1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1:26" ht="12.75" customHeight="1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1:26" ht="12.75" customHeight="1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1:26" ht="12.75" customHeight="1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1:26" ht="12.75" customHeight="1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1:26" ht="12.75" customHeight="1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1:26" ht="12.75" customHeight="1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1:26" ht="12.75" customHeight="1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1:26" ht="12.75" customHeight="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1:26" ht="12.75" customHeight="1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1:26" ht="12.75" customHeight="1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1:26" ht="12.75" customHeight="1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1:26" ht="12.75" customHeight="1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1:26" ht="12.75" customHeight="1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1:26" ht="12.75" customHeight="1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1:26" ht="12.75" customHeight="1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1:26" ht="12.75" customHeight="1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1:26" ht="12.75" customHeight="1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1:26" ht="12.75" customHeight="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1:26" ht="12.75" customHeight="1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1:26" ht="12.75" customHeight="1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1:26" ht="12.75" customHeight="1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1:26" ht="12.75" customHeight="1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1:26" ht="12.75" customHeight="1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1:26" ht="12.75" customHeight="1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1:26" ht="12.75" customHeight="1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1:26" ht="12.75" customHeight="1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1:26" ht="12.75" customHeight="1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1:26" ht="12.75" customHeight="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1:26" ht="12.75" customHeight="1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1:26" ht="12.75" customHeight="1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1:26" ht="12.75" customHeight="1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1:26" ht="12.75" customHeight="1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1:26" ht="12.75" customHeight="1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1:26" ht="12.75" customHeight="1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1:26" ht="12.75" customHeight="1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1:26" ht="12.75" customHeight="1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1:26" ht="12.75" customHeight="1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1:26" ht="12.75" customHeight="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1:26" ht="12.75" customHeight="1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1:26" ht="12.75" customHeight="1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1:26" ht="12.75" customHeight="1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1:26" ht="12.75" customHeight="1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1:26" ht="12.75" customHeight="1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1:26" ht="12.75" customHeight="1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1:26" ht="12.75" customHeight="1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1:26" ht="12.75" customHeight="1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1:26" ht="12.75" customHeight="1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1:26" ht="12.75" customHeight="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1:26" ht="12.75" customHeight="1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1:26" ht="12.75" customHeight="1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1:26" ht="12.75" customHeight="1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:26" ht="12.75" customHeight="1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:26" ht="12.75" customHeight="1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:26" ht="12.75" customHeight="1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:26" ht="12.75" customHeight="1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:26" ht="12.75" customHeight="1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:26" ht="12.75" customHeight="1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:26" ht="12.75" customHeight="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:26" ht="12.75" customHeight="1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:26" ht="12.75" customHeight="1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:26" ht="12.75" customHeight="1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spans="1:26" ht="12.75" customHeight="1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spans="1:26" ht="12.75" customHeight="1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pans="1:26" ht="12.75" customHeight="1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spans="1:26" ht="12.75" customHeight="1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spans="1:26" ht="12.75" customHeight="1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spans="1:26" ht="12.75" customHeight="1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spans="1:26" ht="12.75" customHeight="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spans="1:26" ht="12.75" customHeight="1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pans="1:26" ht="12.75" customHeight="1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spans="1:26" ht="12.75" customHeight="1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spans="1:26" ht="12.75" customHeight="1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spans="1:26" ht="12.75" customHeight="1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spans="1:26" ht="12.75" customHeight="1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spans="1:26" ht="12.75" customHeight="1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spans="1:26" ht="12.75" customHeight="1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spans="1:26" ht="12.75" customHeight="1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spans="1:26" ht="12.75" customHeight="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spans="1:26" ht="12.75" customHeight="1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spans="1:26" ht="12.75" customHeight="1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spans="1:26" ht="12.75" customHeight="1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spans="1:26" ht="12.75" customHeight="1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spans="1:26" ht="12.75" customHeight="1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spans="1:26" ht="12.75" customHeight="1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spans="1:26" ht="12.75" customHeight="1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spans="1:26" ht="12.75" customHeight="1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spans="1:26" ht="12.75" customHeight="1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spans="1:26" ht="12.75" customHeight="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spans="1:26" ht="12.75" customHeight="1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spans="1:26" ht="12.75" customHeight="1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spans="1:26" ht="12.75" customHeight="1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spans="1:26" ht="12.75" customHeight="1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spans="1:26" ht="12.75" customHeight="1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spans="1:26" ht="12.75" customHeight="1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pans="1:26" ht="12.75" customHeight="1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spans="1:26" ht="12.75" customHeight="1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spans="1:26" ht="12.75" customHeight="1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spans="1:26" ht="12.75" customHeight="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spans="1:26" ht="12.75" customHeight="1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spans="1:26" ht="12.75" customHeight="1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spans="1:26" ht="12.75" customHeight="1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spans="1:26" ht="12.75" customHeight="1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spans="1:26" ht="12.75" customHeight="1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pans="1:26" ht="12.75" customHeight="1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spans="1:26" ht="12.75" customHeight="1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spans="1:26" ht="12.75" customHeight="1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spans="1:26" ht="12.75" customHeight="1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spans="1:26" ht="12.75" customHeight="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spans="1:26" ht="12.75" customHeight="1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spans="1:26" ht="12.75" customHeight="1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spans="1:26" ht="12.75" customHeight="1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spans="1:26" ht="12.75" customHeight="1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spans="1:26" ht="12.75" customHeight="1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spans="1:26" ht="12.75" customHeight="1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spans="1:26" ht="12.75" customHeight="1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spans="1:26" ht="12.75" customHeight="1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spans="1:26" ht="12.75" customHeight="1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spans="1:26" ht="12.75" customHeight="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spans="1:26" ht="12.75" customHeight="1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spans="1:26" ht="12.75" customHeight="1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spans="1:26" ht="12.75" customHeight="1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spans="1:26" ht="12.75" customHeight="1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spans="1:26" ht="12.75" customHeight="1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spans="1:26" ht="12.75" customHeight="1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spans="1:26" ht="12.75" customHeight="1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spans="1:26" ht="12.75" customHeight="1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spans="1:26" ht="12.75" customHeight="1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spans="1:26" ht="12.75" customHeight="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spans="1:26" ht="12.75" customHeight="1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spans="1:26" ht="12.75" customHeight="1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spans="1:26" ht="12.75" customHeight="1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spans="1:26" ht="12.75" customHeight="1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spans="1:26" ht="12.75" customHeight="1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spans="1:26" ht="12.75" customHeight="1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spans="1:26" ht="12.75" customHeight="1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spans="1:26" ht="12.75" customHeight="1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spans="1:26" ht="12.75" customHeight="1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spans="1:26" ht="12.75" customHeight="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spans="1:26" ht="12.75" customHeight="1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spans="1:26" ht="12.75" customHeight="1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spans="1:26" ht="12.75" customHeight="1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spans="1:26" ht="12.75" customHeight="1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spans="1:26" ht="12.75" customHeight="1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spans="1:26" ht="12.75" customHeight="1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spans="1:26" ht="12.75" customHeight="1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spans="1:26" ht="12.75" customHeight="1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spans="1:26" ht="12.75" customHeight="1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spans="1:26" ht="12.75" customHeight="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spans="1:26" ht="12.75" customHeight="1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spans="1:26" ht="12.75" customHeight="1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spans="1:26" ht="12.75" customHeight="1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spans="1:26" ht="12.75" customHeight="1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spans="1:26" ht="12.75" customHeight="1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spans="1:26" ht="12.75" customHeight="1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spans="1:26" ht="12.75" customHeight="1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spans="1:26" ht="12.75" customHeight="1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spans="1:26" ht="12.75" customHeight="1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spans="1:26" ht="12.75" customHeight="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spans="1:26" ht="12.75" customHeight="1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spans="1:26" ht="12.75" customHeight="1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spans="1:26" ht="12.75" customHeight="1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spans="1:26" ht="12.75" customHeight="1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spans="1:26" ht="12.75" customHeight="1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spans="1:26" ht="12.75" customHeight="1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spans="1:26" ht="12.75" customHeight="1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spans="1:26" ht="12.75" customHeight="1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spans="1:26" ht="12.75" customHeight="1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spans="1:26" ht="12.75" customHeight="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spans="1:26" ht="12.75" customHeight="1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spans="1:26" ht="12.75" customHeight="1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spans="1:26" ht="12.75" customHeight="1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spans="1:26" ht="12.75" customHeight="1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spans="1:26" ht="12.75" customHeight="1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spans="1:26" ht="12.75" customHeight="1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spans="1:26" ht="12.75" customHeight="1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spans="1:26" ht="12.75" customHeight="1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spans="1:26" ht="12.75" customHeight="1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spans="1:26" ht="12.75" customHeight="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spans="1:26" ht="12.75" customHeight="1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spans="1:26" ht="12.75" customHeight="1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spans="1:26" ht="12.75" customHeight="1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spans="1:26" ht="12.75" customHeight="1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spans="1:26" ht="12.75" customHeight="1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spans="1:26" ht="12.75" customHeight="1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spans="1:26" ht="12.75" customHeight="1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spans="1:26" ht="12.75" customHeight="1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spans="1:26" ht="12.75" customHeight="1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spans="1:26" ht="12.75" customHeight="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spans="1:26" ht="12.75" customHeight="1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spans="1:26" ht="12.75" customHeight="1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spans="1:26" ht="12.75" customHeight="1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spans="1:26" ht="12.75" customHeight="1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spans="1:26" ht="12.75" customHeight="1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spans="1:26" ht="12.75" customHeight="1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spans="1:26" ht="12.75" customHeight="1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spans="1:26" ht="12.75" customHeight="1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spans="1:26" ht="12.75" customHeight="1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spans="1:26" ht="12.75" customHeight="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spans="1:26" ht="12.75" customHeight="1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spans="1:26" ht="12.75" customHeight="1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spans="1:26" ht="12.75" customHeight="1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spans="1:26" ht="12.75" customHeight="1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spans="1:26" ht="12.75" customHeight="1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spans="1:26" ht="12.75" customHeight="1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spans="1:26" ht="12.75" customHeight="1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spans="1:26" ht="12.75" customHeight="1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spans="1:26" ht="12.75" customHeight="1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spans="1:26" ht="12.75" customHeigh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spans="1:26" ht="12.75" customHeigh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spans="1:26" ht="12.75" customHeigh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spans="1:26" ht="12.75" customHeigh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spans="1:26" ht="12.75" customHeigh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spans="1:26" ht="12.75" customHeigh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spans="1:26" ht="12.75" customHeight="1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spans="1:26" ht="12.75" customHeight="1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spans="1:26" ht="12.75" customHeight="1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spans="1:26" ht="12.75" customHeight="1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spans="1:26" ht="12.75" customHeight="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spans="1:26" ht="12.75" customHeight="1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spans="1:26" ht="12.75" customHeight="1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spans="1:26" ht="12.75" customHeight="1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spans="1:26" ht="12.75" customHeight="1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spans="1:26" ht="12.75" customHeight="1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spans="1:26" ht="12.75" customHeight="1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spans="1:26" ht="12.75" customHeight="1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spans="1:26" ht="12.75" customHeight="1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spans="1:26" ht="12.75" customHeight="1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spans="1:26" ht="12.75" customHeight="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spans="1:26" ht="12.75" customHeight="1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spans="1:26" ht="12.75" customHeight="1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spans="1:26" ht="12.75" customHeight="1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spans="1:26" ht="12.75" customHeight="1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spans="1:26" ht="12.75" customHeight="1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spans="1:26" ht="12.75" customHeight="1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spans="1:26" ht="12.75" customHeight="1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spans="1:26" ht="12.75" customHeight="1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spans="1:26" ht="12.75" customHeight="1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spans="1:26" ht="12.75" customHeight="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spans="1:26" ht="12.75" customHeight="1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spans="1:26" ht="12.75" customHeight="1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spans="1:26" ht="12.75" customHeight="1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spans="1:26" ht="12.75" customHeight="1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spans="1:26" ht="12.75" customHeight="1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spans="1:26" ht="12.75" customHeight="1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spans="1:26" ht="12.75" customHeight="1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spans="1:26" ht="12.75" customHeight="1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spans="1:26" ht="12.75" customHeight="1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spans="1:26" ht="12.75" customHeight="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spans="1:26" ht="12.75" customHeight="1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spans="1:26" ht="12.75" customHeight="1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spans="1:26" ht="12.75" customHeight="1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spans="1:26" ht="12.75" customHeight="1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spans="1:26" ht="12.75" customHeight="1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spans="1:26" ht="12.75" customHeight="1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spans="1:26" ht="12.75" customHeight="1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spans="1:26" ht="12.75" customHeight="1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spans="1:26" ht="12.75" customHeight="1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spans="1:26" ht="12.75" customHeight="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spans="1:26" ht="12.75" customHeight="1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spans="1:26" ht="12.75" customHeight="1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spans="1:26" ht="12.75" customHeight="1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spans="1:26" ht="12.75" customHeight="1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spans="1:26" ht="12.75" customHeight="1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spans="1:26" ht="12.75" customHeight="1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spans="1:26" ht="12.75" customHeight="1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spans="1:26" ht="12.75" customHeight="1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spans="1:26" ht="12.75" customHeight="1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spans="1:26" ht="12.75" customHeight="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spans="1:26" ht="12.75" customHeight="1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spans="1:26" ht="12.75" customHeight="1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spans="1:26" ht="12.75" customHeight="1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spans="1:26" ht="12.75" customHeight="1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spans="1:26" ht="12.75" customHeight="1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spans="1:26" ht="12.75" customHeight="1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spans="1:26" ht="12.75" customHeight="1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spans="1:26" ht="12.75" customHeight="1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spans="1:26" ht="12.75" customHeight="1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spans="1:26" ht="12.75" customHeight="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spans="1:26" ht="12.75" customHeight="1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spans="1:26" ht="12.75" customHeight="1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spans="1:26" ht="12.75" customHeight="1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spans="1:26" ht="12.75" customHeight="1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spans="1:26" ht="12.75" customHeight="1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spans="1:26" ht="12.75" customHeight="1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spans="1:26" ht="12.75" customHeight="1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spans="1:26" ht="12.75" customHeight="1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spans="1:26" ht="12.75" customHeight="1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spans="1:26" ht="12.75" customHeight="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spans="1:26" ht="12.75" customHeight="1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spans="1:26" ht="12.75" customHeight="1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spans="1:26" ht="12.75" customHeight="1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spans="1:26" ht="12.75" customHeight="1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spans="1:26" ht="12.75" customHeight="1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spans="1:26" ht="12.75" customHeight="1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spans="1:26" ht="12.75" customHeight="1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spans="1:26" ht="12.75" customHeight="1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spans="1:26" ht="12.75" customHeight="1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spans="1:26" ht="12.75" customHeight="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spans="1:26" ht="12.75" customHeight="1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spans="1:26" ht="12.75" customHeight="1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spans="1:26" ht="12.75" customHeight="1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spans="1:26" ht="12.75" customHeight="1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spans="1:26" ht="12.75" customHeight="1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spans="1:26" ht="12.75" customHeight="1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spans="1:26" ht="12.75" customHeight="1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spans="1:26" ht="12.75" customHeight="1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spans="1:26" ht="12.75" customHeight="1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spans="1:26" ht="12.75" customHeight="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spans="1:26" ht="12.75" customHeight="1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spans="1:26" ht="12.75" customHeight="1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spans="1:26" ht="12.75" customHeight="1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spans="1:26" ht="12.75" customHeight="1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spans="1:26" ht="12.75" customHeight="1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spans="1:26" ht="12.75" customHeight="1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spans="1:26" ht="12.75" customHeight="1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spans="1:26" ht="12.75" customHeight="1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spans="1:26" ht="12.75" customHeight="1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spans="1:26" ht="12.75" customHeight="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spans="1:26" ht="12.75" customHeight="1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spans="1:26" ht="12.75" customHeight="1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spans="1:26" ht="12.75" customHeight="1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spans="1:26" ht="12.75" customHeight="1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spans="1:26" ht="12.75" customHeight="1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spans="1:26" ht="12.75" customHeight="1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spans="1:26" ht="12.75" customHeight="1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spans="1:26" ht="12.75" customHeight="1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spans="1:26" ht="12.75" customHeight="1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spans="1:26" ht="12.75" customHeight="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spans="1:26" ht="12.75" customHeight="1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spans="1:26" ht="12.75" customHeight="1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spans="1:26" ht="12.75" customHeight="1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spans="1:26" ht="12.75" customHeight="1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spans="1:26" ht="12.75" customHeight="1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spans="1:26" ht="12.75" customHeight="1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spans="1:26" ht="12.75" customHeight="1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spans="1:26" ht="12.75" customHeight="1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spans="1:26" ht="12.75" customHeight="1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spans="1:26" ht="12.75" customHeight="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spans="1:26" ht="12.75" customHeight="1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spans="1:26" ht="12.75" customHeight="1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spans="1:26" ht="12.75" customHeight="1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spans="1:26" ht="12.75" customHeight="1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spans="1:26" ht="12.75" customHeight="1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spans="1:26" ht="12.75" customHeight="1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spans="1:26" ht="12.75" customHeight="1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spans="1:26" ht="12.75" customHeight="1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spans="1:26" ht="12.75" customHeight="1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spans="1:26" ht="12.75" customHeight="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spans="1:26" ht="12.75" customHeight="1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spans="1:26" ht="12.75" customHeight="1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spans="1:26" ht="12.75" customHeight="1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spans="1:26" ht="12.75" customHeight="1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spans="1:26" ht="12.75" customHeight="1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spans="1:26" ht="12.75" customHeight="1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spans="1:26" ht="12.75" customHeight="1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spans="1:26" ht="12.75" customHeight="1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spans="1:26" ht="12.75" customHeight="1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spans="1:26" ht="12.75" customHeight="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spans="1:26" ht="12.75" customHeight="1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spans="1:26" ht="12.75" customHeight="1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spans="1:26" ht="12.75" customHeight="1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spans="1:26" ht="12.75" customHeight="1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spans="1:26" ht="12.75" customHeight="1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spans="1:26" ht="12.75" customHeight="1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spans="1:26" ht="12.75" customHeight="1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spans="1:26" ht="12.75" customHeight="1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spans="1:26" ht="12.75" customHeight="1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spans="1:26" ht="12.75" customHeight="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spans="1:26" ht="12.75" customHeight="1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spans="1:26" ht="12.75" customHeight="1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spans="1:26" ht="12.75" customHeight="1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spans="1:26" ht="12.75" customHeight="1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spans="1:26" ht="12.75" customHeight="1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spans="1:26" ht="12.75" customHeight="1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spans="1:26" ht="12.75" customHeight="1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spans="1:26" ht="12.75" customHeight="1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spans="1:26" ht="12.75" customHeight="1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spans="1:26" ht="12.75" customHeight="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spans="1:26" ht="12.75" customHeight="1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spans="1:26" ht="12.75" customHeight="1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spans="1:26" ht="12.75" customHeight="1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spans="1:26" ht="12.75" customHeight="1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spans="1:26" ht="12.75" customHeight="1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spans="1:26" ht="12.75" customHeight="1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spans="1:26" ht="12.75" customHeight="1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spans="1:26" ht="12.75" customHeight="1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spans="1:26" ht="12.75" customHeight="1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spans="1:26" ht="12.75" customHeight="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spans="1:26" ht="12.75" customHeight="1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spans="1:26" ht="12.75" customHeight="1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spans="1:26" ht="12.75" customHeight="1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spans="1:26" ht="12.75" customHeight="1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spans="1:26" ht="12.75" customHeight="1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spans="1:26" ht="12.75" customHeight="1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spans="1:26" ht="12.75" customHeight="1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spans="1:26" ht="12.75" customHeight="1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spans="1:26" ht="12.75" customHeight="1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spans="1:26" ht="12.75" customHeight="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spans="1:26" ht="12.75" customHeight="1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spans="1:26" ht="12.75" customHeight="1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spans="1:26" ht="12.75" customHeight="1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spans="1:26" ht="12.75" customHeight="1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spans="1:26" ht="12.75" customHeight="1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spans="1:26" ht="12.75" customHeight="1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spans="1:26" ht="12.75" customHeight="1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spans="1:26" ht="12.75" customHeight="1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spans="1:26" ht="12.75" customHeight="1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spans="1:26" ht="12.75" customHeight="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spans="1:26" ht="12.75" customHeight="1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spans="1:26" ht="12.75" customHeight="1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spans="1:26" ht="12.75" customHeight="1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spans="1:26" ht="12.75" customHeight="1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spans="1:26" ht="12.75" customHeight="1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spans="1:26" ht="12.75" customHeight="1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spans="1:26" ht="12.75" customHeight="1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spans="1:26" ht="12.75" customHeight="1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spans="1:26" ht="12.75" customHeight="1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spans="1:26" ht="12.75" customHeight="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spans="1:26" ht="12.75" customHeight="1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spans="1:26" ht="12.75" customHeight="1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spans="1:26" ht="12.75" customHeight="1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spans="1:26" ht="12.75" customHeight="1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spans="1:26" ht="12.75" customHeight="1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spans="1:26" ht="12.75" customHeight="1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spans="1:26" ht="12.75" customHeight="1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spans="1:26" ht="12.75" customHeight="1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spans="1:26" ht="12.75" customHeight="1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spans="1:26" ht="12.75" customHeight="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spans="1:26" ht="12.75" customHeight="1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spans="1:26" ht="12.75" customHeight="1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spans="1:26" ht="12.75" customHeight="1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</sheetData>
  <mergeCells count="7">
    <mergeCell ref="C2:H2"/>
    <mergeCell ref="C3:H3"/>
    <mergeCell ref="C5:C6"/>
    <mergeCell ref="D5:D6"/>
    <mergeCell ref="E5:E6"/>
    <mergeCell ref="F5:G5"/>
    <mergeCell ref="H5:H6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B1:I1002"/>
  <sheetViews>
    <sheetView topLeftCell="C1" workbookViewId="0">
      <selection activeCell="F15" sqref="F15"/>
    </sheetView>
  </sheetViews>
  <sheetFormatPr baseColWidth="10" defaultColWidth="14.42578125" defaultRowHeight="15" customHeight="1"/>
  <cols>
    <col min="1" max="1" width="9.140625" style="38" customWidth="1"/>
    <col min="2" max="2" width="27.7109375" style="38" customWidth="1"/>
    <col min="3" max="3" width="21.5703125" style="38" customWidth="1"/>
    <col min="4" max="4" width="9.140625" style="38" customWidth="1"/>
    <col min="5" max="5" width="28.5703125" style="38" customWidth="1"/>
    <col min="6" max="6" width="11" style="38" customWidth="1"/>
    <col min="7" max="7" width="10" style="38" customWidth="1"/>
    <col min="8" max="8" width="13.85546875" style="38" customWidth="1"/>
    <col min="9" max="26" width="10" style="38" customWidth="1"/>
    <col min="27" max="16384" width="14.42578125" style="38"/>
  </cols>
  <sheetData>
    <row r="1" spans="2:6" s="387" customFormat="1" ht="15" customHeight="1"/>
    <row r="2" spans="2:6" s="387" customFormat="1" ht="15" customHeight="1">
      <c r="E2" s="503" t="s">
        <v>370</v>
      </c>
      <c r="F2" s="503"/>
    </row>
    <row r="3" spans="2:6" ht="13.5" customHeight="1"/>
    <row r="4" spans="2:6" ht="13.5" customHeight="1">
      <c r="B4" s="547" t="s">
        <v>122</v>
      </c>
      <c r="C4" s="548"/>
      <c r="E4" s="549" t="s">
        <v>147</v>
      </c>
      <c r="F4" s="550"/>
    </row>
    <row r="5" spans="2:6" ht="13.5" customHeight="1" thickBot="1">
      <c r="E5" s="43"/>
      <c r="F5" s="64"/>
    </row>
    <row r="6" spans="2:6" ht="13.5" customHeight="1" thickBot="1">
      <c r="B6" s="301" t="s">
        <v>121</v>
      </c>
      <c r="E6" s="302" t="s">
        <v>120</v>
      </c>
      <c r="F6" s="303" t="s">
        <v>247</v>
      </c>
    </row>
    <row r="7" spans="2:6" ht="12.75" customHeight="1">
      <c r="E7" s="54" t="s">
        <v>318</v>
      </c>
      <c r="F7" s="55">
        <f>'f) Gastos_Operativos'!F21</f>
        <v>1560.2</v>
      </c>
    </row>
    <row r="8" spans="2:6" ht="12.75" customHeight="1">
      <c r="B8" s="43" t="s">
        <v>101</v>
      </c>
      <c r="E8" s="54" t="s">
        <v>119</v>
      </c>
      <c r="F8" s="55">
        <f>'c) Dep. y VR'!F8/12</f>
        <v>91.512345679012341</v>
      </c>
    </row>
    <row r="9" spans="2:6" ht="12.75" customHeight="1">
      <c r="E9" s="54" t="s">
        <v>118</v>
      </c>
      <c r="F9" s="84">
        <f>'c) Dep. y VR'!F16/12</f>
        <v>3.4722222222222214</v>
      </c>
    </row>
    <row r="10" spans="2:6" ht="13.5" customHeight="1" thickBot="1">
      <c r="B10" s="43" t="s">
        <v>117</v>
      </c>
      <c r="C10" s="61" t="s">
        <v>116</v>
      </c>
      <c r="E10" s="54"/>
      <c r="F10" s="55"/>
    </row>
    <row r="11" spans="2:6" ht="12.75" customHeight="1">
      <c r="C11" s="60" t="s">
        <v>109</v>
      </c>
      <c r="E11" s="59" t="s">
        <v>115</v>
      </c>
      <c r="F11" s="375">
        <f>'d) Costos_producción'!F19</f>
        <v>208</v>
      </c>
    </row>
    <row r="12" spans="2:6" ht="12.75" customHeight="1">
      <c r="E12" s="63" t="s">
        <v>114</v>
      </c>
      <c r="F12" s="62">
        <f>SUM(F7:F11)</f>
        <v>1863.1845679012345</v>
      </c>
    </row>
    <row r="13" spans="2:6" ht="12.75" customHeight="1">
      <c r="E13" s="304" t="s">
        <v>113</v>
      </c>
      <c r="F13" s="305" t="s">
        <v>247</v>
      </c>
    </row>
    <row r="14" spans="2:6" ht="13.5" customHeight="1" thickBot="1">
      <c r="B14" s="43" t="s">
        <v>112</v>
      </c>
      <c r="C14" s="61" t="s">
        <v>111</v>
      </c>
      <c r="E14" s="54" t="s">
        <v>110</v>
      </c>
      <c r="F14" s="83">
        <f>'d) Costos_producción'!G8</f>
        <v>775.85</v>
      </c>
    </row>
    <row r="15" spans="2:6" ht="12.75" customHeight="1">
      <c r="C15" s="60" t="s">
        <v>109</v>
      </c>
      <c r="E15" s="54" t="s">
        <v>108</v>
      </c>
      <c r="F15" s="83">
        <f>'d) Costos_producción'!D15*100</f>
        <v>834</v>
      </c>
    </row>
    <row r="16" spans="2:6" ht="12.75" customHeight="1">
      <c r="E16" s="54" t="s">
        <v>107</v>
      </c>
      <c r="F16" s="83">
        <f>'d) Costos_producción'!G19</f>
        <v>0</v>
      </c>
    </row>
    <row r="17" spans="2:9" ht="12.75" customHeight="1">
      <c r="E17" s="59" t="s">
        <v>106</v>
      </c>
      <c r="F17" s="77">
        <f>'f) Gastos_Operativos'!G21</f>
        <v>0</v>
      </c>
    </row>
    <row r="18" spans="2:9" ht="13.5" customHeight="1" thickBot="1">
      <c r="B18" s="547"/>
      <c r="C18" s="548"/>
      <c r="E18" s="57" t="s">
        <v>105</v>
      </c>
      <c r="F18" s="56">
        <f>SUM(F14:F17)</f>
        <v>1609.85</v>
      </c>
    </row>
    <row r="19" spans="2:9" ht="13.5" customHeight="1" thickBot="1"/>
    <row r="20" spans="2:9" ht="13.5" customHeight="1" thickBot="1">
      <c r="B20" s="433"/>
      <c r="C20" s="434"/>
      <c r="D20" s="435"/>
      <c r="E20" s="440" t="s">
        <v>104</v>
      </c>
      <c r="F20" s="441" t="s">
        <v>247</v>
      </c>
    </row>
    <row r="21" spans="2:9" ht="12.75" customHeight="1">
      <c r="B21" s="435"/>
      <c r="C21" s="435"/>
      <c r="D21" s="435"/>
      <c r="E21" s="442" t="s">
        <v>102</v>
      </c>
      <c r="F21" s="443">
        <v>100</v>
      </c>
    </row>
    <row r="22" spans="2:9" ht="12.75" customHeight="1">
      <c r="B22" s="436"/>
      <c r="C22" s="435"/>
      <c r="D22" s="435"/>
      <c r="E22" s="444" t="s">
        <v>319</v>
      </c>
      <c r="F22" s="445">
        <f>F12/170</f>
        <v>10.959909222948438</v>
      </c>
      <c r="H22" s="38" t="s">
        <v>148</v>
      </c>
      <c r="I22" s="38">
        <f>DATOS!Valor_de_venta</f>
        <v>28.5</v>
      </c>
    </row>
    <row r="23" spans="2:9" ht="12.75" customHeight="1">
      <c r="B23" s="437"/>
      <c r="C23" s="434"/>
      <c r="D23" s="434"/>
      <c r="E23" s="444" t="s">
        <v>100</v>
      </c>
      <c r="F23" s="445">
        <f>F18/F21</f>
        <v>16.098499999999998</v>
      </c>
      <c r="H23" s="38" t="s">
        <v>150</v>
      </c>
      <c r="I23" s="82">
        <f>F24</f>
        <v>27.058409222948434</v>
      </c>
    </row>
    <row r="24" spans="2:9" ht="13.5" customHeight="1" thickBot="1">
      <c r="B24" s="435"/>
      <c r="C24" s="435"/>
      <c r="D24" s="435"/>
      <c r="E24" s="446" t="s">
        <v>99</v>
      </c>
      <c r="F24" s="447">
        <f>F22+F23</f>
        <v>27.058409222948434</v>
      </c>
      <c r="H24" s="38" t="s">
        <v>359</v>
      </c>
      <c r="I24" s="82">
        <f>I22-I23</f>
        <v>1.4415907770515659</v>
      </c>
    </row>
    <row r="25" spans="2:9" ht="12.75" customHeight="1">
      <c r="B25" s="436"/>
      <c r="C25" s="435"/>
      <c r="D25" s="435"/>
    </row>
    <row r="26" spans="2:9" ht="12.75" customHeight="1">
      <c r="B26" s="437"/>
      <c r="C26" s="435"/>
      <c r="D26" s="435"/>
      <c r="E26" s="80"/>
      <c r="G26" s="80"/>
    </row>
    <row r="27" spans="2:9" ht="12.75" customHeight="1">
      <c r="B27" s="437"/>
      <c r="C27" s="435"/>
      <c r="D27" s="435"/>
    </row>
    <row r="28" spans="2:9" ht="12.75" customHeight="1">
      <c r="B28" s="437"/>
      <c r="C28" s="435"/>
      <c r="D28" s="435"/>
      <c r="E28" s="435"/>
      <c r="F28" s="435"/>
    </row>
    <row r="29" spans="2:9" ht="12.75" customHeight="1">
      <c r="B29" s="435"/>
      <c r="C29" s="435"/>
      <c r="D29" s="435"/>
      <c r="E29" s="435"/>
      <c r="F29" s="435"/>
    </row>
    <row r="30" spans="2:9" ht="12.75" customHeight="1">
      <c r="B30" s="435"/>
      <c r="C30" s="435"/>
      <c r="D30" s="434"/>
      <c r="E30" s="435"/>
      <c r="F30" s="435"/>
    </row>
    <row r="31" spans="2:9" ht="12.75" customHeight="1">
      <c r="B31" s="435"/>
      <c r="C31" s="434"/>
      <c r="D31" s="435"/>
      <c r="E31" s="435"/>
      <c r="F31" s="435"/>
    </row>
    <row r="32" spans="2:9" ht="12.75" customHeight="1">
      <c r="B32" s="435"/>
      <c r="C32" s="438"/>
      <c r="D32" s="435"/>
      <c r="E32" s="435"/>
      <c r="F32" s="435"/>
    </row>
    <row r="33" spans="2:6" ht="12.75" customHeight="1">
      <c r="B33" s="435"/>
      <c r="C33" s="434"/>
      <c r="D33" s="435"/>
      <c r="E33" s="435"/>
      <c r="F33" s="439"/>
    </row>
    <row r="34" spans="2:6" ht="12.75" customHeight="1">
      <c r="B34" s="435"/>
      <c r="C34" s="438"/>
      <c r="D34" s="435"/>
      <c r="E34" s="435"/>
      <c r="F34" s="435"/>
    </row>
    <row r="35" spans="2:6" ht="12.75" customHeight="1">
      <c r="B35" s="435"/>
      <c r="C35" s="438"/>
      <c r="D35" s="435"/>
      <c r="E35" s="434"/>
      <c r="F35" s="435"/>
    </row>
    <row r="36" spans="2:6" ht="12.75" customHeight="1">
      <c r="B36" s="435"/>
      <c r="C36" s="434"/>
      <c r="D36" s="435"/>
      <c r="E36" s="88"/>
    </row>
    <row r="37" spans="2:6" ht="12.75" customHeight="1">
      <c r="B37" s="435"/>
      <c r="C37" s="435"/>
      <c r="D37" s="435"/>
    </row>
    <row r="38" spans="2:6" ht="12.75" customHeight="1"/>
    <row r="39" spans="2:6" ht="12.75" customHeight="1">
      <c r="C39" s="82"/>
    </row>
    <row r="40" spans="2:6" ht="12.75" customHeight="1"/>
    <row r="41" spans="2:6" ht="12.75" customHeight="1"/>
    <row r="42" spans="2:6" ht="12.75" customHeight="1"/>
    <row r="43" spans="2:6" ht="12.75" customHeight="1"/>
    <row r="44" spans="2:6" ht="12.75" customHeight="1"/>
    <row r="45" spans="2:6" ht="12.75" customHeight="1"/>
    <row r="46" spans="2:6" ht="12.75" customHeight="1"/>
    <row r="47" spans="2:6" ht="12.75" customHeight="1"/>
    <row r="48" spans="2:6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mergeCells count="4">
    <mergeCell ref="B4:C4"/>
    <mergeCell ref="E4:F4"/>
    <mergeCell ref="B18:C18"/>
    <mergeCell ref="E2:F2"/>
  </mergeCells>
  <pageMargins left="0.7" right="0.7" top="0.75" bottom="0.75" header="0" footer="0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B1:R943"/>
  <sheetViews>
    <sheetView workbookViewId="0">
      <selection activeCell="S28" sqref="S28"/>
    </sheetView>
  </sheetViews>
  <sheetFormatPr baseColWidth="10" defaultColWidth="14.42578125" defaultRowHeight="15" customHeight="1"/>
  <cols>
    <col min="1" max="1" width="10" customWidth="1"/>
    <col min="2" max="2" width="14.140625" customWidth="1"/>
    <col min="3" max="3" width="6" customWidth="1"/>
    <col min="4" max="4" width="6.85546875" customWidth="1"/>
    <col min="5" max="7" width="6.28515625" customWidth="1"/>
    <col min="8" max="8" width="8.42578125" customWidth="1"/>
    <col min="9" max="10" width="6.42578125" customWidth="1"/>
    <col min="11" max="11" width="7.85546875" customWidth="1"/>
    <col min="12" max="12" width="6.5703125" customWidth="1"/>
    <col min="13" max="13" width="7.42578125" customWidth="1"/>
    <col min="14" max="14" width="6.7109375" customWidth="1"/>
    <col min="15" max="15" width="6.42578125" customWidth="1"/>
    <col min="16" max="16" width="7.85546875" customWidth="1"/>
    <col min="17" max="19" width="10" customWidth="1"/>
  </cols>
  <sheetData>
    <row r="1" spans="2:17" ht="12.75" customHeight="1"/>
    <row r="2" spans="2:17" ht="12.75" customHeight="1"/>
    <row r="3" spans="2:17" ht="12.75" customHeight="1">
      <c r="B3" s="508" t="s">
        <v>371</v>
      </c>
      <c r="C3" s="509"/>
      <c r="D3" s="509"/>
      <c r="E3" s="509"/>
      <c r="F3" s="509"/>
      <c r="G3" s="509"/>
      <c r="H3" s="509"/>
      <c r="I3" s="509"/>
      <c r="J3" s="509"/>
      <c r="K3" s="509"/>
      <c r="L3" s="509"/>
      <c r="M3" s="509"/>
      <c r="N3" s="509"/>
      <c r="O3" s="509"/>
      <c r="P3" s="510"/>
    </row>
    <row r="4" spans="2:17" ht="12.75" customHeigh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7" ht="12.75" customHeight="1">
      <c r="B5" s="560" t="s">
        <v>68</v>
      </c>
      <c r="C5" s="509"/>
      <c r="D5" s="509"/>
      <c r="E5" s="509"/>
      <c r="F5" s="509"/>
      <c r="G5" s="509"/>
      <c r="H5" s="509"/>
      <c r="I5" s="509"/>
      <c r="J5" s="509"/>
      <c r="K5" s="509"/>
      <c r="L5" s="509"/>
      <c r="M5" s="509"/>
      <c r="N5" s="509"/>
      <c r="O5" s="509"/>
      <c r="P5" s="510"/>
    </row>
    <row r="6" spans="2:17" ht="13.5" customHeight="1" thickBot="1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2:17" ht="12.75" customHeight="1">
      <c r="B7" s="551" t="s">
        <v>19</v>
      </c>
      <c r="C7" s="553">
        <v>0</v>
      </c>
      <c r="D7" s="555" t="s">
        <v>41</v>
      </c>
      <c r="E7" s="556"/>
      <c r="F7" s="556"/>
      <c r="G7" s="556"/>
      <c r="H7" s="556"/>
      <c r="I7" s="556"/>
      <c r="J7" s="556"/>
      <c r="K7" s="556"/>
      <c r="L7" s="556"/>
      <c r="M7" s="556"/>
      <c r="N7" s="556"/>
      <c r="O7" s="557"/>
      <c r="P7" s="558" t="s">
        <v>321</v>
      </c>
    </row>
    <row r="8" spans="2:17" ht="12.75" customHeight="1">
      <c r="B8" s="552"/>
      <c r="C8" s="554"/>
      <c r="D8" s="282">
        <v>1</v>
      </c>
      <c r="E8" s="282">
        <v>2</v>
      </c>
      <c r="F8" s="282">
        <v>3</v>
      </c>
      <c r="G8" s="282">
        <v>4</v>
      </c>
      <c r="H8" s="282">
        <v>5</v>
      </c>
      <c r="I8" s="282">
        <v>6</v>
      </c>
      <c r="J8" s="282">
        <v>7</v>
      </c>
      <c r="K8" s="282">
        <v>8</v>
      </c>
      <c r="L8" s="282">
        <v>9</v>
      </c>
      <c r="M8" s="282">
        <v>10</v>
      </c>
      <c r="N8" s="282">
        <v>11</v>
      </c>
      <c r="O8" s="282">
        <v>12</v>
      </c>
      <c r="P8" s="559"/>
    </row>
    <row r="9" spans="2:17" ht="12.75" customHeight="1">
      <c r="B9" s="27" t="s">
        <v>42</v>
      </c>
      <c r="C9" s="24"/>
      <c r="D9" s="5">
        <f>'a) Presupuesto_Ventas'!C7</f>
        <v>100</v>
      </c>
      <c r="E9" s="5">
        <f>'a) Presupuesto_Ventas'!D7</f>
        <v>95</v>
      </c>
      <c r="F9" s="5">
        <f>'a) Presupuesto_Ventas'!E7</f>
        <v>95</v>
      </c>
      <c r="G9" s="5">
        <f>'a) Presupuesto_Ventas'!F7</f>
        <v>110</v>
      </c>
      <c r="H9" s="5">
        <f>'a) Presupuesto_Ventas'!G7</f>
        <v>110</v>
      </c>
      <c r="I9" s="5">
        <f>'a) Presupuesto_Ventas'!H7</f>
        <v>110</v>
      </c>
      <c r="J9" s="5">
        <f>'a) Presupuesto_Ventas'!I7</f>
        <v>100</v>
      </c>
      <c r="K9" s="5">
        <f>'a) Presupuesto_Ventas'!J7</f>
        <v>95</v>
      </c>
      <c r="L9" s="5">
        <f>'a) Presupuesto_Ventas'!K7</f>
        <v>110</v>
      </c>
      <c r="M9" s="5">
        <f>'a) Presupuesto_Ventas'!L7</f>
        <v>120</v>
      </c>
      <c r="N9" s="5">
        <f>'a) Presupuesto_Ventas'!M7</f>
        <v>120</v>
      </c>
      <c r="O9" s="5">
        <f>'a) Presupuesto_Ventas'!N7</f>
        <v>110</v>
      </c>
      <c r="P9" s="32">
        <f>SUM(D9:O9)</f>
        <v>1275</v>
      </c>
    </row>
    <row r="10" spans="2:17" ht="12.75" customHeight="1">
      <c r="B10" s="27" t="s">
        <v>43</v>
      </c>
      <c r="C10" s="24"/>
      <c r="D10" s="25">
        <f>'g) Costos_Unitarios'!$F$23</f>
        <v>16.098499999999998</v>
      </c>
      <c r="E10" s="25">
        <f>'g) Costos_Unitarios'!$F$23</f>
        <v>16.098499999999998</v>
      </c>
      <c r="F10" s="25">
        <f>'g) Costos_Unitarios'!$F$23</f>
        <v>16.098499999999998</v>
      </c>
      <c r="G10" s="25">
        <f>'g) Costos_Unitarios'!$F$23</f>
        <v>16.098499999999998</v>
      </c>
      <c r="H10" s="25">
        <f>'g) Costos_Unitarios'!$F$23</f>
        <v>16.098499999999998</v>
      </c>
      <c r="I10" s="25">
        <f>'g) Costos_Unitarios'!$F$23</f>
        <v>16.098499999999998</v>
      </c>
      <c r="J10" s="25">
        <f>'g) Costos_Unitarios'!$F$23</f>
        <v>16.098499999999998</v>
      </c>
      <c r="K10" s="25">
        <f>'g) Costos_Unitarios'!$F$23</f>
        <v>16.098499999999998</v>
      </c>
      <c r="L10" s="25">
        <f>'g) Costos_Unitarios'!$F$23</f>
        <v>16.098499999999998</v>
      </c>
      <c r="M10" s="25">
        <f>'g) Costos_Unitarios'!$F$23</f>
        <v>16.098499999999998</v>
      </c>
      <c r="N10" s="25">
        <f>'g) Costos_Unitarios'!$F$23</f>
        <v>16.098499999999998</v>
      </c>
      <c r="O10" s="25">
        <f>'g) Costos_Unitarios'!$F$23</f>
        <v>16.098499999999998</v>
      </c>
      <c r="P10" s="28"/>
    </row>
    <row r="11" spans="2:17" ht="12.75">
      <c r="B11" s="23" t="s">
        <v>320</v>
      </c>
      <c r="C11" s="29"/>
      <c r="D11" s="24">
        <f>D9*D10</f>
        <v>1609.8499999999997</v>
      </c>
      <c r="E11" s="24">
        <f t="shared" ref="E11:O11" si="0">E9*E10</f>
        <v>1529.3574999999998</v>
      </c>
      <c r="F11" s="24">
        <f t="shared" si="0"/>
        <v>1529.3574999999998</v>
      </c>
      <c r="G11" s="24">
        <f t="shared" si="0"/>
        <v>1770.8349999999998</v>
      </c>
      <c r="H11" s="29">
        <f t="shared" si="0"/>
        <v>1770.8349999999998</v>
      </c>
      <c r="I11" s="24">
        <f t="shared" si="0"/>
        <v>1770.8349999999998</v>
      </c>
      <c r="J11" s="24">
        <f t="shared" si="0"/>
        <v>1609.8499999999997</v>
      </c>
      <c r="K11" s="29">
        <f t="shared" si="0"/>
        <v>1529.3574999999998</v>
      </c>
      <c r="L11" s="24">
        <f t="shared" si="0"/>
        <v>1770.8349999999998</v>
      </c>
      <c r="M11" s="29">
        <f t="shared" si="0"/>
        <v>1931.8199999999997</v>
      </c>
      <c r="N11" s="24">
        <f t="shared" si="0"/>
        <v>1931.8199999999997</v>
      </c>
      <c r="O11" s="24">
        <f t="shared" si="0"/>
        <v>1770.8349999999998</v>
      </c>
      <c r="P11" s="28"/>
    </row>
    <row r="12" spans="2:17" ht="12.75" customHeight="1">
      <c r="B12" s="376" t="s">
        <v>44</v>
      </c>
      <c r="C12" s="377">
        <f>D11</f>
        <v>1609.8499999999997</v>
      </c>
      <c r="D12" s="378">
        <f>E11-D11</f>
        <v>-80.492499999999836</v>
      </c>
      <c r="E12" s="378">
        <f t="shared" ref="E12:L12" si="1">F11-E11</f>
        <v>0</v>
      </c>
      <c r="F12" s="378">
        <f t="shared" si="1"/>
        <v>241.47749999999996</v>
      </c>
      <c r="G12" s="378">
        <f t="shared" si="1"/>
        <v>0</v>
      </c>
      <c r="H12" s="378">
        <f t="shared" si="1"/>
        <v>0</v>
      </c>
      <c r="I12" s="378">
        <f t="shared" si="1"/>
        <v>-160.98500000000013</v>
      </c>
      <c r="J12" s="378">
        <f t="shared" si="1"/>
        <v>-80.492499999999836</v>
      </c>
      <c r="K12" s="378">
        <f t="shared" si="1"/>
        <v>241.47749999999996</v>
      </c>
      <c r="L12" s="378">
        <f t="shared" si="1"/>
        <v>160.9849999999999</v>
      </c>
      <c r="M12" s="378">
        <f>N11-M11</f>
        <v>0</v>
      </c>
      <c r="N12" s="378">
        <f>O11-N11</f>
        <v>-160.9849999999999</v>
      </c>
      <c r="O12" s="378"/>
      <c r="P12" s="380">
        <f>SUM(C12:O12)</f>
        <v>1770.8349999999998</v>
      </c>
      <c r="Q12" s="395" t="s">
        <v>381</v>
      </c>
    </row>
    <row r="13" spans="2:17" ht="12.75" customHeight="1"/>
    <row r="14" spans="2:17" ht="12.75" customHeight="1"/>
    <row r="15" spans="2:17" ht="12.75" customHeight="1">
      <c r="B15" s="508" t="s">
        <v>244</v>
      </c>
      <c r="C15" s="509"/>
      <c r="D15" s="509"/>
      <c r="E15" s="509"/>
      <c r="F15" s="509"/>
      <c r="G15" s="509"/>
      <c r="H15" s="509"/>
      <c r="I15" s="509"/>
      <c r="J15" s="509"/>
      <c r="K15" s="509"/>
      <c r="L15" s="509"/>
      <c r="M15" s="509"/>
      <c r="N15" s="509"/>
      <c r="O15" s="509"/>
      <c r="P15" s="510"/>
    </row>
    <row r="16" spans="2:17" ht="12.75" customHeight="1" thickBot="1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8" ht="12.75" customHeight="1">
      <c r="B17" s="551" t="s">
        <v>19</v>
      </c>
      <c r="C17" s="553">
        <v>0</v>
      </c>
      <c r="D17" s="555" t="s">
        <v>41</v>
      </c>
      <c r="E17" s="556"/>
      <c r="F17" s="556"/>
      <c r="G17" s="556"/>
      <c r="H17" s="556"/>
      <c r="I17" s="556"/>
      <c r="J17" s="556"/>
      <c r="K17" s="556"/>
      <c r="L17" s="556"/>
      <c r="M17" s="556"/>
      <c r="N17" s="556"/>
      <c r="O17" s="557"/>
      <c r="P17" s="558" t="s">
        <v>322</v>
      </c>
    </row>
    <row r="18" spans="2:18" ht="12.75" customHeight="1">
      <c r="B18" s="552"/>
      <c r="C18" s="554"/>
      <c r="D18" s="282">
        <v>1</v>
      </c>
      <c r="E18" s="282">
        <v>2</v>
      </c>
      <c r="F18" s="282">
        <v>3</v>
      </c>
      <c r="G18" s="282">
        <v>4</v>
      </c>
      <c r="H18" s="282">
        <v>5</v>
      </c>
      <c r="I18" s="282">
        <v>6</v>
      </c>
      <c r="J18" s="282">
        <v>7</v>
      </c>
      <c r="K18" s="282">
        <v>8</v>
      </c>
      <c r="L18" s="282">
        <v>9</v>
      </c>
      <c r="M18" s="282">
        <v>10</v>
      </c>
      <c r="N18" s="282">
        <v>11</v>
      </c>
      <c r="O18" s="282">
        <v>12</v>
      </c>
      <c r="P18" s="559"/>
    </row>
    <row r="19" spans="2:18" ht="12.75" customHeight="1">
      <c r="B19" s="27" t="s">
        <v>42</v>
      </c>
      <c r="C19" s="24"/>
      <c r="D19" s="5">
        <f>'a) Presupuesto_Ventas'!C8</f>
        <v>110</v>
      </c>
      <c r="E19" s="5">
        <f>'a) Presupuesto_Ventas'!D8</f>
        <v>120</v>
      </c>
      <c r="F19" s="5">
        <f>'a) Presupuesto_Ventas'!E8</f>
        <v>110</v>
      </c>
      <c r="G19" s="5">
        <f>'a) Presupuesto_Ventas'!F8</f>
        <v>120</v>
      </c>
      <c r="H19" s="5">
        <f>'a) Presupuesto_Ventas'!G8</f>
        <v>110</v>
      </c>
      <c r="I19" s="5">
        <f>'a) Presupuesto_Ventas'!H8</f>
        <v>110</v>
      </c>
      <c r="J19" s="5">
        <f>'a) Presupuesto_Ventas'!I8</f>
        <v>120</v>
      </c>
      <c r="K19" s="5">
        <f>'a) Presupuesto_Ventas'!J8</f>
        <v>120</v>
      </c>
      <c r="L19" s="5">
        <f>'a) Presupuesto_Ventas'!K8</f>
        <v>120</v>
      </c>
      <c r="M19" s="5">
        <f>'a) Presupuesto_Ventas'!L8</f>
        <v>120</v>
      </c>
      <c r="N19" s="5">
        <f>'a) Presupuesto_Ventas'!M8</f>
        <v>130</v>
      </c>
      <c r="O19" s="5">
        <f>'a) Presupuesto_Ventas'!N8</f>
        <v>140</v>
      </c>
      <c r="P19" s="32">
        <f>SUM(D19:O19)</f>
        <v>1430</v>
      </c>
    </row>
    <row r="20" spans="2:18" ht="12.75" customHeight="1">
      <c r="B20" s="27" t="s">
        <v>43</v>
      </c>
      <c r="C20" s="24"/>
      <c r="D20" s="25">
        <f>'g) Costos_Unitarios'!$F$23</f>
        <v>16.098499999999998</v>
      </c>
      <c r="E20" s="25">
        <f>'g) Costos_Unitarios'!$F$23</f>
        <v>16.098499999999998</v>
      </c>
      <c r="F20" s="25">
        <f>'g) Costos_Unitarios'!$F$23</f>
        <v>16.098499999999998</v>
      </c>
      <c r="G20" s="25">
        <f>'g) Costos_Unitarios'!$F$23</f>
        <v>16.098499999999998</v>
      </c>
      <c r="H20" s="25">
        <f>'g) Costos_Unitarios'!$F$23</f>
        <v>16.098499999999998</v>
      </c>
      <c r="I20" s="25">
        <f>'g) Costos_Unitarios'!$F$23</f>
        <v>16.098499999999998</v>
      </c>
      <c r="J20" s="25">
        <f>'g) Costos_Unitarios'!$F$23</f>
        <v>16.098499999999998</v>
      </c>
      <c r="K20" s="25">
        <f>'g) Costos_Unitarios'!$F$23</f>
        <v>16.098499999999998</v>
      </c>
      <c r="L20" s="25">
        <f>'g) Costos_Unitarios'!$F$23</f>
        <v>16.098499999999998</v>
      </c>
      <c r="M20" s="25">
        <f>'g) Costos_Unitarios'!$F$23</f>
        <v>16.098499999999998</v>
      </c>
      <c r="N20" s="25">
        <f>'g) Costos_Unitarios'!$F$23</f>
        <v>16.098499999999998</v>
      </c>
      <c r="O20" s="25">
        <f>'g) Costos_Unitarios'!$F$23</f>
        <v>16.098499999999998</v>
      </c>
      <c r="P20" s="28"/>
    </row>
    <row r="21" spans="2:18" ht="12.75" customHeight="1">
      <c r="B21" s="23" t="s">
        <v>323</v>
      </c>
      <c r="C21" s="29"/>
      <c r="D21" s="29">
        <f>D19*D20</f>
        <v>1770.8349999999998</v>
      </c>
      <c r="E21" s="24">
        <f t="shared" ref="E21:O21" si="2">E19*E20</f>
        <v>1931.8199999999997</v>
      </c>
      <c r="F21" s="24">
        <f t="shared" si="2"/>
        <v>1770.8349999999998</v>
      </c>
      <c r="G21" s="24">
        <f t="shared" si="2"/>
        <v>1931.8199999999997</v>
      </c>
      <c r="H21" s="29">
        <f t="shared" si="2"/>
        <v>1770.8349999999998</v>
      </c>
      <c r="I21" s="24">
        <f t="shared" si="2"/>
        <v>1770.8349999999998</v>
      </c>
      <c r="J21" s="24">
        <f t="shared" si="2"/>
        <v>1931.8199999999997</v>
      </c>
      <c r="K21" s="29">
        <f t="shared" si="2"/>
        <v>1931.8199999999997</v>
      </c>
      <c r="L21" s="24">
        <f t="shared" si="2"/>
        <v>1931.8199999999997</v>
      </c>
      <c r="M21" s="29">
        <f t="shared" si="2"/>
        <v>1931.8199999999997</v>
      </c>
      <c r="N21" s="29">
        <f t="shared" si="2"/>
        <v>2092.8049999999998</v>
      </c>
      <c r="O21" s="29">
        <f t="shared" si="2"/>
        <v>2253.7899999999995</v>
      </c>
      <c r="P21" s="28"/>
    </row>
    <row r="22" spans="2:18" ht="12.75" customHeight="1">
      <c r="B22" s="376" t="s">
        <v>44</v>
      </c>
      <c r="C22" s="377">
        <f>D21</f>
        <v>1770.8349999999998</v>
      </c>
      <c r="D22" s="378">
        <f>E21-D21</f>
        <v>160.9849999999999</v>
      </c>
      <c r="E22" s="378">
        <f t="shared" ref="E22:N22" si="3">F21-E21</f>
        <v>-160.9849999999999</v>
      </c>
      <c r="F22" s="378">
        <f t="shared" si="3"/>
        <v>160.9849999999999</v>
      </c>
      <c r="G22" s="378">
        <f t="shared" si="3"/>
        <v>-160.9849999999999</v>
      </c>
      <c r="H22" s="378">
        <f t="shared" si="3"/>
        <v>0</v>
      </c>
      <c r="I22" s="378">
        <f t="shared" si="3"/>
        <v>160.9849999999999</v>
      </c>
      <c r="J22" s="378">
        <f t="shared" si="3"/>
        <v>0</v>
      </c>
      <c r="K22" s="378">
        <f t="shared" si="3"/>
        <v>0</v>
      </c>
      <c r="L22" s="378">
        <f t="shared" si="3"/>
        <v>0</v>
      </c>
      <c r="M22" s="378">
        <f t="shared" si="3"/>
        <v>160.98500000000013</v>
      </c>
      <c r="N22" s="378">
        <f t="shared" si="3"/>
        <v>160.98499999999967</v>
      </c>
      <c r="O22" s="378"/>
      <c r="P22" s="379">
        <f>SUM(D22:O22)</f>
        <v>482.9549999999997</v>
      </c>
      <c r="Q22" s="492">
        <f>P12+P22</f>
        <v>2253.7899999999995</v>
      </c>
      <c r="R22" s="368" t="s">
        <v>382</v>
      </c>
    </row>
    <row r="23" spans="2:18" ht="12.75" customHeight="1"/>
    <row r="24" spans="2:18" ht="12.75" customHeight="1"/>
    <row r="25" spans="2:18" ht="12.75" customHeight="1"/>
    <row r="26" spans="2:18" ht="12.75" customHeight="1">
      <c r="B26" s="508" t="s">
        <v>245</v>
      </c>
      <c r="C26" s="509"/>
      <c r="D26" s="509"/>
      <c r="E26" s="509"/>
      <c r="F26" s="509"/>
      <c r="G26" s="509"/>
      <c r="H26" s="509"/>
      <c r="I26" s="509"/>
      <c r="J26" s="509"/>
      <c r="K26" s="509"/>
      <c r="L26" s="509"/>
      <c r="M26" s="509"/>
      <c r="N26" s="509"/>
      <c r="O26" s="509"/>
      <c r="P26" s="510"/>
    </row>
    <row r="27" spans="2:18" ht="12.75" customHeight="1" thickBot="1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8" ht="12.75" customHeight="1">
      <c r="B28" s="551" t="s">
        <v>19</v>
      </c>
      <c r="C28" s="553">
        <v>0</v>
      </c>
      <c r="D28" s="555" t="s">
        <v>41</v>
      </c>
      <c r="E28" s="556"/>
      <c r="F28" s="556"/>
      <c r="G28" s="556"/>
      <c r="H28" s="556"/>
      <c r="I28" s="556"/>
      <c r="J28" s="556"/>
      <c r="K28" s="556"/>
      <c r="L28" s="556"/>
      <c r="M28" s="556"/>
      <c r="N28" s="556"/>
      <c r="O28" s="557"/>
      <c r="P28" s="558" t="s">
        <v>324</v>
      </c>
    </row>
    <row r="29" spans="2:18" ht="12.75" customHeight="1">
      <c r="B29" s="552"/>
      <c r="C29" s="554"/>
      <c r="D29" s="282">
        <v>1</v>
      </c>
      <c r="E29" s="282">
        <v>2</v>
      </c>
      <c r="F29" s="282">
        <v>3</v>
      </c>
      <c r="G29" s="282">
        <v>4</v>
      </c>
      <c r="H29" s="282">
        <v>5</v>
      </c>
      <c r="I29" s="282">
        <v>6</v>
      </c>
      <c r="J29" s="282">
        <v>7</v>
      </c>
      <c r="K29" s="282">
        <v>8</v>
      </c>
      <c r="L29" s="282">
        <v>9</v>
      </c>
      <c r="M29" s="282">
        <v>10</v>
      </c>
      <c r="N29" s="282">
        <v>11</v>
      </c>
      <c r="O29" s="282">
        <v>12</v>
      </c>
      <c r="P29" s="559"/>
    </row>
    <row r="30" spans="2:18" ht="12.75" customHeight="1">
      <c r="B30" s="27" t="s">
        <v>42</v>
      </c>
      <c r="C30" s="24"/>
      <c r="D30" s="5">
        <f>'a) Presupuesto_Ventas'!$C$9</f>
        <v>140</v>
      </c>
      <c r="E30" s="5">
        <f>'a) Presupuesto_Ventas'!D9</f>
        <v>140</v>
      </c>
      <c r="F30" s="5">
        <f>'a) Presupuesto_Ventas'!E9</f>
        <v>140</v>
      </c>
      <c r="G30" s="5">
        <f>'a) Presupuesto_Ventas'!F9</f>
        <v>140</v>
      </c>
      <c r="H30" s="5">
        <f>'a) Presupuesto_Ventas'!G9</f>
        <v>140</v>
      </c>
      <c r="I30" s="5">
        <f>'a) Presupuesto_Ventas'!H9</f>
        <v>150</v>
      </c>
      <c r="J30" s="5">
        <f>'a) Presupuesto_Ventas'!I9</f>
        <v>150</v>
      </c>
      <c r="K30" s="5">
        <f>'a) Presupuesto_Ventas'!J9</f>
        <v>150</v>
      </c>
      <c r="L30" s="5">
        <f>'a) Presupuesto_Ventas'!K9</f>
        <v>150</v>
      </c>
      <c r="M30" s="5">
        <f>'a) Presupuesto_Ventas'!L9</f>
        <v>150</v>
      </c>
      <c r="N30" s="5">
        <f>'a) Presupuesto_Ventas'!M9</f>
        <v>150</v>
      </c>
      <c r="O30" s="5">
        <f>'a) Presupuesto_Ventas'!N9</f>
        <v>170</v>
      </c>
      <c r="P30" s="32">
        <f>SUM(D30:O30)</f>
        <v>1770</v>
      </c>
    </row>
    <row r="31" spans="2:18" ht="12.75" customHeight="1">
      <c r="B31" s="27" t="s">
        <v>43</v>
      </c>
      <c r="C31" s="24"/>
      <c r="D31" s="25">
        <f>'g) Costos_Unitarios'!$F$23</f>
        <v>16.098499999999998</v>
      </c>
      <c r="E31" s="25">
        <f>'g) Costos_Unitarios'!$F$23</f>
        <v>16.098499999999998</v>
      </c>
      <c r="F31" s="25">
        <f>'g) Costos_Unitarios'!$F$23</f>
        <v>16.098499999999998</v>
      </c>
      <c r="G31" s="25">
        <f>'g) Costos_Unitarios'!$F$23</f>
        <v>16.098499999999998</v>
      </c>
      <c r="H31" s="25">
        <f>'g) Costos_Unitarios'!$F$23</f>
        <v>16.098499999999998</v>
      </c>
      <c r="I31" s="25">
        <f>'g) Costos_Unitarios'!$F$23</f>
        <v>16.098499999999998</v>
      </c>
      <c r="J31" s="25">
        <f>'g) Costos_Unitarios'!$F$23</f>
        <v>16.098499999999998</v>
      </c>
      <c r="K31" s="25">
        <f>'g) Costos_Unitarios'!$F$23</f>
        <v>16.098499999999998</v>
      </c>
      <c r="L31" s="25">
        <f>'g) Costos_Unitarios'!$F$23</f>
        <v>16.098499999999998</v>
      </c>
      <c r="M31" s="25">
        <f>'g) Costos_Unitarios'!$F$23</f>
        <v>16.098499999999998</v>
      </c>
      <c r="N31" s="25">
        <f>'g) Costos_Unitarios'!$F$23</f>
        <v>16.098499999999998</v>
      </c>
      <c r="O31" s="25">
        <f>'g) Costos_Unitarios'!$F$23</f>
        <v>16.098499999999998</v>
      </c>
      <c r="P31" s="28"/>
    </row>
    <row r="32" spans="2:18" ht="12.75" customHeight="1">
      <c r="B32" s="23" t="s">
        <v>323</v>
      </c>
      <c r="C32" s="29"/>
      <c r="D32" s="29">
        <f>D30*D31</f>
        <v>2253.7899999999995</v>
      </c>
      <c r="E32" s="29">
        <f t="shared" ref="E32:M32" si="4">E30*E31</f>
        <v>2253.7899999999995</v>
      </c>
      <c r="F32" s="29">
        <f t="shared" si="4"/>
        <v>2253.7899999999995</v>
      </c>
      <c r="G32" s="29">
        <f t="shared" si="4"/>
        <v>2253.7899999999995</v>
      </c>
      <c r="H32" s="29">
        <f t="shared" si="4"/>
        <v>2253.7899999999995</v>
      </c>
      <c r="I32" s="29">
        <f t="shared" si="4"/>
        <v>2414.7749999999996</v>
      </c>
      <c r="J32" s="29">
        <f t="shared" si="4"/>
        <v>2414.7749999999996</v>
      </c>
      <c r="K32" s="29">
        <f t="shared" si="4"/>
        <v>2414.7749999999996</v>
      </c>
      <c r="L32" s="29">
        <f t="shared" si="4"/>
        <v>2414.7749999999996</v>
      </c>
      <c r="M32" s="29">
        <f t="shared" si="4"/>
        <v>2414.7749999999996</v>
      </c>
      <c r="N32" s="29">
        <f t="shared" ref="N32" si="5">N30*N31</f>
        <v>2414.7749999999996</v>
      </c>
      <c r="O32" s="29">
        <f>O30*O31</f>
        <v>2736.7449999999994</v>
      </c>
      <c r="P32" s="28"/>
    </row>
    <row r="33" spans="2:16" ht="12.75" customHeight="1">
      <c r="B33" s="376" t="s">
        <v>44</v>
      </c>
      <c r="C33" s="377">
        <f>D32</f>
        <v>2253.7899999999995</v>
      </c>
      <c r="D33" s="378">
        <f>E32-D32</f>
        <v>0</v>
      </c>
      <c r="E33" s="378">
        <f t="shared" ref="E33:N33" si="6">F32-E32</f>
        <v>0</v>
      </c>
      <c r="F33" s="378">
        <f t="shared" si="6"/>
        <v>0</v>
      </c>
      <c r="G33" s="378">
        <f t="shared" si="6"/>
        <v>0</v>
      </c>
      <c r="H33" s="378">
        <f t="shared" si="6"/>
        <v>160.98500000000013</v>
      </c>
      <c r="I33" s="378">
        <f t="shared" si="6"/>
        <v>0</v>
      </c>
      <c r="J33" s="378">
        <f t="shared" si="6"/>
        <v>0</v>
      </c>
      <c r="K33" s="378">
        <f t="shared" si="6"/>
        <v>0</v>
      </c>
      <c r="L33" s="378">
        <f t="shared" si="6"/>
        <v>0</v>
      </c>
      <c r="M33" s="378">
        <f t="shared" si="6"/>
        <v>0</v>
      </c>
      <c r="N33" s="378">
        <f t="shared" si="6"/>
        <v>321.9699999999998</v>
      </c>
      <c r="O33" s="378"/>
      <c r="P33" s="379">
        <f>SUM(D33:O33)</f>
        <v>482.95499999999993</v>
      </c>
    </row>
    <row r="34" spans="2:16" ht="12.75" customHeight="1"/>
    <row r="35" spans="2:16" ht="12.75" customHeight="1"/>
    <row r="36" spans="2:16" ht="12.75" customHeight="1"/>
    <row r="37" spans="2:16" ht="12.75" customHeight="1"/>
    <row r="38" spans="2:16" ht="12.75" customHeight="1"/>
    <row r="39" spans="2:16" ht="12.75" customHeight="1"/>
    <row r="40" spans="2:16" ht="12.75" customHeight="1"/>
    <row r="41" spans="2:16" ht="12.75" customHeight="1"/>
    <row r="42" spans="2:16" ht="12.75" customHeight="1"/>
    <row r="43" spans="2:16" ht="12.75" customHeight="1"/>
    <row r="44" spans="2:16" ht="12.75" customHeight="1"/>
    <row r="45" spans="2:16" ht="12.75" customHeight="1"/>
    <row r="46" spans="2:16" ht="12.75" customHeight="1"/>
    <row r="47" spans="2:16" ht="12.75" customHeight="1"/>
    <row r="48" spans="2:16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</sheetData>
  <mergeCells count="16">
    <mergeCell ref="B3:P3"/>
    <mergeCell ref="B5:P5"/>
    <mergeCell ref="B7:B8"/>
    <mergeCell ref="C7:C8"/>
    <mergeCell ref="D7:O7"/>
    <mergeCell ref="P7:P8"/>
    <mergeCell ref="B15:P15"/>
    <mergeCell ref="B17:B18"/>
    <mergeCell ref="C17:C18"/>
    <mergeCell ref="D17:O17"/>
    <mergeCell ref="P17:P18"/>
    <mergeCell ref="B26:P26"/>
    <mergeCell ref="B28:B29"/>
    <mergeCell ref="C28:C29"/>
    <mergeCell ref="D28:O28"/>
    <mergeCell ref="P28:P29"/>
  </mergeCells>
  <pageMargins left="0.7" right="0.7" top="0.75" bottom="0.75" header="0" footer="0"/>
  <pageSetup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I981"/>
  <sheetViews>
    <sheetView tabSelected="1" workbookViewId="0">
      <selection activeCell="K35" sqref="K35"/>
    </sheetView>
  </sheetViews>
  <sheetFormatPr baseColWidth="10" defaultColWidth="14.42578125" defaultRowHeight="15" customHeight="1"/>
  <cols>
    <col min="1" max="1" width="10" style="38" customWidth="1"/>
    <col min="2" max="2" width="4.42578125" style="38" customWidth="1"/>
    <col min="3" max="3" width="25.7109375" style="38" customWidth="1"/>
    <col min="4" max="4" width="9.42578125" style="38" customWidth="1"/>
    <col min="5" max="5" width="9" style="38" customWidth="1"/>
    <col min="6" max="6" width="9.85546875" style="38" customWidth="1"/>
    <col min="7" max="24" width="10" style="38" customWidth="1"/>
    <col min="25" max="16384" width="14.42578125" style="38"/>
  </cols>
  <sheetData>
    <row r="1" spans="2:6" s="387" customFormat="1" ht="15" customHeight="1"/>
    <row r="2" spans="2:6" s="387" customFormat="1" ht="15" customHeight="1">
      <c r="C2" s="503" t="s">
        <v>372</v>
      </c>
      <c r="D2" s="503"/>
      <c r="E2" s="503"/>
      <c r="F2" s="503"/>
    </row>
    <row r="3" spans="2:6" ht="13.5" customHeight="1">
      <c r="B3" s="52"/>
      <c r="C3" s="547"/>
      <c r="D3" s="548"/>
      <c r="E3" s="548"/>
      <c r="F3" s="548"/>
    </row>
    <row r="4" spans="2:6" ht="13.5" customHeight="1">
      <c r="B4" s="43"/>
      <c r="C4" s="561" t="s">
        <v>136</v>
      </c>
      <c r="D4" s="561"/>
      <c r="E4" s="561"/>
      <c r="F4" s="561"/>
    </row>
    <row r="5" spans="2:6" ht="12.75" customHeight="1">
      <c r="B5" s="43"/>
      <c r="C5" s="49"/>
      <c r="D5" s="49"/>
      <c r="E5" s="49"/>
      <c r="F5" s="49"/>
    </row>
    <row r="6" spans="2:6" ht="12.75" customHeight="1">
      <c r="B6" s="43"/>
      <c r="C6" s="562" t="s">
        <v>297</v>
      </c>
      <c r="D6" s="562"/>
      <c r="E6" s="562"/>
      <c r="F6" s="562"/>
    </row>
    <row r="7" spans="2:6" ht="13.5" customHeight="1" thickBot="1">
      <c r="C7" s="49"/>
      <c r="D7" s="49"/>
      <c r="E7" s="49"/>
      <c r="F7" s="49"/>
    </row>
    <row r="8" spans="2:6" ht="13.5" customHeight="1">
      <c r="C8" s="306" t="s">
        <v>19</v>
      </c>
      <c r="D8" s="307">
        <v>1</v>
      </c>
      <c r="E8" s="307">
        <f>1+D8</f>
        <v>2</v>
      </c>
      <c r="F8" s="307">
        <f>1+E8</f>
        <v>3</v>
      </c>
    </row>
    <row r="9" spans="2:6" ht="12.75" customHeight="1">
      <c r="C9" s="70" t="s">
        <v>338</v>
      </c>
      <c r="D9" s="69">
        <f>D10*D11</f>
        <v>36337.5</v>
      </c>
      <c r="E9" s="69">
        <f t="shared" ref="E9:F9" si="0">E10*E11</f>
        <v>40755</v>
      </c>
      <c r="F9" s="69">
        <f t="shared" si="0"/>
        <v>50445</v>
      </c>
    </row>
    <row r="10" spans="2:6" s="382" customFormat="1" ht="12.75" customHeight="1">
      <c r="C10" s="54" t="s">
        <v>82</v>
      </c>
      <c r="D10" s="65">
        <f>'a) Presupuesto_Ventas'!O7</f>
        <v>1275</v>
      </c>
      <c r="E10" s="65">
        <f>'a) Presupuesto_Ventas'!O8</f>
        <v>1430</v>
      </c>
      <c r="F10" s="65">
        <f>'a) Presupuesto_Ventas'!O9</f>
        <v>1770</v>
      </c>
    </row>
    <row r="11" spans="2:6" s="382" customFormat="1" ht="12.75" customHeight="1">
      <c r="C11" s="54" t="s">
        <v>286</v>
      </c>
      <c r="D11" s="404">
        <f>DATOS!Valor_de_venta</f>
        <v>28.5</v>
      </c>
      <c r="E11" s="404">
        <f>DATOS!Valor_de_venta</f>
        <v>28.5</v>
      </c>
      <c r="F11" s="404">
        <f>DATOS!Valor_de_venta</f>
        <v>28.5</v>
      </c>
    </row>
    <row r="12" spans="2:6" ht="12.75" customHeight="1">
      <c r="C12" s="70" t="s">
        <v>135</v>
      </c>
      <c r="D12" s="91">
        <f>SUM(D13:D16)</f>
        <v>24210.89814814815</v>
      </c>
      <c r="E12" s="91">
        <f t="shared" ref="E12:F12" si="1">SUM(E13:E16)</f>
        <v>26717.248148148148</v>
      </c>
      <c r="F12" s="91">
        <f t="shared" si="1"/>
        <v>32215.048148148151</v>
      </c>
    </row>
    <row r="13" spans="2:6" ht="12.75" customHeight="1">
      <c r="C13" s="54" t="s">
        <v>339</v>
      </c>
      <c r="D13" s="65">
        <f>D10*'d) Costos_producción'!$D$8</f>
        <v>9983.25</v>
      </c>
      <c r="E13" s="65">
        <f>E10*'d) Costos_producción'!$D$8</f>
        <v>11196.9</v>
      </c>
      <c r="F13" s="65">
        <f>F10*'d) Costos_producción'!$D$8</f>
        <v>13859.1</v>
      </c>
    </row>
    <row r="14" spans="2:6" s="382" customFormat="1" ht="12.75" customHeight="1">
      <c r="C14" s="54" t="s">
        <v>340</v>
      </c>
      <c r="D14" s="65">
        <f>D10*'d) Costos_producción'!$D$15</f>
        <v>10633.5</v>
      </c>
      <c r="E14" s="65">
        <f>E10*'d) Costos_producción'!$D$15</f>
        <v>11926.199999999999</v>
      </c>
      <c r="F14" s="65">
        <f>F10*'d) Costos_producción'!$D$15</f>
        <v>14761.8</v>
      </c>
    </row>
    <row r="15" spans="2:6" s="382" customFormat="1" ht="12.75" customHeight="1">
      <c r="C15" s="54" t="s">
        <v>341</v>
      </c>
      <c r="D15" s="65">
        <f>'d) Costos_producción'!$F$19*12</f>
        <v>2496</v>
      </c>
      <c r="E15" s="65">
        <f>'d) Costos_producción'!$F$19*12</f>
        <v>2496</v>
      </c>
      <c r="F15" s="65">
        <f>'d) Costos_producción'!$F$19*12</f>
        <v>2496</v>
      </c>
    </row>
    <row r="16" spans="2:6" ht="12.75" customHeight="1">
      <c r="C16" s="54" t="s">
        <v>134</v>
      </c>
      <c r="D16" s="65">
        <f>'c) Dep. y VR'!F8</f>
        <v>1098.148148148148</v>
      </c>
      <c r="E16" s="65">
        <f>'c) Dep. y VR'!F8</f>
        <v>1098.148148148148</v>
      </c>
      <c r="F16" s="65">
        <f>'c) Dep. y VR'!F8</f>
        <v>1098.148148148148</v>
      </c>
    </row>
    <row r="17" spans="3:9" ht="12.75" customHeight="1">
      <c r="C17" s="310" t="s">
        <v>133</v>
      </c>
      <c r="D17" s="311">
        <f>D9-D12</f>
        <v>12126.60185185185</v>
      </c>
      <c r="E17" s="311">
        <f t="shared" ref="E17:F17" si="2">E9-E12</f>
        <v>14037.751851851852</v>
      </c>
      <c r="F17" s="311">
        <f t="shared" si="2"/>
        <v>18229.951851851849</v>
      </c>
      <c r="G17" s="92"/>
    </row>
    <row r="18" spans="3:9" ht="12.75" customHeight="1">
      <c r="C18" s="54" t="s">
        <v>132</v>
      </c>
      <c r="D18" s="91">
        <f>'f) Gastos_Operativos'!H21*12</f>
        <v>18722.400000000001</v>
      </c>
      <c r="E18" s="91">
        <f t="shared" ref="E18:F18" si="3">E19+E20</f>
        <v>18722.400000000001</v>
      </c>
      <c r="F18" s="91">
        <f t="shared" si="3"/>
        <v>18722.400000000001</v>
      </c>
      <c r="I18" s="52"/>
    </row>
    <row r="19" spans="3:9" ht="12.75" customHeight="1">
      <c r="C19" s="54" t="s">
        <v>131</v>
      </c>
      <c r="D19" s="89">
        <f>'f) Gastos_Operativos'!H15*12</f>
        <v>14560.5</v>
      </c>
      <c r="E19" s="65">
        <f>('f) Gastos_Operativos'!D15)*12</f>
        <v>14560.5</v>
      </c>
      <c r="F19" s="65">
        <f>('f) Gastos_Operativos'!D15)*12</f>
        <v>14560.5</v>
      </c>
    </row>
    <row r="20" spans="3:9" ht="12.75" customHeight="1">
      <c r="C20" s="54" t="s">
        <v>130</v>
      </c>
      <c r="D20" s="89">
        <f>'f) Gastos_Operativos'!H20*12</f>
        <v>4161.8999999999996</v>
      </c>
      <c r="E20" s="89">
        <f>'f) Gastos_Operativos'!H20*12</f>
        <v>4161.8999999999996</v>
      </c>
      <c r="F20" s="89">
        <f>'f) Gastos_Operativos'!H20*12</f>
        <v>4161.8999999999996</v>
      </c>
    </row>
    <row r="21" spans="3:9" ht="12.75" customHeight="1">
      <c r="C21" s="54" t="s">
        <v>129</v>
      </c>
      <c r="D21" s="65">
        <f>'c) Dep. y VR'!F16</f>
        <v>41.666666666666657</v>
      </c>
      <c r="E21" s="65">
        <f>'c) Dep. y VR'!F16</f>
        <v>41.666666666666657</v>
      </c>
      <c r="F21" s="65">
        <f>'c) Dep. y VR'!F16</f>
        <v>41.666666666666657</v>
      </c>
    </row>
    <row r="22" spans="3:9" ht="12.75" customHeight="1">
      <c r="C22" s="310" t="s">
        <v>128</v>
      </c>
      <c r="D22" s="311">
        <f>D17-D19-D20-D21</f>
        <v>-6637.4648148148162</v>
      </c>
      <c r="E22" s="311">
        <f>E17-E19-E20-E21</f>
        <v>-4726.3148148148148</v>
      </c>
      <c r="F22" s="311">
        <f t="shared" ref="F22" si="4">F17-F19-F20-F21</f>
        <v>-534.11481481481735</v>
      </c>
    </row>
    <row r="23" spans="3:9" ht="12.75" customHeight="1">
      <c r="C23" s="54" t="s">
        <v>154</v>
      </c>
      <c r="D23" s="105">
        <v>0</v>
      </c>
      <c r="E23" s="67">
        <v>0</v>
      </c>
      <c r="F23" s="67">
        <v>0</v>
      </c>
    </row>
    <row r="24" spans="3:9" ht="12.75" customHeight="1">
      <c r="C24" s="70" t="s">
        <v>127</v>
      </c>
      <c r="D24" s="69">
        <f>D22-D23</f>
        <v>-6637.4648148148162</v>
      </c>
      <c r="E24" s="69">
        <f t="shared" ref="E24:F24" si="5">E22-E23</f>
        <v>-4726.3148148148148</v>
      </c>
      <c r="F24" s="69">
        <f t="shared" si="5"/>
        <v>-534.11481481481735</v>
      </c>
    </row>
    <row r="25" spans="3:9" ht="13.5" customHeight="1" thickBot="1">
      <c r="C25" s="53" t="s">
        <v>126</v>
      </c>
      <c r="D25" s="68">
        <v>0</v>
      </c>
      <c r="E25" s="68">
        <v>0</v>
      </c>
      <c r="F25" s="68">
        <v>0</v>
      </c>
    </row>
    <row r="26" spans="3:9" ht="13.5" customHeight="1" thickBot="1">
      <c r="C26" s="308" t="s">
        <v>125</v>
      </c>
      <c r="D26" s="309">
        <f>D24-D25</f>
        <v>-6637.4648148148162</v>
      </c>
      <c r="E26" s="309">
        <f>E24-E25</f>
        <v>-4726.3148148148148</v>
      </c>
      <c r="F26" s="309">
        <f>F24-F25</f>
        <v>-534.11481481481735</v>
      </c>
    </row>
    <row r="27" spans="3:9" ht="12.75" customHeight="1">
      <c r="C27" s="49" t="s">
        <v>124</v>
      </c>
      <c r="D27" s="49"/>
      <c r="E27" s="49"/>
      <c r="F27" s="49"/>
      <c r="H27" s="92"/>
      <c r="I27" s="92"/>
    </row>
    <row r="28" spans="3:9" ht="12.75" customHeight="1">
      <c r="C28" s="49" t="s">
        <v>123</v>
      </c>
      <c r="D28" s="49"/>
      <c r="E28" s="49"/>
      <c r="F28" s="49"/>
    </row>
    <row r="29" spans="3:9" ht="12.75" customHeight="1">
      <c r="G29" s="92"/>
    </row>
    <row r="30" spans="3:9" ht="13.5" customHeight="1"/>
    <row r="31" spans="3:9" ht="12.75" customHeight="1"/>
    <row r="32" spans="3:9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</sheetData>
  <mergeCells count="4">
    <mergeCell ref="C3:F3"/>
    <mergeCell ref="C4:F4"/>
    <mergeCell ref="C6:F6"/>
    <mergeCell ref="C2:F2"/>
  </mergeCells>
  <pageMargins left="0.7" right="0.7" top="0.75" bottom="0.75" header="0" footer="0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XFD371"/>
  <sheetViews>
    <sheetView showZeros="0" view="pageBreakPreview" zoomScaleSheetLayoutView="100" workbookViewId="0">
      <selection activeCell="XFD13" sqref="XFD13"/>
    </sheetView>
  </sheetViews>
  <sheetFormatPr baseColWidth="10" defaultColWidth="0" defaultRowHeight="12.75" zeroHeight="1"/>
  <cols>
    <col min="1" max="1" width="9.140625" style="95" customWidth="1"/>
    <col min="2" max="2" width="11.42578125" style="94" customWidth="1"/>
    <col min="3" max="3" width="12.42578125" style="94" customWidth="1"/>
    <col min="4" max="5" width="12.28515625" style="94" customWidth="1"/>
    <col min="6" max="6" width="11.42578125" style="94" customWidth="1"/>
    <col min="7" max="16383" width="11.5703125" style="93" hidden="1"/>
    <col min="16384" max="16384" width="14.5703125" style="93" customWidth="1"/>
  </cols>
  <sheetData>
    <row r="1" spans="1:8 16384:16384">
      <c r="A1" s="101"/>
      <c r="B1" s="99"/>
      <c r="C1" s="99"/>
      <c r="D1" s="99"/>
      <c r="E1" s="99"/>
      <c r="F1" s="99"/>
    </row>
    <row r="2" spans="1:8 16384:16384">
      <c r="A2" s="101"/>
      <c r="B2" s="99"/>
      <c r="C2" s="104" t="e">
        <f>XFD2</f>
        <v>#REF!</v>
      </c>
      <c r="D2" s="99" t="s">
        <v>170</v>
      </c>
      <c r="E2" s="99"/>
      <c r="F2" s="99"/>
      <c r="XFD2" s="107" t="e">
        <f>'b) Inversión Inicial'!#REF!</f>
        <v>#REF!</v>
      </c>
    </row>
    <row r="3" spans="1:8 16384:16384">
      <c r="A3" s="101"/>
      <c r="B3" s="99"/>
      <c r="C3" s="103">
        <v>1.4999999999999999E-2</v>
      </c>
      <c r="D3" s="99"/>
      <c r="E3" s="99"/>
      <c r="F3" s="99"/>
      <c r="XFD3" s="108" t="e">
        <f>XFD2/3.6</f>
        <v>#REF!</v>
      </c>
    </row>
    <row r="4" spans="1:8 16384:16384">
      <c r="A4" s="101"/>
      <c r="B4" s="99"/>
      <c r="C4" s="102">
        <v>12</v>
      </c>
      <c r="D4" s="99"/>
      <c r="E4" s="99"/>
      <c r="F4" s="99"/>
      <c r="XFD4" s="93">
        <f>1.5/3.6</f>
        <v>0.41666666666666663</v>
      </c>
    </row>
    <row r="5" spans="1:8 16384:16384">
      <c r="A5" s="101"/>
      <c r="B5" s="99"/>
      <c r="C5" s="99"/>
      <c r="D5" s="99"/>
      <c r="E5" s="99"/>
      <c r="F5" s="99"/>
    </row>
    <row r="6" spans="1:8 16384:16384">
      <c r="A6" s="101"/>
      <c r="B6" s="99"/>
      <c r="C6" s="99"/>
      <c r="D6" s="99"/>
      <c r="E6" s="99"/>
      <c r="F6" s="99"/>
    </row>
    <row r="7" spans="1:8 16384:16384">
      <c r="A7" s="101"/>
      <c r="B7" s="99"/>
      <c r="C7" s="99"/>
      <c r="D7" s="99"/>
      <c r="E7" s="99"/>
      <c r="F7" s="99"/>
    </row>
    <row r="8" spans="1:8 16384:16384" ht="13.5" thickBot="1">
      <c r="A8" s="101"/>
      <c r="B8" s="99"/>
      <c r="C8" s="99"/>
      <c r="D8" s="99"/>
      <c r="E8" s="99"/>
      <c r="F8" s="99"/>
    </row>
    <row r="9" spans="1:8 16384:16384" ht="13.5" thickBot="1">
      <c r="A9" s="101"/>
      <c r="B9" s="100" t="e">
        <f>SUM(B11:B371)</f>
        <v>#REF!</v>
      </c>
      <c r="C9" s="100" t="e">
        <f>SUM(C11:C371)</f>
        <v>#REF!</v>
      </c>
      <c r="D9" s="100" t="e">
        <f>SUM(D11:D371)</f>
        <v>#REF!</v>
      </c>
      <c r="E9" s="99"/>
      <c r="F9" s="99"/>
      <c r="H9" s="94"/>
    </row>
    <row r="10" spans="1:8 16384:16384" ht="13.5" thickBot="1">
      <c r="A10" s="98" t="s">
        <v>157</v>
      </c>
      <c r="B10" s="97" t="s">
        <v>151</v>
      </c>
      <c r="C10" s="97" t="s">
        <v>152</v>
      </c>
      <c r="D10" s="97" t="s">
        <v>153</v>
      </c>
      <c r="E10" s="97" t="s">
        <v>193</v>
      </c>
      <c r="F10" s="96"/>
    </row>
    <row r="11" spans="1:8 16384:16384">
      <c r="A11" s="95">
        <v>1</v>
      </c>
      <c r="B11" s="94" t="e">
        <f t="shared" ref="B11:B22" si="0">IF(A11=0,0,(PPMT($C$3,A11,$C$4,-$C$2)))</f>
        <v>#REF!</v>
      </c>
      <c r="C11" s="94" t="e">
        <f t="shared" ref="C11:C22" si="1">IF(A11=0,0,(IPMT($C$3,A11,$C$4,-$C$2)))</f>
        <v>#REF!</v>
      </c>
      <c r="D11" s="94" t="e">
        <f t="shared" ref="D11:D22" si="2">IF(A11=0,0,(PMT($C$3,$C$4,-$C$2)))</f>
        <v>#REF!</v>
      </c>
      <c r="E11" s="94" t="e">
        <f t="shared" ref="E11:E22" si="3">IF(A11=0,0,($C$2-F11))</f>
        <v>#REF!</v>
      </c>
      <c r="F11" s="94" t="e">
        <f>+B11</f>
        <v>#REF!</v>
      </c>
    </row>
    <row r="12" spans="1:8 16384:16384">
      <c r="A12" s="95">
        <f t="shared" ref="A12:A22" si="4">IF(A11&gt;=$C$4,0,IF(A11=0,0,(1+A11)))</f>
        <v>2</v>
      </c>
      <c r="B12" s="94" t="e">
        <f t="shared" si="0"/>
        <v>#REF!</v>
      </c>
      <c r="C12" s="94" t="e">
        <f t="shared" si="1"/>
        <v>#REF!</v>
      </c>
      <c r="D12" s="94" t="e">
        <f t="shared" si="2"/>
        <v>#REF!</v>
      </c>
      <c r="E12" s="94" t="e">
        <f t="shared" si="3"/>
        <v>#REF!</v>
      </c>
      <c r="F12" s="94" t="e">
        <f t="shared" ref="F12:F22" si="5">IF(A12=0,0,(B12+F11))</f>
        <v>#REF!</v>
      </c>
      <c r="G12" s="94"/>
    </row>
    <row r="13" spans="1:8 16384:16384">
      <c r="A13" s="95">
        <f t="shared" si="4"/>
        <v>3</v>
      </c>
      <c r="B13" s="94" t="e">
        <f t="shared" si="0"/>
        <v>#REF!</v>
      </c>
      <c r="C13" s="94" t="e">
        <f t="shared" si="1"/>
        <v>#REF!</v>
      </c>
      <c r="D13" s="94" t="e">
        <f t="shared" si="2"/>
        <v>#REF!</v>
      </c>
      <c r="E13" s="94" t="e">
        <f t="shared" si="3"/>
        <v>#REF!</v>
      </c>
      <c r="F13" s="94" t="e">
        <f t="shared" si="5"/>
        <v>#REF!</v>
      </c>
      <c r="G13" s="94"/>
    </row>
    <row r="14" spans="1:8 16384:16384">
      <c r="A14" s="95">
        <f t="shared" si="4"/>
        <v>4</v>
      </c>
      <c r="B14" s="94" t="e">
        <f t="shared" si="0"/>
        <v>#REF!</v>
      </c>
      <c r="C14" s="94" t="e">
        <f t="shared" si="1"/>
        <v>#REF!</v>
      </c>
      <c r="D14" s="94" t="e">
        <f t="shared" si="2"/>
        <v>#REF!</v>
      </c>
      <c r="E14" s="94" t="e">
        <f t="shared" si="3"/>
        <v>#REF!</v>
      </c>
      <c r="F14" s="94" t="e">
        <f t="shared" si="5"/>
        <v>#REF!</v>
      </c>
    </row>
    <row r="15" spans="1:8 16384:16384">
      <c r="A15" s="95">
        <f t="shared" si="4"/>
        <v>5</v>
      </c>
      <c r="B15" s="94" t="e">
        <f t="shared" si="0"/>
        <v>#REF!</v>
      </c>
      <c r="C15" s="94" t="e">
        <f t="shared" si="1"/>
        <v>#REF!</v>
      </c>
      <c r="D15" s="94" t="e">
        <f t="shared" si="2"/>
        <v>#REF!</v>
      </c>
      <c r="E15" s="94" t="e">
        <f t="shared" si="3"/>
        <v>#REF!</v>
      </c>
      <c r="F15" s="94" t="e">
        <f t="shared" si="5"/>
        <v>#REF!</v>
      </c>
    </row>
    <row r="16" spans="1:8 16384:16384">
      <c r="A16" s="95">
        <f t="shared" si="4"/>
        <v>6</v>
      </c>
      <c r="B16" s="94" t="e">
        <f t="shared" si="0"/>
        <v>#REF!</v>
      </c>
      <c r="C16" s="94" t="e">
        <f t="shared" si="1"/>
        <v>#REF!</v>
      </c>
      <c r="D16" s="94" t="e">
        <f t="shared" si="2"/>
        <v>#REF!</v>
      </c>
      <c r="E16" s="94" t="e">
        <f t="shared" si="3"/>
        <v>#REF!</v>
      </c>
      <c r="F16" s="94" t="e">
        <f t="shared" si="5"/>
        <v>#REF!</v>
      </c>
    </row>
    <row r="17" spans="1:6">
      <c r="A17" s="95">
        <f t="shared" si="4"/>
        <v>7</v>
      </c>
      <c r="B17" s="94" t="e">
        <f t="shared" si="0"/>
        <v>#REF!</v>
      </c>
      <c r="C17" s="94" t="e">
        <f t="shared" si="1"/>
        <v>#REF!</v>
      </c>
      <c r="D17" s="94" t="e">
        <f t="shared" si="2"/>
        <v>#REF!</v>
      </c>
      <c r="E17" s="94" t="e">
        <f t="shared" si="3"/>
        <v>#REF!</v>
      </c>
      <c r="F17" s="94" t="e">
        <f t="shared" si="5"/>
        <v>#REF!</v>
      </c>
    </row>
    <row r="18" spans="1:6">
      <c r="A18" s="95">
        <f t="shared" si="4"/>
        <v>8</v>
      </c>
      <c r="B18" s="94" t="e">
        <f t="shared" si="0"/>
        <v>#REF!</v>
      </c>
      <c r="C18" s="94" t="e">
        <f t="shared" si="1"/>
        <v>#REF!</v>
      </c>
      <c r="D18" s="94" t="e">
        <f t="shared" si="2"/>
        <v>#REF!</v>
      </c>
      <c r="E18" s="94" t="e">
        <f t="shared" si="3"/>
        <v>#REF!</v>
      </c>
      <c r="F18" s="94" t="e">
        <f t="shared" si="5"/>
        <v>#REF!</v>
      </c>
    </row>
    <row r="19" spans="1:6">
      <c r="A19" s="95">
        <f t="shared" si="4"/>
        <v>9</v>
      </c>
      <c r="B19" s="94" t="e">
        <f t="shared" si="0"/>
        <v>#REF!</v>
      </c>
      <c r="C19" s="94" t="e">
        <f t="shared" si="1"/>
        <v>#REF!</v>
      </c>
      <c r="D19" s="94" t="e">
        <f t="shared" si="2"/>
        <v>#REF!</v>
      </c>
      <c r="E19" s="94" t="e">
        <f t="shared" si="3"/>
        <v>#REF!</v>
      </c>
      <c r="F19" s="94" t="e">
        <f t="shared" si="5"/>
        <v>#REF!</v>
      </c>
    </row>
    <row r="20" spans="1:6">
      <c r="A20" s="95">
        <f t="shared" si="4"/>
        <v>10</v>
      </c>
      <c r="B20" s="94" t="e">
        <f t="shared" si="0"/>
        <v>#REF!</v>
      </c>
      <c r="C20" s="94" t="e">
        <f t="shared" si="1"/>
        <v>#REF!</v>
      </c>
      <c r="D20" s="94" t="e">
        <f t="shared" si="2"/>
        <v>#REF!</v>
      </c>
      <c r="E20" s="94" t="e">
        <f t="shared" si="3"/>
        <v>#REF!</v>
      </c>
      <c r="F20" s="94" t="e">
        <f t="shared" si="5"/>
        <v>#REF!</v>
      </c>
    </row>
    <row r="21" spans="1:6">
      <c r="A21" s="95">
        <f t="shared" si="4"/>
        <v>11</v>
      </c>
      <c r="B21" s="94" t="e">
        <f t="shared" si="0"/>
        <v>#REF!</v>
      </c>
      <c r="C21" s="94" t="e">
        <f t="shared" si="1"/>
        <v>#REF!</v>
      </c>
      <c r="D21" s="94" t="e">
        <f t="shared" si="2"/>
        <v>#REF!</v>
      </c>
      <c r="E21" s="94" t="e">
        <f t="shared" si="3"/>
        <v>#REF!</v>
      </c>
      <c r="F21" s="94" t="e">
        <f t="shared" si="5"/>
        <v>#REF!</v>
      </c>
    </row>
    <row r="22" spans="1:6">
      <c r="A22" s="95">
        <f t="shared" si="4"/>
        <v>12</v>
      </c>
      <c r="B22" s="94" t="e">
        <f t="shared" si="0"/>
        <v>#REF!</v>
      </c>
      <c r="C22" s="94" t="e">
        <f t="shared" si="1"/>
        <v>#REF!</v>
      </c>
      <c r="D22" s="94" t="e">
        <f t="shared" si="2"/>
        <v>#REF!</v>
      </c>
      <c r="E22" s="94" t="e">
        <f t="shared" si="3"/>
        <v>#REF!</v>
      </c>
      <c r="F22" s="94" t="e">
        <f t="shared" si="5"/>
        <v>#REF!</v>
      </c>
    </row>
    <row r="23" spans="1:6">
      <c r="A23" s="95">
        <f t="shared" ref="A23:A75" si="6">IF(A22&gt;=$C$4,0,IF(A22=0,0,(1+A22)))</f>
        <v>0</v>
      </c>
      <c r="B23" s="94">
        <f t="shared" ref="B23:B74" si="7">IF(A23=0,0,(PPMT($C$3,A23,$C$4,-$C$2)))</f>
        <v>0</v>
      </c>
      <c r="C23" s="94">
        <f t="shared" ref="C23:C74" si="8">IF(A23=0,0,(IPMT($C$3,A23,$C$4,-$C$2)))</f>
        <v>0</v>
      </c>
      <c r="D23" s="94">
        <f t="shared" ref="D23:D74" si="9">IF(A23=0,0,(PMT($C$3,$C$4,-$C$2)))</f>
        <v>0</v>
      </c>
      <c r="E23" s="94">
        <f t="shared" ref="E23:E74" si="10">IF(A23=0,0,($C$2-F23))</f>
        <v>0</v>
      </c>
      <c r="F23" s="94">
        <f t="shared" ref="F23:F75" si="11">IF(A23=0,0,(B23+F22))</f>
        <v>0</v>
      </c>
    </row>
    <row r="24" spans="1:6">
      <c r="A24" s="95">
        <f t="shared" si="6"/>
        <v>0</v>
      </c>
      <c r="B24" s="94">
        <f t="shared" si="7"/>
        <v>0</v>
      </c>
      <c r="C24" s="94">
        <f t="shared" si="8"/>
        <v>0</v>
      </c>
      <c r="D24" s="94">
        <f t="shared" si="9"/>
        <v>0</v>
      </c>
      <c r="E24" s="94">
        <f t="shared" si="10"/>
        <v>0</v>
      </c>
      <c r="F24" s="94">
        <f t="shared" si="11"/>
        <v>0</v>
      </c>
    </row>
    <row r="25" spans="1:6">
      <c r="A25" s="95">
        <f t="shared" si="6"/>
        <v>0</v>
      </c>
      <c r="B25" s="94">
        <f t="shared" si="7"/>
        <v>0</v>
      </c>
      <c r="C25" s="94">
        <f t="shared" si="8"/>
        <v>0</v>
      </c>
      <c r="D25" s="94">
        <f t="shared" si="9"/>
        <v>0</v>
      </c>
      <c r="E25" s="94">
        <f t="shared" si="10"/>
        <v>0</v>
      </c>
      <c r="F25" s="94">
        <f t="shared" si="11"/>
        <v>0</v>
      </c>
    </row>
    <row r="26" spans="1:6">
      <c r="A26" s="95">
        <f t="shared" si="6"/>
        <v>0</v>
      </c>
      <c r="B26" s="94">
        <f t="shared" si="7"/>
        <v>0</v>
      </c>
      <c r="C26" s="94">
        <f t="shared" si="8"/>
        <v>0</v>
      </c>
      <c r="D26" s="94">
        <f t="shared" si="9"/>
        <v>0</v>
      </c>
      <c r="E26" s="94">
        <f t="shared" si="10"/>
        <v>0</v>
      </c>
      <c r="F26" s="94">
        <f t="shared" si="11"/>
        <v>0</v>
      </c>
    </row>
    <row r="27" spans="1:6">
      <c r="A27" s="95">
        <f t="shared" si="6"/>
        <v>0</v>
      </c>
      <c r="B27" s="94">
        <f t="shared" si="7"/>
        <v>0</v>
      </c>
      <c r="C27" s="94">
        <f t="shared" si="8"/>
        <v>0</v>
      </c>
      <c r="D27" s="94">
        <f t="shared" si="9"/>
        <v>0</v>
      </c>
      <c r="E27" s="94">
        <f t="shared" si="10"/>
        <v>0</v>
      </c>
      <c r="F27" s="94">
        <f t="shared" si="11"/>
        <v>0</v>
      </c>
    </row>
    <row r="28" spans="1:6">
      <c r="A28" s="95">
        <f t="shared" si="6"/>
        <v>0</v>
      </c>
      <c r="B28" s="94">
        <f t="shared" si="7"/>
        <v>0</v>
      </c>
      <c r="C28" s="94">
        <f t="shared" si="8"/>
        <v>0</v>
      </c>
      <c r="D28" s="94">
        <f t="shared" si="9"/>
        <v>0</v>
      </c>
      <c r="E28" s="94">
        <f t="shared" si="10"/>
        <v>0</v>
      </c>
      <c r="F28" s="94">
        <f t="shared" si="11"/>
        <v>0</v>
      </c>
    </row>
    <row r="29" spans="1:6">
      <c r="A29" s="95">
        <f t="shared" si="6"/>
        <v>0</v>
      </c>
      <c r="B29" s="94">
        <f t="shared" si="7"/>
        <v>0</v>
      </c>
      <c r="C29" s="94">
        <f t="shared" si="8"/>
        <v>0</v>
      </c>
      <c r="D29" s="94">
        <f t="shared" si="9"/>
        <v>0</v>
      </c>
      <c r="E29" s="94">
        <f t="shared" si="10"/>
        <v>0</v>
      </c>
      <c r="F29" s="94">
        <f t="shared" si="11"/>
        <v>0</v>
      </c>
    </row>
    <row r="30" spans="1:6">
      <c r="A30" s="95">
        <f t="shared" si="6"/>
        <v>0</v>
      </c>
      <c r="B30" s="94">
        <f t="shared" si="7"/>
        <v>0</v>
      </c>
      <c r="C30" s="94">
        <f t="shared" si="8"/>
        <v>0</v>
      </c>
      <c r="D30" s="94">
        <f t="shared" si="9"/>
        <v>0</v>
      </c>
      <c r="E30" s="94">
        <f t="shared" si="10"/>
        <v>0</v>
      </c>
      <c r="F30" s="94">
        <f t="shared" si="11"/>
        <v>0</v>
      </c>
    </row>
    <row r="31" spans="1:6">
      <c r="A31" s="95">
        <f t="shared" si="6"/>
        <v>0</v>
      </c>
      <c r="B31" s="94">
        <f t="shared" si="7"/>
        <v>0</v>
      </c>
      <c r="C31" s="94">
        <f t="shared" si="8"/>
        <v>0</v>
      </c>
      <c r="D31" s="94">
        <f t="shared" si="9"/>
        <v>0</v>
      </c>
      <c r="E31" s="94">
        <f t="shared" si="10"/>
        <v>0</v>
      </c>
      <c r="F31" s="94">
        <f t="shared" si="11"/>
        <v>0</v>
      </c>
    </row>
    <row r="32" spans="1:6">
      <c r="A32" s="95">
        <f t="shared" si="6"/>
        <v>0</v>
      </c>
      <c r="B32" s="94">
        <f t="shared" si="7"/>
        <v>0</v>
      </c>
      <c r="C32" s="94">
        <f t="shared" si="8"/>
        <v>0</v>
      </c>
      <c r="D32" s="94">
        <f t="shared" si="9"/>
        <v>0</v>
      </c>
      <c r="E32" s="94">
        <f t="shared" si="10"/>
        <v>0</v>
      </c>
      <c r="F32" s="94">
        <f t="shared" si="11"/>
        <v>0</v>
      </c>
    </row>
    <row r="33" spans="1:6">
      <c r="A33" s="95">
        <f t="shared" si="6"/>
        <v>0</v>
      </c>
      <c r="B33" s="94">
        <f t="shared" si="7"/>
        <v>0</v>
      </c>
      <c r="C33" s="94">
        <f t="shared" si="8"/>
        <v>0</v>
      </c>
      <c r="D33" s="94">
        <f t="shared" si="9"/>
        <v>0</v>
      </c>
      <c r="E33" s="94">
        <f t="shared" si="10"/>
        <v>0</v>
      </c>
      <c r="F33" s="94">
        <f t="shared" si="11"/>
        <v>0</v>
      </c>
    </row>
    <row r="34" spans="1:6">
      <c r="A34" s="95">
        <f t="shared" si="6"/>
        <v>0</v>
      </c>
      <c r="B34" s="94">
        <f t="shared" si="7"/>
        <v>0</v>
      </c>
      <c r="C34" s="94">
        <f t="shared" si="8"/>
        <v>0</v>
      </c>
      <c r="D34" s="94">
        <f t="shared" si="9"/>
        <v>0</v>
      </c>
      <c r="E34" s="94">
        <f t="shared" si="10"/>
        <v>0</v>
      </c>
      <c r="F34" s="94">
        <f t="shared" si="11"/>
        <v>0</v>
      </c>
    </row>
    <row r="35" spans="1:6">
      <c r="A35" s="95">
        <f t="shared" si="6"/>
        <v>0</v>
      </c>
      <c r="B35" s="94">
        <f t="shared" si="7"/>
        <v>0</v>
      </c>
      <c r="C35" s="94">
        <f t="shared" si="8"/>
        <v>0</v>
      </c>
      <c r="D35" s="94">
        <f t="shared" si="9"/>
        <v>0</v>
      </c>
      <c r="E35" s="94">
        <f t="shared" si="10"/>
        <v>0</v>
      </c>
      <c r="F35" s="94">
        <f t="shared" si="11"/>
        <v>0</v>
      </c>
    </row>
    <row r="36" spans="1:6">
      <c r="A36" s="95">
        <f t="shared" si="6"/>
        <v>0</v>
      </c>
      <c r="B36" s="94">
        <f t="shared" si="7"/>
        <v>0</v>
      </c>
      <c r="C36" s="94">
        <f t="shared" si="8"/>
        <v>0</v>
      </c>
      <c r="D36" s="94">
        <f t="shared" si="9"/>
        <v>0</v>
      </c>
      <c r="E36" s="94">
        <f t="shared" si="10"/>
        <v>0</v>
      </c>
      <c r="F36" s="94">
        <f t="shared" si="11"/>
        <v>0</v>
      </c>
    </row>
    <row r="37" spans="1:6">
      <c r="A37" s="95">
        <f t="shared" si="6"/>
        <v>0</v>
      </c>
      <c r="B37" s="94">
        <f t="shared" si="7"/>
        <v>0</v>
      </c>
      <c r="C37" s="94">
        <f t="shared" si="8"/>
        <v>0</v>
      </c>
      <c r="D37" s="94">
        <f t="shared" si="9"/>
        <v>0</v>
      </c>
      <c r="E37" s="94">
        <f t="shared" si="10"/>
        <v>0</v>
      </c>
      <c r="F37" s="94">
        <f t="shared" si="11"/>
        <v>0</v>
      </c>
    </row>
    <row r="38" spans="1:6">
      <c r="A38" s="95">
        <f t="shared" si="6"/>
        <v>0</v>
      </c>
      <c r="B38" s="94">
        <f t="shared" si="7"/>
        <v>0</v>
      </c>
      <c r="C38" s="94">
        <f t="shared" si="8"/>
        <v>0</v>
      </c>
      <c r="D38" s="94">
        <f t="shared" si="9"/>
        <v>0</v>
      </c>
      <c r="E38" s="94">
        <f t="shared" si="10"/>
        <v>0</v>
      </c>
      <c r="F38" s="94">
        <f t="shared" si="11"/>
        <v>0</v>
      </c>
    </row>
    <row r="39" spans="1:6">
      <c r="A39" s="95">
        <f t="shared" si="6"/>
        <v>0</v>
      </c>
      <c r="B39" s="94">
        <f t="shared" si="7"/>
        <v>0</v>
      </c>
      <c r="C39" s="94">
        <f t="shared" si="8"/>
        <v>0</v>
      </c>
      <c r="D39" s="94">
        <f t="shared" si="9"/>
        <v>0</v>
      </c>
      <c r="E39" s="94">
        <f t="shared" si="10"/>
        <v>0</v>
      </c>
      <c r="F39" s="94">
        <f t="shared" si="11"/>
        <v>0</v>
      </c>
    </row>
    <row r="40" spans="1:6">
      <c r="A40" s="95">
        <f t="shared" si="6"/>
        <v>0</v>
      </c>
      <c r="B40" s="94">
        <f t="shared" si="7"/>
        <v>0</v>
      </c>
      <c r="C40" s="94">
        <f t="shared" si="8"/>
        <v>0</v>
      </c>
      <c r="D40" s="94">
        <f t="shared" si="9"/>
        <v>0</v>
      </c>
      <c r="E40" s="94">
        <f t="shared" si="10"/>
        <v>0</v>
      </c>
      <c r="F40" s="94">
        <f t="shared" si="11"/>
        <v>0</v>
      </c>
    </row>
    <row r="41" spans="1:6">
      <c r="A41" s="95">
        <f t="shared" si="6"/>
        <v>0</v>
      </c>
      <c r="B41" s="94">
        <f t="shared" si="7"/>
        <v>0</v>
      </c>
      <c r="C41" s="94">
        <f t="shared" si="8"/>
        <v>0</v>
      </c>
      <c r="D41" s="94">
        <f t="shared" si="9"/>
        <v>0</v>
      </c>
      <c r="E41" s="94">
        <f t="shared" si="10"/>
        <v>0</v>
      </c>
      <c r="F41" s="94">
        <f t="shared" si="11"/>
        <v>0</v>
      </c>
    </row>
    <row r="42" spans="1:6">
      <c r="A42" s="95">
        <f t="shared" si="6"/>
        <v>0</v>
      </c>
      <c r="B42" s="94">
        <f t="shared" si="7"/>
        <v>0</v>
      </c>
      <c r="C42" s="94">
        <f t="shared" si="8"/>
        <v>0</v>
      </c>
      <c r="D42" s="94">
        <f t="shared" si="9"/>
        <v>0</v>
      </c>
      <c r="E42" s="94">
        <f t="shared" si="10"/>
        <v>0</v>
      </c>
      <c r="F42" s="94">
        <f t="shared" si="11"/>
        <v>0</v>
      </c>
    </row>
    <row r="43" spans="1:6">
      <c r="A43" s="95">
        <f t="shared" si="6"/>
        <v>0</v>
      </c>
      <c r="B43" s="94">
        <f t="shared" si="7"/>
        <v>0</v>
      </c>
      <c r="C43" s="94">
        <f t="shared" si="8"/>
        <v>0</v>
      </c>
      <c r="D43" s="94">
        <f t="shared" si="9"/>
        <v>0</v>
      </c>
      <c r="E43" s="94">
        <f t="shared" si="10"/>
        <v>0</v>
      </c>
      <c r="F43" s="94">
        <f t="shared" si="11"/>
        <v>0</v>
      </c>
    </row>
    <row r="44" spans="1:6">
      <c r="A44" s="95">
        <f t="shared" si="6"/>
        <v>0</v>
      </c>
      <c r="B44" s="94">
        <f t="shared" si="7"/>
        <v>0</v>
      </c>
      <c r="C44" s="94">
        <f t="shared" si="8"/>
        <v>0</v>
      </c>
      <c r="D44" s="94">
        <f t="shared" si="9"/>
        <v>0</v>
      </c>
      <c r="E44" s="94">
        <f t="shared" si="10"/>
        <v>0</v>
      </c>
      <c r="F44" s="94">
        <f t="shared" si="11"/>
        <v>0</v>
      </c>
    </row>
    <row r="45" spans="1:6">
      <c r="A45" s="95">
        <f t="shared" si="6"/>
        <v>0</v>
      </c>
      <c r="B45" s="94">
        <f t="shared" si="7"/>
        <v>0</v>
      </c>
      <c r="C45" s="94">
        <f t="shared" si="8"/>
        <v>0</v>
      </c>
      <c r="D45" s="94">
        <f t="shared" si="9"/>
        <v>0</v>
      </c>
      <c r="E45" s="94">
        <f t="shared" si="10"/>
        <v>0</v>
      </c>
      <c r="F45" s="94">
        <f t="shared" si="11"/>
        <v>0</v>
      </c>
    </row>
    <row r="46" spans="1:6">
      <c r="A46" s="95">
        <f t="shared" si="6"/>
        <v>0</v>
      </c>
      <c r="B46" s="94">
        <f t="shared" si="7"/>
        <v>0</v>
      </c>
      <c r="C46" s="94">
        <f t="shared" si="8"/>
        <v>0</v>
      </c>
      <c r="D46" s="94">
        <f t="shared" si="9"/>
        <v>0</v>
      </c>
      <c r="E46" s="94">
        <f t="shared" si="10"/>
        <v>0</v>
      </c>
      <c r="F46" s="94">
        <f t="shared" si="11"/>
        <v>0</v>
      </c>
    </row>
    <row r="47" spans="1:6">
      <c r="A47" s="95">
        <f t="shared" si="6"/>
        <v>0</v>
      </c>
      <c r="B47" s="94">
        <f t="shared" si="7"/>
        <v>0</v>
      </c>
      <c r="C47" s="94">
        <f t="shared" si="8"/>
        <v>0</v>
      </c>
      <c r="D47" s="94">
        <f t="shared" si="9"/>
        <v>0</v>
      </c>
      <c r="E47" s="94">
        <f t="shared" si="10"/>
        <v>0</v>
      </c>
      <c r="F47" s="94">
        <f t="shared" si="11"/>
        <v>0</v>
      </c>
    </row>
    <row r="48" spans="1:6">
      <c r="A48" s="95">
        <f t="shared" si="6"/>
        <v>0</v>
      </c>
      <c r="B48" s="94">
        <f t="shared" si="7"/>
        <v>0</v>
      </c>
      <c r="C48" s="94">
        <f t="shared" si="8"/>
        <v>0</v>
      </c>
      <c r="D48" s="94">
        <f t="shared" si="9"/>
        <v>0</v>
      </c>
      <c r="E48" s="94">
        <f t="shared" si="10"/>
        <v>0</v>
      </c>
      <c r="F48" s="94">
        <f t="shared" si="11"/>
        <v>0</v>
      </c>
    </row>
    <row r="49" spans="1:6">
      <c r="A49" s="95">
        <f t="shared" si="6"/>
        <v>0</v>
      </c>
      <c r="B49" s="94">
        <f t="shared" si="7"/>
        <v>0</v>
      </c>
      <c r="C49" s="94">
        <f t="shared" si="8"/>
        <v>0</v>
      </c>
      <c r="D49" s="94">
        <f t="shared" si="9"/>
        <v>0</v>
      </c>
      <c r="E49" s="94">
        <f t="shared" si="10"/>
        <v>0</v>
      </c>
      <c r="F49" s="94">
        <f t="shared" si="11"/>
        <v>0</v>
      </c>
    </row>
    <row r="50" spans="1:6">
      <c r="A50" s="95">
        <f t="shared" si="6"/>
        <v>0</v>
      </c>
      <c r="B50" s="94">
        <f t="shared" si="7"/>
        <v>0</v>
      </c>
      <c r="C50" s="94">
        <f t="shared" si="8"/>
        <v>0</v>
      </c>
      <c r="D50" s="94">
        <f t="shared" si="9"/>
        <v>0</v>
      </c>
      <c r="E50" s="94">
        <f t="shared" si="10"/>
        <v>0</v>
      </c>
      <c r="F50" s="94">
        <f t="shared" si="11"/>
        <v>0</v>
      </c>
    </row>
    <row r="51" spans="1:6">
      <c r="A51" s="95">
        <f t="shared" si="6"/>
        <v>0</v>
      </c>
      <c r="B51" s="94">
        <f t="shared" si="7"/>
        <v>0</v>
      </c>
      <c r="C51" s="94">
        <f t="shared" si="8"/>
        <v>0</v>
      </c>
      <c r="D51" s="94">
        <f t="shared" si="9"/>
        <v>0</v>
      </c>
      <c r="E51" s="94">
        <f t="shared" si="10"/>
        <v>0</v>
      </c>
      <c r="F51" s="94">
        <f t="shared" si="11"/>
        <v>0</v>
      </c>
    </row>
    <row r="52" spans="1:6">
      <c r="A52" s="95">
        <f t="shared" si="6"/>
        <v>0</v>
      </c>
      <c r="B52" s="94">
        <f t="shared" si="7"/>
        <v>0</v>
      </c>
      <c r="C52" s="94">
        <f t="shared" si="8"/>
        <v>0</v>
      </c>
      <c r="D52" s="94">
        <f t="shared" si="9"/>
        <v>0</v>
      </c>
      <c r="E52" s="94">
        <f t="shared" si="10"/>
        <v>0</v>
      </c>
      <c r="F52" s="94">
        <f t="shared" si="11"/>
        <v>0</v>
      </c>
    </row>
    <row r="53" spans="1:6">
      <c r="A53" s="95">
        <f t="shared" si="6"/>
        <v>0</v>
      </c>
      <c r="B53" s="94">
        <f t="shared" si="7"/>
        <v>0</v>
      </c>
      <c r="C53" s="94">
        <f t="shared" si="8"/>
        <v>0</v>
      </c>
      <c r="D53" s="94">
        <f t="shared" si="9"/>
        <v>0</v>
      </c>
      <c r="E53" s="94">
        <f t="shared" si="10"/>
        <v>0</v>
      </c>
      <c r="F53" s="94">
        <f t="shared" si="11"/>
        <v>0</v>
      </c>
    </row>
    <row r="54" spans="1:6">
      <c r="A54" s="95">
        <f t="shared" si="6"/>
        <v>0</v>
      </c>
      <c r="B54" s="94">
        <f t="shared" si="7"/>
        <v>0</v>
      </c>
      <c r="C54" s="94">
        <f t="shared" si="8"/>
        <v>0</v>
      </c>
      <c r="D54" s="94">
        <f t="shared" si="9"/>
        <v>0</v>
      </c>
      <c r="E54" s="94">
        <f t="shared" si="10"/>
        <v>0</v>
      </c>
      <c r="F54" s="94">
        <f t="shared" si="11"/>
        <v>0</v>
      </c>
    </row>
    <row r="55" spans="1:6">
      <c r="A55" s="95">
        <f t="shared" si="6"/>
        <v>0</v>
      </c>
      <c r="B55" s="94">
        <f t="shared" si="7"/>
        <v>0</v>
      </c>
      <c r="C55" s="94">
        <f t="shared" si="8"/>
        <v>0</v>
      </c>
      <c r="D55" s="94">
        <f t="shared" si="9"/>
        <v>0</v>
      </c>
      <c r="E55" s="94">
        <f t="shared" si="10"/>
        <v>0</v>
      </c>
      <c r="F55" s="94">
        <f t="shared" si="11"/>
        <v>0</v>
      </c>
    </row>
    <row r="56" spans="1:6">
      <c r="A56" s="95">
        <f t="shared" si="6"/>
        <v>0</v>
      </c>
      <c r="B56" s="94">
        <f t="shared" si="7"/>
        <v>0</v>
      </c>
      <c r="C56" s="94">
        <f t="shared" si="8"/>
        <v>0</v>
      </c>
      <c r="D56" s="94">
        <f t="shared" si="9"/>
        <v>0</v>
      </c>
      <c r="E56" s="94">
        <f t="shared" si="10"/>
        <v>0</v>
      </c>
      <c r="F56" s="94">
        <f t="shared" si="11"/>
        <v>0</v>
      </c>
    </row>
    <row r="57" spans="1:6">
      <c r="A57" s="95">
        <f t="shared" si="6"/>
        <v>0</v>
      </c>
      <c r="B57" s="94">
        <f t="shared" si="7"/>
        <v>0</v>
      </c>
      <c r="C57" s="94">
        <f t="shared" si="8"/>
        <v>0</v>
      </c>
      <c r="D57" s="94">
        <f t="shared" si="9"/>
        <v>0</v>
      </c>
      <c r="E57" s="94">
        <f t="shared" si="10"/>
        <v>0</v>
      </c>
      <c r="F57" s="94">
        <f t="shared" si="11"/>
        <v>0</v>
      </c>
    </row>
    <row r="58" spans="1:6">
      <c r="A58" s="95">
        <f t="shared" si="6"/>
        <v>0</v>
      </c>
      <c r="B58" s="94">
        <f t="shared" si="7"/>
        <v>0</v>
      </c>
      <c r="C58" s="94">
        <f t="shared" si="8"/>
        <v>0</v>
      </c>
      <c r="D58" s="94">
        <f t="shared" si="9"/>
        <v>0</v>
      </c>
      <c r="E58" s="94">
        <f t="shared" si="10"/>
        <v>0</v>
      </c>
      <c r="F58" s="94">
        <f t="shared" si="11"/>
        <v>0</v>
      </c>
    </row>
    <row r="59" spans="1:6">
      <c r="A59" s="95">
        <f t="shared" si="6"/>
        <v>0</v>
      </c>
      <c r="B59" s="94">
        <f t="shared" si="7"/>
        <v>0</v>
      </c>
      <c r="C59" s="94">
        <f t="shared" si="8"/>
        <v>0</v>
      </c>
      <c r="D59" s="94">
        <f t="shared" si="9"/>
        <v>0</v>
      </c>
      <c r="E59" s="94">
        <f t="shared" si="10"/>
        <v>0</v>
      </c>
      <c r="F59" s="94">
        <f t="shared" si="11"/>
        <v>0</v>
      </c>
    </row>
    <row r="60" spans="1:6">
      <c r="A60" s="95">
        <f t="shared" si="6"/>
        <v>0</v>
      </c>
      <c r="B60" s="94">
        <f t="shared" si="7"/>
        <v>0</v>
      </c>
      <c r="C60" s="94">
        <f t="shared" si="8"/>
        <v>0</v>
      </c>
      <c r="D60" s="94">
        <f t="shared" si="9"/>
        <v>0</v>
      </c>
      <c r="E60" s="94">
        <f t="shared" si="10"/>
        <v>0</v>
      </c>
      <c r="F60" s="94">
        <f t="shared" si="11"/>
        <v>0</v>
      </c>
    </row>
    <row r="61" spans="1:6">
      <c r="A61" s="95">
        <f t="shared" si="6"/>
        <v>0</v>
      </c>
      <c r="B61" s="94">
        <f t="shared" si="7"/>
        <v>0</v>
      </c>
      <c r="C61" s="94">
        <f t="shared" si="8"/>
        <v>0</v>
      </c>
      <c r="D61" s="94">
        <f t="shared" si="9"/>
        <v>0</v>
      </c>
      <c r="E61" s="94">
        <f t="shared" si="10"/>
        <v>0</v>
      </c>
      <c r="F61" s="94">
        <f t="shared" si="11"/>
        <v>0</v>
      </c>
    </row>
    <row r="62" spans="1:6">
      <c r="A62" s="95">
        <f t="shared" si="6"/>
        <v>0</v>
      </c>
      <c r="B62" s="94">
        <f t="shared" si="7"/>
        <v>0</v>
      </c>
      <c r="C62" s="94">
        <f t="shared" si="8"/>
        <v>0</v>
      </c>
      <c r="D62" s="94">
        <f t="shared" si="9"/>
        <v>0</v>
      </c>
      <c r="E62" s="94">
        <f t="shared" si="10"/>
        <v>0</v>
      </c>
      <c r="F62" s="94">
        <f t="shared" si="11"/>
        <v>0</v>
      </c>
    </row>
    <row r="63" spans="1:6">
      <c r="A63" s="95">
        <f t="shared" si="6"/>
        <v>0</v>
      </c>
      <c r="B63" s="94">
        <f t="shared" si="7"/>
        <v>0</v>
      </c>
      <c r="C63" s="94">
        <f t="shared" si="8"/>
        <v>0</v>
      </c>
      <c r="D63" s="94">
        <f t="shared" si="9"/>
        <v>0</v>
      </c>
      <c r="E63" s="94">
        <f t="shared" si="10"/>
        <v>0</v>
      </c>
      <c r="F63" s="94">
        <f t="shared" si="11"/>
        <v>0</v>
      </c>
    </row>
    <row r="64" spans="1:6">
      <c r="A64" s="95">
        <f t="shared" si="6"/>
        <v>0</v>
      </c>
      <c r="B64" s="94">
        <f t="shared" si="7"/>
        <v>0</v>
      </c>
      <c r="C64" s="94">
        <f t="shared" si="8"/>
        <v>0</v>
      </c>
      <c r="D64" s="94">
        <f t="shared" si="9"/>
        <v>0</v>
      </c>
      <c r="E64" s="94">
        <f t="shared" si="10"/>
        <v>0</v>
      </c>
      <c r="F64" s="94">
        <f t="shared" si="11"/>
        <v>0</v>
      </c>
    </row>
    <row r="65" spans="1:6">
      <c r="A65" s="95">
        <f t="shared" si="6"/>
        <v>0</v>
      </c>
      <c r="B65" s="94">
        <f t="shared" si="7"/>
        <v>0</v>
      </c>
      <c r="C65" s="94">
        <f t="shared" si="8"/>
        <v>0</v>
      </c>
      <c r="D65" s="94">
        <f t="shared" si="9"/>
        <v>0</v>
      </c>
      <c r="E65" s="94">
        <f t="shared" si="10"/>
        <v>0</v>
      </c>
      <c r="F65" s="94">
        <f t="shared" si="11"/>
        <v>0</v>
      </c>
    </row>
    <row r="66" spans="1:6">
      <c r="A66" s="95">
        <f t="shared" si="6"/>
        <v>0</v>
      </c>
      <c r="B66" s="94">
        <f t="shared" si="7"/>
        <v>0</v>
      </c>
      <c r="C66" s="94">
        <f t="shared" si="8"/>
        <v>0</v>
      </c>
      <c r="D66" s="94">
        <f t="shared" si="9"/>
        <v>0</v>
      </c>
      <c r="E66" s="94">
        <f t="shared" si="10"/>
        <v>0</v>
      </c>
      <c r="F66" s="94">
        <f t="shared" si="11"/>
        <v>0</v>
      </c>
    </row>
    <row r="67" spans="1:6">
      <c r="A67" s="95">
        <f t="shared" si="6"/>
        <v>0</v>
      </c>
      <c r="B67" s="94">
        <f t="shared" si="7"/>
        <v>0</v>
      </c>
      <c r="C67" s="94">
        <f t="shared" si="8"/>
        <v>0</v>
      </c>
      <c r="D67" s="94">
        <f t="shared" si="9"/>
        <v>0</v>
      </c>
      <c r="E67" s="94">
        <f t="shared" si="10"/>
        <v>0</v>
      </c>
      <c r="F67" s="94">
        <f t="shared" si="11"/>
        <v>0</v>
      </c>
    </row>
    <row r="68" spans="1:6">
      <c r="A68" s="95">
        <f t="shared" si="6"/>
        <v>0</v>
      </c>
      <c r="B68" s="94">
        <f t="shared" si="7"/>
        <v>0</v>
      </c>
      <c r="C68" s="94">
        <f t="shared" si="8"/>
        <v>0</v>
      </c>
      <c r="D68" s="94">
        <f t="shared" si="9"/>
        <v>0</v>
      </c>
      <c r="E68" s="94">
        <f t="shared" si="10"/>
        <v>0</v>
      </c>
      <c r="F68" s="94">
        <f t="shared" si="11"/>
        <v>0</v>
      </c>
    </row>
    <row r="69" spans="1:6">
      <c r="A69" s="95">
        <f t="shared" si="6"/>
        <v>0</v>
      </c>
      <c r="B69" s="94">
        <f t="shared" si="7"/>
        <v>0</v>
      </c>
      <c r="C69" s="94">
        <f t="shared" si="8"/>
        <v>0</v>
      </c>
      <c r="D69" s="94">
        <f t="shared" si="9"/>
        <v>0</v>
      </c>
      <c r="E69" s="94">
        <f t="shared" si="10"/>
        <v>0</v>
      </c>
      <c r="F69" s="94">
        <f t="shared" si="11"/>
        <v>0</v>
      </c>
    </row>
    <row r="70" spans="1:6">
      <c r="A70" s="95">
        <f t="shared" si="6"/>
        <v>0</v>
      </c>
      <c r="B70" s="94">
        <f t="shared" si="7"/>
        <v>0</v>
      </c>
      <c r="C70" s="94">
        <f t="shared" si="8"/>
        <v>0</v>
      </c>
      <c r="D70" s="94">
        <f t="shared" si="9"/>
        <v>0</v>
      </c>
      <c r="E70" s="94">
        <f t="shared" si="10"/>
        <v>0</v>
      </c>
      <c r="F70" s="94">
        <f t="shared" si="11"/>
        <v>0</v>
      </c>
    </row>
    <row r="71" spans="1:6">
      <c r="A71" s="95">
        <f t="shared" si="6"/>
        <v>0</v>
      </c>
      <c r="B71" s="94">
        <f t="shared" si="7"/>
        <v>0</v>
      </c>
      <c r="C71" s="94">
        <f t="shared" si="8"/>
        <v>0</v>
      </c>
      <c r="D71" s="94">
        <f t="shared" si="9"/>
        <v>0</v>
      </c>
      <c r="E71" s="94">
        <f t="shared" si="10"/>
        <v>0</v>
      </c>
      <c r="F71" s="94">
        <f t="shared" si="11"/>
        <v>0</v>
      </c>
    </row>
    <row r="72" spans="1:6">
      <c r="A72" s="95">
        <f t="shared" si="6"/>
        <v>0</v>
      </c>
      <c r="B72" s="94">
        <f t="shared" si="7"/>
        <v>0</v>
      </c>
      <c r="C72" s="94">
        <f t="shared" si="8"/>
        <v>0</v>
      </c>
      <c r="D72" s="94">
        <f t="shared" si="9"/>
        <v>0</v>
      </c>
      <c r="E72" s="94">
        <f t="shared" si="10"/>
        <v>0</v>
      </c>
      <c r="F72" s="94">
        <f t="shared" si="11"/>
        <v>0</v>
      </c>
    </row>
    <row r="73" spans="1:6">
      <c r="A73" s="95">
        <f t="shared" si="6"/>
        <v>0</v>
      </c>
      <c r="B73" s="94">
        <f t="shared" si="7"/>
        <v>0</v>
      </c>
      <c r="C73" s="94">
        <f t="shared" si="8"/>
        <v>0</v>
      </c>
      <c r="D73" s="94">
        <f t="shared" si="9"/>
        <v>0</v>
      </c>
      <c r="E73" s="94">
        <f t="shared" si="10"/>
        <v>0</v>
      </c>
      <c r="F73" s="94">
        <f t="shared" si="11"/>
        <v>0</v>
      </c>
    </row>
    <row r="74" spans="1:6">
      <c r="A74" s="95">
        <f t="shared" si="6"/>
        <v>0</v>
      </c>
      <c r="B74" s="94">
        <f t="shared" si="7"/>
        <v>0</v>
      </c>
      <c r="C74" s="94">
        <f t="shared" si="8"/>
        <v>0</v>
      </c>
      <c r="D74" s="94">
        <f t="shared" si="9"/>
        <v>0</v>
      </c>
      <c r="E74" s="94">
        <f t="shared" si="10"/>
        <v>0</v>
      </c>
      <c r="F74" s="94">
        <f t="shared" si="11"/>
        <v>0</v>
      </c>
    </row>
    <row r="75" spans="1:6">
      <c r="A75" s="95">
        <f t="shared" si="6"/>
        <v>0</v>
      </c>
      <c r="B75" s="94">
        <f t="shared" ref="B75:B138" si="12">IF(A75=0,0,(PPMT($C$3,A75,$C$4,-$C$2)))</f>
        <v>0</v>
      </c>
      <c r="C75" s="94">
        <f t="shared" ref="C75:C138" si="13">IF(A75=0,0,(IPMT($C$3,A75,$C$4,-$C$2)))</f>
        <v>0</v>
      </c>
      <c r="D75" s="94">
        <f t="shared" ref="D75:D138" si="14">IF(A75=0,0,(PMT($C$3,$C$4,-$C$2)))</f>
        <v>0</v>
      </c>
      <c r="E75" s="94">
        <f t="shared" ref="E75:E138" si="15">IF(A75=0,0,($C$2-F75))</f>
        <v>0</v>
      </c>
      <c r="F75" s="94">
        <f t="shared" si="11"/>
        <v>0</v>
      </c>
    </row>
    <row r="76" spans="1:6">
      <c r="A76" s="95">
        <f t="shared" ref="A76:A139" si="16">IF(A75&gt;=$C$4,0,IF(A75=0,0,(1+A75)))</f>
        <v>0</v>
      </c>
      <c r="B76" s="94">
        <f t="shared" si="12"/>
        <v>0</v>
      </c>
      <c r="C76" s="94">
        <f t="shared" si="13"/>
        <v>0</v>
      </c>
      <c r="D76" s="94">
        <f t="shared" si="14"/>
        <v>0</v>
      </c>
      <c r="E76" s="94">
        <f t="shared" si="15"/>
        <v>0</v>
      </c>
      <c r="F76" s="94">
        <f t="shared" ref="F76:F139" si="17">IF(A76=0,0,(B76+F75))</f>
        <v>0</v>
      </c>
    </row>
    <row r="77" spans="1:6">
      <c r="A77" s="95">
        <f t="shared" si="16"/>
        <v>0</v>
      </c>
      <c r="B77" s="94">
        <f t="shared" si="12"/>
        <v>0</v>
      </c>
      <c r="C77" s="94">
        <f t="shared" si="13"/>
        <v>0</v>
      </c>
      <c r="D77" s="94">
        <f t="shared" si="14"/>
        <v>0</v>
      </c>
      <c r="E77" s="94">
        <f t="shared" si="15"/>
        <v>0</v>
      </c>
      <c r="F77" s="94">
        <f t="shared" si="17"/>
        <v>0</v>
      </c>
    </row>
    <row r="78" spans="1:6">
      <c r="A78" s="95">
        <f t="shared" si="16"/>
        <v>0</v>
      </c>
      <c r="B78" s="94">
        <f t="shared" si="12"/>
        <v>0</v>
      </c>
      <c r="C78" s="94">
        <f t="shared" si="13"/>
        <v>0</v>
      </c>
      <c r="D78" s="94">
        <f t="shared" si="14"/>
        <v>0</v>
      </c>
      <c r="E78" s="94">
        <f t="shared" si="15"/>
        <v>0</v>
      </c>
      <c r="F78" s="94">
        <f t="shared" si="17"/>
        <v>0</v>
      </c>
    </row>
    <row r="79" spans="1:6">
      <c r="A79" s="95">
        <f t="shared" si="16"/>
        <v>0</v>
      </c>
      <c r="B79" s="94">
        <f t="shared" si="12"/>
        <v>0</v>
      </c>
      <c r="C79" s="94">
        <f t="shared" si="13"/>
        <v>0</v>
      </c>
      <c r="D79" s="94">
        <f t="shared" si="14"/>
        <v>0</v>
      </c>
      <c r="E79" s="94">
        <f t="shared" si="15"/>
        <v>0</v>
      </c>
      <c r="F79" s="94">
        <f t="shared" si="17"/>
        <v>0</v>
      </c>
    </row>
    <row r="80" spans="1:6">
      <c r="A80" s="95">
        <f t="shared" si="16"/>
        <v>0</v>
      </c>
      <c r="B80" s="94">
        <f t="shared" si="12"/>
        <v>0</v>
      </c>
      <c r="C80" s="94">
        <f t="shared" si="13"/>
        <v>0</v>
      </c>
      <c r="D80" s="94">
        <f t="shared" si="14"/>
        <v>0</v>
      </c>
      <c r="E80" s="94">
        <f t="shared" si="15"/>
        <v>0</v>
      </c>
      <c r="F80" s="94">
        <f t="shared" si="17"/>
        <v>0</v>
      </c>
    </row>
    <row r="81" spans="1:6">
      <c r="A81" s="95">
        <f t="shared" si="16"/>
        <v>0</v>
      </c>
      <c r="B81" s="94">
        <f t="shared" si="12"/>
        <v>0</v>
      </c>
      <c r="C81" s="94">
        <f t="shared" si="13"/>
        <v>0</v>
      </c>
      <c r="D81" s="94">
        <f t="shared" si="14"/>
        <v>0</v>
      </c>
      <c r="E81" s="94">
        <f t="shared" si="15"/>
        <v>0</v>
      </c>
      <c r="F81" s="94">
        <f t="shared" si="17"/>
        <v>0</v>
      </c>
    </row>
    <row r="82" spans="1:6">
      <c r="A82" s="95">
        <f t="shared" si="16"/>
        <v>0</v>
      </c>
      <c r="B82" s="94">
        <f t="shared" si="12"/>
        <v>0</v>
      </c>
      <c r="C82" s="94">
        <f t="shared" si="13"/>
        <v>0</v>
      </c>
      <c r="D82" s="94">
        <f t="shared" si="14"/>
        <v>0</v>
      </c>
      <c r="E82" s="94">
        <f t="shared" si="15"/>
        <v>0</v>
      </c>
      <c r="F82" s="94">
        <f t="shared" si="17"/>
        <v>0</v>
      </c>
    </row>
    <row r="83" spans="1:6">
      <c r="A83" s="95">
        <f t="shared" si="16"/>
        <v>0</v>
      </c>
      <c r="B83" s="94">
        <f t="shared" si="12"/>
        <v>0</v>
      </c>
      <c r="C83" s="94">
        <f t="shared" si="13"/>
        <v>0</v>
      </c>
      <c r="D83" s="94">
        <f t="shared" si="14"/>
        <v>0</v>
      </c>
      <c r="E83" s="94">
        <f t="shared" si="15"/>
        <v>0</v>
      </c>
      <c r="F83" s="94">
        <f t="shared" si="17"/>
        <v>0</v>
      </c>
    </row>
    <row r="84" spans="1:6">
      <c r="A84" s="95">
        <f t="shared" si="16"/>
        <v>0</v>
      </c>
      <c r="B84" s="94">
        <f t="shared" si="12"/>
        <v>0</v>
      </c>
      <c r="C84" s="94">
        <f t="shared" si="13"/>
        <v>0</v>
      </c>
      <c r="D84" s="94">
        <f t="shared" si="14"/>
        <v>0</v>
      </c>
      <c r="E84" s="94">
        <f t="shared" si="15"/>
        <v>0</v>
      </c>
      <c r="F84" s="94">
        <f t="shared" si="17"/>
        <v>0</v>
      </c>
    </row>
    <row r="85" spans="1:6">
      <c r="A85" s="95">
        <f t="shared" si="16"/>
        <v>0</v>
      </c>
      <c r="B85" s="94">
        <f t="shared" si="12"/>
        <v>0</v>
      </c>
      <c r="C85" s="94">
        <f t="shared" si="13"/>
        <v>0</v>
      </c>
      <c r="D85" s="94">
        <f t="shared" si="14"/>
        <v>0</v>
      </c>
      <c r="E85" s="94">
        <f t="shared" si="15"/>
        <v>0</v>
      </c>
      <c r="F85" s="94">
        <f t="shared" si="17"/>
        <v>0</v>
      </c>
    </row>
    <row r="86" spans="1:6">
      <c r="A86" s="95">
        <f t="shared" si="16"/>
        <v>0</v>
      </c>
      <c r="B86" s="94">
        <f t="shared" si="12"/>
        <v>0</v>
      </c>
      <c r="C86" s="94">
        <f t="shared" si="13"/>
        <v>0</v>
      </c>
      <c r="D86" s="94">
        <f t="shared" si="14"/>
        <v>0</v>
      </c>
      <c r="E86" s="94">
        <f t="shared" si="15"/>
        <v>0</v>
      </c>
      <c r="F86" s="94">
        <f t="shared" si="17"/>
        <v>0</v>
      </c>
    </row>
    <row r="87" spans="1:6">
      <c r="A87" s="95">
        <f t="shared" si="16"/>
        <v>0</v>
      </c>
      <c r="B87" s="94">
        <f t="shared" si="12"/>
        <v>0</v>
      </c>
      <c r="C87" s="94">
        <f t="shared" si="13"/>
        <v>0</v>
      </c>
      <c r="D87" s="94">
        <f t="shared" si="14"/>
        <v>0</v>
      </c>
      <c r="E87" s="94">
        <f t="shared" si="15"/>
        <v>0</v>
      </c>
      <c r="F87" s="94">
        <f t="shared" si="17"/>
        <v>0</v>
      </c>
    </row>
    <row r="88" spans="1:6">
      <c r="A88" s="95">
        <f t="shared" si="16"/>
        <v>0</v>
      </c>
      <c r="B88" s="94">
        <f t="shared" si="12"/>
        <v>0</v>
      </c>
      <c r="C88" s="94">
        <f t="shared" si="13"/>
        <v>0</v>
      </c>
      <c r="D88" s="94">
        <f t="shared" si="14"/>
        <v>0</v>
      </c>
      <c r="E88" s="94">
        <f t="shared" si="15"/>
        <v>0</v>
      </c>
      <c r="F88" s="94">
        <f t="shared" si="17"/>
        <v>0</v>
      </c>
    </row>
    <row r="89" spans="1:6">
      <c r="A89" s="95">
        <f t="shared" si="16"/>
        <v>0</v>
      </c>
      <c r="B89" s="94">
        <f t="shared" si="12"/>
        <v>0</v>
      </c>
      <c r="C89" s="94">
        <f t="shared" si="13"/>
        <v>0</v>
      </c>
      <c r="D89" s="94">
        <f t="shared" si="14"/>
        <v>0</v>
      </c>
      <c r="E89" s="94">
        <f t="shared" si="15"/>
        <v>0</v>
      </c>
      <c r="F89" s="94">
        <f t="shared" si="17"/>
        <v>0</v>
      </c>
    </row>
    <row r="90" spans="1:6">
      <c r="A90" s="95">
        <f t="shared" si="16"/>
        <v>0</v>
      </c>
      <c r="B90" s="94">
        <f t="shared" si="12"/>
        <v>0</v>
      </c>
      <c r="C90" s="94">
        <f t="shared" si="13"/>
        <v>0</v>
      </c>
      <c r="D90" s="94">
        <f t="shared" si="14"/>
        <v>0</v>
      </c>
      <c r="E90" s="94">
        <f t="shared" si="15"/>
        <v>0</v>
      </c>
      <c r="F90" s="94">
        <f t="shared" si="17"/>
        <v>0</v>
      </c>
    </row>
    <row r="91" spans="1:6">
      <c r="A91" s="95">
        <f t="shared" si="16"/>
        <v>0</v>
      </c>
      <c r="B91" s="94">
        <f t="shared" si="12"/>
        <v>0</v>
      </c>
      <c r="C91" s="94">
        <f t="shared" si="13"/>
        <v>0</v>
      </c>
      <c r="D91" s="94">
        <f t="shared" si="14"/>
        <v>0</v>
      </c>
      <c r="E91" s="94">
        <f t="shared" si="15"/>
        <v>0</v>
      </c>
      <c r="F91" s="94">
        <f t="shared" si="17"/>
        <v>0</v>
      </c>
    </row>
    <row r="92" spans="1:6">
      <c r="A92" s="95">
        <f t="shared" si="16"/>
        <v>0</v>
      </c>
      <c r="B92" s="94">
        <f t="shared" si="12"/>
        <v>0</v>
      </c>
      <c r="C92" s="94">
        <f t="shared" si="13"/>
        <v>0</v>
      </c>
      <c r="D92" s="94">
        <f t="shared" si="14"/>
        <v>0</v>
      </c>
      <c r="E92" s="94">
        <f t="shared" si="15"/>
        <v>0</v>
      </c>
      <c r="F92" s="94">
        <f t="shared" si="17"/>
        <v>0</v>
      </c>
    </row>
    <row r="93" spans="1:6">
      <c r="A93" s="95">
        <f t="shared" si="16"/>
        <v>0</v>
      </c>
      <c r="B93" s="94">
        <f t="shared" si="12"/>
        <v>0</v>
      </c>
      <c r="C93" s="94">
        <f t="shared" si="13"/>
        <v>0</v>
      </c>
      <c r="D93" s="94">
        <f t="shared" si="14"/>
        <v>0</v>
      </c>
      <c r="E93" s="94">
        <f t="shared" si="15"/>
        <v>0</v>
      </c>
      <c r="F93" s="94">
        <f t="shared" si="17"/>
        <v>0</v>
      </c>
    </row>
    <row r="94" spans="1:6">
      <c r="A94" s="95">
        <f t="shared" si="16"/>
        <v>0</v>
      </c>
      <c r="B94" s="94">
        <f t="shared" si="12"/>
        <v>0</v>
      </c>
      <c r="C94" s="94">
        <f t="shared" si="13"/>
        <v>0</v>
      </c>
      <c r="D94" s="94">
        <f t="shared" si="14"/>
        <v>0</v>
      </c>
      <c r="E94" s="94">
        <f t="shared" si="15"/>
        <v>0</v>
      </c>
      <c r="F94" s="94">
        <f t="shared" si="17"/>
        <v>0</v>
      </c>
    </row>
    <row r="95" spans="1:6">
      <c r="A95" s="95">
        <f t="shared" si="16"/>
        <v>0</v>
      </c>
      <c r="B95" s="94">
        <f t="shared" si="12"/>
        <v>0</v>
      </c>
      <c r="C95" s="94">
        <f t="shared" si="13"/>
        <v>0</v>
      </c>
      <c r="D95" s="94">
        <f t="shared" si="14"/>
        <v>0</v>
      </c>
      <c r="E95" s="94">
        <f t="shared" si="15"/>
        <v>0</v>
      </c>
      <c r="F95" s="94">
        <f t="shared" si="17"/>
        <v>0</v>
      </c>
    </row>
    <row r="96" spans="1:6">
      <c r="A96" s="95">
        <f t="shared" si="16"/>
        <v>0</v>
      </c>
      <c r="B96" s="94">
        <f t="shared" si="12"/>
        <v>0</v>
      </c>
      <c r="C96" s="94">
        <f t="shared" si="13"/>
        <v>0</v>
      </c>
      <c r="D96" s="94">
        <f t="shared" si="14"/>
        <v>0</v>
      </c>
      <c r="E96" s="94">
        <f t="shared" si="15"/>
        <v>0</v>
      </c>
      <c r="F96" s="94">
        <f t="shared" si="17"/>
        <v>0</v>
      </c>
    </row>
    <row r="97" spans="1:6">
      <c r="A97" s="95">
        <f t="shared" si="16"/>
        <v>0</v>
      </c>
      <c r="B97" s="94">
        <f t="shared" si="12"/>
        <v>0</v>
      </c>
      <c r="C97" s="94">
        <f t="shared" si="13"/>
        <v>0</v>
      </c>
      <c r="D97" s="94">
        <f t="shared" si="14"/>
        <v>0</v>
      </c>
      <c r="E97" s="94">
        <f t="shared" si="15"/>
        <v>0</v>
      </c>
      <c r="F97" s="94">
        <f t="shared" si="17"/>
        <v>0</v>
      </c>
    </row>
    <row r="98" spans="1:6">
      <c r="A98" s="95">
        <f t="shared" si="16"/>
        <v>0</v>
      </c>
      <c r="B98" s="94">
        <f t="shared" si="12"/>
        <v>0</v>
      </c>
      <c r="C98" s="94">
        <f t="shared" si="13"/>
        <v>0</v>
      </c>
      <c r="D98" s="94">
        <f t="shared" si="14"/>
        <v>0</v>
      </c>
      <c r="E98" s="94">
        <f t="shared" si="15"/>
        <v>0</v>
      </c>
      <c r="F98" s="94">
        <f t="shared" si="17"/>
        <v>0</v>
      </c>
    </row>
    <row r="99" spans="1:6">
      <c r="A99" s="95">
        <f t="shared" si="16"/>
        <v>0</v>
      </c>
      <c r="B99" s="94">
        <f t="shared" si="12"/>
        <v>0</v>
      </c>
      <c r="C99" s="94">
        <f t="shared" si="13"/>
        <v>0</v>
      </c>
      <c r="D99" s="94">
        <f t="shared" si="14"/>
        <v>0</v>
      </c>
      <c r="E99" s="94">
        <f t="shared" si="15"/>
        <v>0</v>
      </c>
      <c r="F99" s="94">
        <f t="shared" si="17"/>
        <v>0</v>
      </c>
    </row>
    <row r="100" spans="1:6">
      <c r="A100" s="95">
        <f t="shared" si="16"/>
        <v>0</v>
      </c>
      <c r="B100" s="94">
        <f t="shared" si="12"/>
        <v>0</v>
      </c>
      <c r="C100" s="94">
        <f t="shared" si="13"/>
        <v>0</v>
      </c>
      <c r="D100" s="94">
        <f t="shared" si="14"/>
        <v>0</v>
      </c>
      <c r="E100" s="94">
        <f t="shared" si="15"/>
        <v>0</v>
      </c>
      <c r="F100" s="94">
        <f t="shared" si="17"/>
        <v>0</v>
      </c>
    </row>
    <row r="101" spans="1:6">
      <c r="A101" s="95">
        <f t="shared" si="16"/>
        <v>0</v>
      </c>
      <c r="B101" s="94">
        <f t="shared" si="12"/>
        <v>0</v>
      </c>
      <c r="C101" s="94">
        <f t="shared" si="13"/>
        <v>0</v>
      </c>
      <c r="D101" s="94">
        <f t="shared" si="14"/>
        <v>0</v>
      </c>
      <c r="E101" s="94">
        <f t="shared" si="15"/>
        <v>0</v>
      </c>
      <c r="F101" s="94">
        <f t="shared" si="17"/>
        <v>0</v>
      </c>
    </row>
    <row r="102" spans="1:6">
      <c r="A102" s="95">
        <f t="shared" si="16"/>
        <v>0</v>
      </c>
      <c r="B102" s="94">
        <f t="shared" si="12"/>
        <v>0</v>
      </c>
      <c r="C102" s="94">
        <f t="shared" si="13"/>
        <v>0</v>
      </c>
      <c r="D102" s="94">
        <f t="shared" si="14"/>
        <v>0</v>
      </c>
      <c r="E102" s="94">
        <f t="shared" si="15"/>
        <v>0</v>
      </c>
      <c r="F102" s="94">
        <f t="shared" si="17"/>
        <v>0</v>
      </c>
    </row>
    <row r="103" spans="1:6">
      <c r="A103" s="95">
        <f t="shared" si="16"/>
        <v>0</v>
      </c>
      <c r="B103" s="94">
        <f t="shared" si="12"/>
        <v>0</v>
      </c>
      <c r="C103" s="94">
        <f t="shared" si="13"/>
        <v>0</v>
      </c>
      <c r="D103" s="94">
        <f t="shared" si="14"/>
        <v>0</v>
      </c>
      <c r="E103" s="94">
        <f t="shared" si="15"/>
        <v>0</v>
      </c>
      <c r="F103" s="94">
        <f t="shared" si="17"/>
        <v>0</v>
      </c>
    </row>
    <row r="104" spans="1:6">
      <c r="A104" s="95">
        <f t="shared" si="16"/>
        <v>0</v>
      </c>
      <c r="B104" s="94">
        <f t="shared" si="12"/>
        <v>0</v>
      </c>
      <c r="C104" s="94">
        <f t="shared" si="13"/>
        <v>0</v>
      </c>
      <c r="D104" s="94">
        <f t="shared" si="14"/>
        <v>0</v>
      </c>
      <c r="E104" s="94">
        <f t="shared" si="15"/>
        <v>0</v>
      </c>
      <c r="F104" s="94">
        <f t="shared" si="17"/>
        <v>0</v>
      </c>
    </row>
    <row r="105" spans="1:6">
      <c r="A105" s="95">
        <f t="shared" si="16"/>
        <v>0</v>
      </c>
      <c r="B105" s="94">
        <f t="shared" si="12"/>
        <v>0</v>
      </c>
      <c r="C105" s="94">
        <f t="shared" si="13"/>
        <v>0</v>
      </c>
      <c r="D105" s="94">
        <f t="shared" si="14"/>
        <v>0</v>
      </c>
      <c r="E105" s="94">
        <f t="shared" si="15"/>
        <v>0</v>
      </c>
      <c r="F105" s="94">
        <f t="shared" si="17"/>
        <v>0</v>
      </c>
    </row>
    <row r="106" spans="1:6">
      <c r="A106" s="95">
        <f t="shared" si="16"/>
        <v>0</v>
      </c>
      <c r="B106" s="94">
        <f t="shared" si="12"/>
        <v>0</v>
      </c>
      <c r="C106" s="94">
        <f t="shared" si="13"/>
        <v>0</v>
      </c>
      <c r="D106" s="94">
        <f t="shared" si="14"/>
        <v>0</v>
      </c>
      <c r="E106" s="94">
        <f t="shared" si="15"/>
        <v>0</v>
      </c>
      <c r="F106" s="94">
        <f t="shared" si="17"/>
        <v>0</v>
      </c>
    </row>
    <row r="107" spans="1:6">
      <c r="A107" s="95">
        <f t="shared" si="16"/>
        <v>0</v>
      </c>
      <c r="B107" s="94">
        <f t="shared" si="12"/>
        <v>0</v>
      </c>
      <c r="C107" s="94">
        <f t="shared" si="13"/>
        <v>0</v>
      </c>
      <c r="D107" s="94">
        <f t="shared" si="14"/>
        <v>0</v>
      </c>
      <c r="E107" s="94">
        <f t="shared" si="15"/>
        <v>0</v>
      </c>
      <c r="F107" s="94">
        <f t="shared" si="17"/>
        <v>0</v>
      </c>
    </row>
    <row r="108" spans="1:6">
      <c r="A108" s="95">
        <f t="shared" si="16"/>
        <v>0</v>
      </c>
      <c r="B108" s="94">
        <f t="shared" si="12"/>
        <v>0</v>
      </c>
      <c r="C108" s="94">
        <f t="shared" si="13"/>
        <v>0</v>
      </c>
      <c r="D108" s="94">
        <f t="shared" si="14"/>
        <v>0</v>
      </c>
      <c r="E108" s="94">
        <f t="shared" si="15"/>
        <v>0</v>
      </c>
      <c r="F108" s="94">
        <f t="shared" si="17"/>
        <v>0</v>
      </c>
    </row>
    <row r="109" spans="1:6">
      <c r="A109" s="95">
        <f t="shared" si="16"/>
        <v>0</v>
      </c>
      <c r="B109" s="94">
        <f t="shared" si="12"/>
        <v>0</v>
      </c>
      <c r="C109" s="94">
        <f t="shared" si="13"/>
        <v>0</v>
      </c>
      <c r="D109" s="94">
        <f t="shared" si="14"/>
        <v>0</v>
      </c>
      <c r="E109" s="94">
        <f t="shared" si="15"/>
        <v>0</v>
      </c>
      <c r="F109" s="94">
        <f t="shared" si="17"/>
        <v>0</v>
      </c>
    </row>
    <row r="110" spans="1:6">
      <c r="A110" s="95">
        <f t="shared" si="16"/>
        <v>0</v>
      </c>
      <c r="B110" s="94">
        <f t="shared" si="12"/>
        <v>0</v>
      </c>
      <c r="C110" s="94">
        <f t="shared" si="13"/>
        <v>0</v>
      </c>
      <c r="D110" s="94">
        <f t="shared" si="14"/>
        <v>0</v>
      </c>
      <c r="E110" s="94">
        <f t="shared" si="15"/>
        <v>0</v>
      </c>
      <c r="F110" s="94">
        <f t="shared" si="17"/>
        <v>0</v>
      </c>
    </row>
    <row r="111" spans="1:6">
      <c r="A111" s="95">
        <f t="shared" si="16"/>
        <v>0</v>
      </c>
      <c r="B111" s="94">
        <f t="shared" si="12"/>
        <v>0</v>
      </c>
      <c r="C111" s="94">
        <f t="shared" si="13"/>
        <v>0</v>
      </c>
      <c r="D111" s="94">
        <f t="shared" si="14"/>
        <v>0</v>
      </c>
      <c r="E111" s="94">
        <f t="shared" si="15"/>
        <v>0</v>
      </c>
      <c r="F111" s="94">
        <f t="shared" si="17"/>
        <v>0</v>
      </c>
    </row>
    <row r="112" spans="1:6">
      <c r="A112" s="95">
        <f t="shared" si="16"/>
        <v>0</v>
      </c>
      <c r="B112" s="94">
        <f t="shared" si="12"/>
        <v>0</v>
      </c>
      <c r="C112" s="94">
        <f t="shared" si="13"/>
        <v>0</v>
      </c>
      <c r="D112" s="94">
        <f t="shared" si="14"/>
        <v>0</v>
      </c>
      <c r="E112" s="94">
        <f t="shared" si="15"/>
        <v>0</v>
      </c>
      <c r="F112" s="94">
        <f t="shared" si="17"/>
        <v>0</v>
      </c>
    </row>
    <row r="113" spans="1:6">
      <c r="A113" s="95">
        <f t="shared" si="16"/>
        <v>0</v>
      </c>
      <c r="B113" s="94">
        <f t="shared" si="12"/>
        <v>0</v>
      </c>
      <c r="C113" s="94">
        <f t="shared" si="13"/>
        <v>0</v>
      </c>
      <c r="D113" s="94">
        <f t="shared" si="14"/>
        <v>0</v>
      </c>
      <c r="E113" s="94">
        <f t="shared" si="15"/>
        <v>0</v>
      </c>
      <c r="F113" s="94">
        <f t="shared" si="17"/>
        <v>0</v>
      </c>
    </row>
    <row r="114" spans="1:6">
      <c r="A114" s="95">
        <f t="shared" si="16"/>
        <v>0</v>
      </c>
      <c r="B114" s="94">
        <f t="shared" si="12"/>
        <v>0</v>
      </c>
      <c r="C114" s="94">
        <f t="shared" si="13"/>
        <v>0</v>
      </c>
      <c r="D114" s="94">
        <f t="shared" si="14"/>
        <v>0</v>
      </c>
      <c r="E114" s="94">
        <f t="shared" si="15"/>
        <v>0</v>
      </c>
      <c r="F114" s="94">
        <f t="shared" si="17"/>
        <v>0</v>
      </c>
    </row>
    <row r="115" spans="1:6">
      <c r="A115" s="95">
        <f t="shared" si="16"/>
        <v>0</v>
      </c>
      <c r="B115" s="94">
        <f t="shared" si="12"/>
        <v>0</v>
      </c>
      <c r="C115" s="94">
        <f t="shared" si="13"/>
        <v>0</v>
      </c>
      <c r="D115" s="94">
        <f t="shared" si="14"/>
        <v>0</v>
      </c>
      <c r="E115" s="94">
        <f t="shared" si="15"/>
        <v>0</v>
      </c>
      <c r="F115" s="94">
        <f t="shared" si="17"/>
        <v>0</v>
      </c>
    </row>
    <row r="116" spans="1:6">
      <c r="A116" s="95">
        <f t="shared" si="16"/>
        <v>0</v>
      </c>
      <c r="B116" s="94">
        <f t="shared" si="12"/>
        <v>0</v>
      </c>
      <c r="C116" s="94">
        <f t="shared" si="13"/>
        <v>0</v>
      </c>
      <c r="D116" s="94">
        <f t="shared" si="14"/>
        <v>0</v>
      </c>
      <c r="E116" s="94">
        <f t="shared" si="15"/>
        <v>0</v>
      </c>
      <c r="F116" s="94">
        <f t="shared" si="17"/>
        <v>0</v>
      </c>
    </row>
    <row r="117" spans="1:6">
      <c r="A117" s="95">
        <f t="shared" si="16"/>
        <v>0</v>
      </c>
      <c r="B117" s="94">
        <f t="shared" si="12"/>
        <v>0</v>
      </c>
      <c r="C117" s="94">
        <f t="shared" si="13"/>
        <v>0</v>
      </c>
      <c r="D117" s="94">
        <f t="shared" si="14"/>
        <v>0</v>
      </c>
      <c r="E117" s="94">
        <f t="shared" si="15"/>
        <v>0</v>
      </c>
      <c r="F117" s="94">
        <f t="shared" si="17"/>
        <v>0</v>
      </c>
    </row>
    <row r="118" spans="1:6">
      <c r="A118" s="95">
        <f t="shared" si="16"/>
        <v>0</v>
      </c>
      <c r="B118" s="94">
        <f t="shared" si="12"/>
        <v>0</v>
      </c>
      <c r="C118" s="94">
        <f t="shared" si="13"/>
        <v>0</v>
      </c>
      <c r="D118" s="94">
        <f t="shared" si="14"/>
        <v>0</v>
      </c>
      <c r="E118" s="94">
        <f t="shared" si="15"/>
        <v>0</v>
      </c>
      <c r="F118" s="94">
        <f t="shared" si="17"/>
        <v>0</v>
      </c>
    </row>
    <row r="119" spans="1:6">
      <c r="A119" s="95">
        <f t="shared" si="16"/>
        <v>0</v>
      </c>
      <c r="B119" s="94">
        <f t="shared" si="12"/>
        <v>0</v>
      </c>
      <c r="C119" s="94">
        <f t="shared" si="13"/>
        <v>0</v>
      </c>
      <c r="D119" s="94">
        <f t="shared" si="14"/>
        <v>0</v>
      </c>
      <c r="E119" s="94">
        <f t="shared" si="15"/>
        <v>0</v>
      </c>
      <c r="F119" s="94">
        <f t="shared" si="17"/>
        <v>0</v>
      </c>
    </row>
    <row r="120" spans="1:6">
      <c r="A120" s="95">
        <f t="shared" si="16"/>
        <v>0</v>
      </c>
      <c r="B120" s="94">
        <f t="shared" si="12"/>
        <v>0</v>
      </c>
      <c r="C120" s="94">
        <f t="shared" si="13"/>
        <v>0</v>
      </c>
      <c r="D120" s="94">
        <f t="shared" si="14"/>
        <v>0</v>
      </c>
      <c r="E120" s="94">
        <f t="shared" si="15"/>
        <v>0</v>
      </c>
      <c r="F120" s="94">
        <f t="shared" si="17"/>
        <v>0</v>
      </c>
    </row>
    <row r="121" spans="1:6">
      <c r="A121" s="95">
        <f t="shared" si="16"/>
        <v>0</v>
      </c>
      <c r="B121" s="94">
        <f t="shared" si="12"/>
        <v>0</v>
      </c>
      <c r="C121" s="94">
        <f t="shared" si="13"/>
        <v>0</v>
      </c>
      <c r="D121" s="94">
        <f t="shared" si="14"/>
        <v>0</v>
      </c>
      <c r="E121" s="94">
        <f t="shared" si="15"/>
        <v>0</v>
      </c>
      <c r="F121" s="94">
        <f t="shared" si="17"/>
        <v>0</v>
      </c>
    </row>
    <row r="122" spans="1:6">
      <c r="A122" s="95">
        <f t="shared" si="16"/>
        <v>0</v>
      </c>
      <c r="B122" s="94">
        <f t="shared" si="12"/>
        <v>0</v>
      </c>
      <c r="C122" s="94">
        <f t="shared" si="13"/>
        <v>0</v>
      </c>
      <c r="D122" s="94">
        <f t="shared" si="14"/>
        <v>0</v>
      </c>
      <c r="E122" s="94">
        <f t="shared" si="15"/>
        <v>0</v>
      </c>
      <c r="F122" s="94">
        <f t="shared" si="17"/>
        <v>0</v>
      </c>
    </row>
    <row r="123" spans="1:6">
      <c r="A123" s="95">
        <f t="shared" si="16"/>
        <v>0</v>
      </c>
      <c r="B123" s="94">
        <f t="shared" si="12"/>
        <v>0</v>
      </c>
      <c r="C123" s="94">
        <f t="shared" si="13"/>
        <v>0</v>
      </c>
      <c r="D123" s="94">
        <f t="shared" si="14"/>
        <v>0</v>
      </c>
      <c r="E123" s="94">
        <f t="shared" si="15"/>
        <v>0</v>
      </c>
      <c r="F123" s="94">
        <f t="shared" si="17"/>
        <v>0</v>
      </c>
    </row>
    <row r="124" spans="1:6">
      <c r="A124" s="95">
        <f t="shared" si="16"/>
        <v>0</v>
      </c>
      <c r="B124" s="94">
        <f t="shared" si="12"/>
        <v>0</v>
      </c>
      <c r="C124" s="94">
        <f t="shared" si="13"/>
        <v>0</v>
      </c>
      <c r="D124" s="94">
        <f t="shared" si="14"/>
        <v>0</v>
      </c>
      <c r="E124" s="94">
        <f t="shared" si="15"/>
        <v>0</v>
      </c>
      <c r="F124" s="94">
        <f t="shared" si="17"/>
        <v>0</v>
      </c>
    </row>
    <row r="125" spans="1:6">
      <c r="A125" s="95">
        <f t="shared" si="16"/>
        <v>0</v>
      </c>
      <c r="B125" s="94">
        <f t="shared" si="12"/>
        <v>0</v>
      </c>
      <c r="C125" s="94">
        <f t="shared" si="13"/>
        <v>0</v>
      </c>
      <c r="D125" s="94">
        <f t="shared" si="14"/>
        <v>0</v>
      </c>
      <c r="E125" s="94">
        <f t="shared" si="15"/>
        <v>0</v>
      </c>
      <c r="F125" s="94">
        <f t="shared" si="17"/>
        <v>0</v>
      </c>
    </row>
    <row r="126" spans="1:6">
      <c r="A126" s="95">
        <f t="shared" si="16"/>
        <v>0</v>
      </c>
      <c r="B126" s="94">
        <f t="shared" si="12"/>
        <v>0</v>
      </c>
      <c r="C126" s="94">
        <f t="shared" si="13"/>
        <v>0</v>
      </c>
      <c r="D126" s="94">
        <f t="shared" si="14"/>
        <v>0</v>
      </c>
      <c r="E126" s="94">
        <f t="shared" si="15"/>
        <v>0</v>
      </c>
      <c r="F126" s="94">
        <f t="shared" si="17"/>
        <v>0</v>
      </c>
    </row>
    <row r="127" spans="1:6">
      <c r="A127" s="95">
        <f t="shared" si="16"/>
        <v>0</v>
      </c>
      <c r="B127" s="94">
        <f t="shared" si="12"/>
        <v>0</v>
      </c>
      <c r="C127" s="94">
        <f t="shared" si="13"/>
        <v>0</v>
      </c>
      <c r="D127" s="94">
        <f t="shared" si="14"/>
        <v>0</v>
      </c>
      <c r="E127" s="94">
        <f t="shared" si="15"/>
        <v>0</v>
      </c>
      <c r="F127" s="94">
        <f t="shared" si="17"/>
        <v>0</v>
      </c>
    </row>
    <row r="128" spans="1:6">
      <c r="A128" s="95">
        <f t="shared" si="16"/>
        <v>0</v>
      </c>
      <c r="B128" s="94">
        <f t="shared" si="12"/>
        <v>0</v>
      </c>
      <c r="C128" s="94">
        <f t="shared" si="13"/>
        <v>0</v>
      </c>
      <c r="D128" s="94">
        <f t="shared" si="14"/>
        <v>0</v>
      </c>
      <c r="E128" s="94">
        <f t="shared" si="15"/>
        <v>0</v>
      </c>
      <c r="F128" s="94">
        <f t="shared" si="17"/>
        <v>0</v>
      </c>
    </row>
    <row r="129" spans="1:6">
      <c r="A129" s="95">
        <f t="shared" si="16"/>
        <v>0</v>
      </c>
      <c r="B129" s="94">
        <f t="shared" si="12"/>
        <v>0</v>
      </c>
      <c r="C129" s="94">
        <f t="shared" si="13"/>
        <v>0</v>
      </c>
      <c r="D129" s="94">
        <f t="shared" si="14"/>
        <v>0</v>
      </c>
      <c r="E129" s="94">
        <f t="shared" si="15"/>
        <v>0</v>
      </c>
      <c r="F129" s="94">
        <f t="shared" si="17"/>
        <v>0</v>
      </c>
    </row>
    <row r="130" spans="1:6">
      <c r="A130" s="95">
        <f t="shared" si="16"/>
        <v>0</v>
      </c>
      <c r="B130" s="94">
        <f t="shared" si="12"/>
        <v>0</v>
      </c>
      <c r="C130" s="94">
        <f t="shared" si="13"/>
        <v>0</v>
      </c>
      <c r="D130" s="94">
        <f t="shared" si="14"/>
        <v>0</v>
      </c>
      <c r="E130" s="94">
        <f t="shared" si="15"/>
        <v>0</v>
      </c>
      <c r="F130" s="94">
        <f t="shared" si="17"/>
        <v>0</v>
      </c>
    </row>
    <row r="131" spans="1:6">
      <c r="A131" s="95">
        <f t="shared" si="16"/>
        <v>0</v>
      </c>
      <c r="B131" s="94">
        <f t="shared" si="12"/>
        <v>0</v>
      </c>
      <c r="C131" s="94">
        <f t="shared" si="13"/>
        <v>0</v>
      </c>
      <c r="D131" s="94">
        <f t="shared" si="14"/>
        <v>0</v>
      </c>
      <c r="E131" s="94">
        <f t="shared" si="15"/>
        <v>0</v>
      </c>
      <c r="F131" s="94">
        <f t="shared" si="17"/>
        <v>0</v>
      </c>
    </row>
    <row r="132" spans="1:6">
      <c r="A132" s="95">
        <f t="shared" si="16"/>
        <v>0</v>
      </c>
      <c r="B132" s="94">
        <f t="shared" si="12"/>
        <v>0</v>
      </c>
      <c r="C132" s="94">
        <f t="shared" si="13"/>
        <v>0</v>
      </c>
      <c r="D132" s="94">
        <f t="shared" si="14"/>
        <v>0</v>
      </c>
      <c r="E132" s="94">
        <f t="shared" si="15"/>
        <v>0</v>
      </c>
      <c r="F132" s="94">
        <f t="shared" si="17"/>
        <v>0</v>
      </c>
    </row>
    <row r="133" spans="1:6">
      <c r="A133" s="95">
        <f t="shared" si="16"/>
        <v>0</v>
      </c>
      <c r="B133" s="94">
        <f t="shared" si="12"/>
        <v>0</v>
      </c>
      <c r="C133" s="94">
        <f t="shared" si="13"/>
        <v>0</v>
      </c>
      <c r="D133" s="94">
        <f t="shared" si="14"/>
        <v>0</v>
      </c>
      <c r="E133" s="94">
        <f t="shared" si="15"/>
        <v>0</v>
      </c>
      <c r="F133" s="94">
        <f t="shared" si="17"/>
        <v>0</v>
      </c>
    </row>
    <row r="134" spans="1:6">
      <c r="A134" s="95">
        <f t="shared" si="16"/>
        <v>0</v>
      </c>
      <c r="B134" s="94">
        <f t="shared" si="12"/>
        <v>0</v>
      </c>
      <c r="C134" s="94">
        <f t="shared" si="13"/>
        <v>0</v>
      </c>
      <c r="D134" s="94">
        <f t="shared" si="14"/>
        <v>0</v>
      </c>
      <c r="E134" s="94">
        <f t="shared" si="15"/>
        <v>0</v>
      </c>
      <c r="F134" s="94">
        <f t="shared" si="17"/>
        <v>0</v>
      </c>
    </row>
    <row r="135" spans="1:6">
      <c r="A135" s="95">
        <f t="shared" si="16"/>
        <v>0</v>
      </c>
      <c r="B135" s="94">
        <f t="shared" si="12"/>
        <v>0</v>
      </c>
      <c r="C135" s="94">
        <f t="shared" si="13"/>
        <v>0</v>
      </c>
      <c r="D135" s="94">
        <f t="shared" si="14"/>
        <v>0</v>
      </c>
      <c r="E135" s="94">
        <f t="shared" si="15"/>
        <v>0</v>
      </c>
      <c r="F135" s="94">
        <f t="shared" si="17"/>
        <v>0</v>
      </c>
    </row>
    <row r="136" spans="1:6">
      <c r="A136" s="95">
        <f t="shared" si="16"/>
        <v>0</v>
      </c>
      <c r="B136" s="94">
        <f t="shared" si="12"/>
        <v>0</v>
      </c>
      <c r="C136" s="94">
        <f t="shared" si="13"/>
        <v>0</v>
      </c>
      <c r="D136" s="94">
        <f t="shared" si="14"/>
        <v>0</v>
      </c>
      <c r="E136" s="94">
        <f t="shared" si="15"/>
        <v>0</v>
      </c>
      <c r="F136" s="94">
        <f t="shared" si="17"/>
        <v>0</v>
      </c>
    </row>
    <row r="137" spans="1:6">
      <c r="A137" s="95">
        <f t="shared" si="16"/>
        <v>0</v>
      </c>
      <c r="B137" s="94">
        <f t="shared" si="12"/>
        <v>0</v>
      </c>
      <c r="C137" s="94">
        <f t="shared" si="13"/>
        <v>0</v>
      </c>
      <c r="D137" s="94">
        <f t="shared" si="14"/>
        <v>0</v>
      </c>
      <c r="E137" s="94">
        <f t="shared" si="15"/>
        <v>0</v>
      </c>
      <c r="F137" s="94">
        <f t="shared" si="17"/>
        <v>0</v>
      </c>
    </row>
    <row r="138" spans="1:6">
      <c r="A138" s="95">
        <f t="shared" si="16"/>
        <v>0</v>
      </c>
      <c r="B138" s="94">
        <f t="shared" si="12"/>
        <v>0</v>
      </c>
      <c r="C138" s="94">
        <f t="shared" si="13"/>
        <v>0</v>
      </c>
      <c r="D138" s="94">
        <f t="shared" si="14"/>
        <v>0</v>
      </c>
      <c r="E138" s="94">
        <f t="shared" si="15"/>
        <v>0</v>
      </c>
      <c r="F138" s="94">
        <f t="shared" si="17"/>
        <v>0</v>
      </c>
    </row>
    <row r="139" spans="1:6">
      <c r="A139" s="95">
        <f t="shared" si="16"/>
        <v>0</v>
      </c>
      <c r="B139" s="94">
        <f t="shared" ref="B139:B202" si="18">IF(A139=0,0,(PPMT($C$3,A139,$C$4,-$C$2)))</f>
        <v>0</v>
      </c>
      <c r="C139" s="94">
        <f t="shared" ref="C139:C202" si="19">IF(A139=0,0,(IPMT($C$3,A139,$C$4,-$C$2)))</f>
        <v>0</v>
      </c>
      <c r="D139" s="94">
        <f t="shared" ref="D139:D202" si="20">IF(A139=0,0,(PMT($C$3,$C$4,-$C$2)))</f>
        <v>0</v>
      </c>
      <c r="E139" s="94">
        <f t="shared" ref="E139:E202" si="21">IF(A139=0,0,($C$2-F139))</f>
        <v>0</v>
      </c>
      <c r="F139" s="94">
        <f t="shared" si="17"/>
        <v>0</v>
      </c>
    </row>
    <row r="140" spans="1:6">
      <c r="A140" s="95">
        <f t="shared" ref="A140:A203" si="22">IF(A139&gt;=$C$4,0,IF(A139=0,0,(1+A139)))</f>
        <v>0</v>
      </c>
      <c r="B140" s="94">
        <f t="shared" si="18"/>
        <v>0</v>
      </c>
      <c r="C140" s="94">
        <f t="shared" si="19"/>
        <v>0</v>
      </c>
      <c r="D140" s="94">
        <f t="shared" si="20"/>
        <v>0</v>
      </c>
      <c r="E140" s="94">
        <f t="shared" si="21"/>
        <v>0</v>
      </c>
      <c r="F140" s="94">
        <f t="shared" ref="F140:F203" si="23">IF(A140=0,0,(B140+F139))</f>
        <v>0</v>
      </c>
    </row>
    <row r="141" spans="1:6">
      <c r="A141" s="95">
        <f t="shared" si="22"/>
        <v>0</v>
      </c>
      <c r="B141" s="94">
        <f t="shared" si="18"/>
        <v>0</v>
      </c>
      <c r="C141" s="94">
        <f t="shared" si="19"/>
        <v>0</v>
      </c>
      <c r="D141" s="94">
        <f t="shared" si="20"/>
        <v>0</v>
      </c>
      <c r="E141" s="94">
        <f t="shared" si="21"/>
        <v>0</v>
      </c>
      <c r="F141" s="94">
        <f t="shared" si="23"/>
        <v>0</v>
      </c>
    </row>
    <row r="142" spans="1:6">
      <c r="A142" s="95">
        <f t="shared" si="22"/>
        <v>0</v>
      </c>
      <c r="B142" s="94">
        <f t="shared" si="18"/>
        <v>0</v>
      </c>
      <c r="C142" s="94">
        <f t="shared" si="19"/>
        <v>0</v>
      </c>
      <c r="D142" s="94">
        <f t="shared" si="20"/>
        <v>0</v>
      </c>
      <c r="E142" s="94">
        <f t="shared" si="21"/>
        <v>0</v>
      </c>
      <c r="F142" s="94">
        <f t="shared" si="23"/>
        <v>0</v>
      </c>
    </row>
    <row r="143" spans="1:6">
      <c r="A143" s="95">
        <f t="shared" si="22"/>
        <v>0</v>
      </c>
      <c r="B143" s="94">
        <f t="shared" si="18"/>
        <v>0</v>
      </c>
      <c r="C143" s="94">
        <f t="shared" si="19"/>
        <v>0</v>
      </c>
      <c r="D143" s="94">
        <f t="shared" si="20"/>
        <v>0</v>
      </c>
      <c r="E143" s="94">
        <f t="shared" si="21"/>
        <v>0</v>
      </c>
      <c r="F143" s="94">
        <f t="shared" si="23"/>
        <v>0</v>
      </c>
    </row>
    <row r="144" spans="1:6">
      <c r="A144" s="95">
        <f t="shared" si="22"/>
        <v>0</v>
      </c>
      <c r="B144" s="94">
        <f t="shared" si="18"/>
        <v>0</v>
      </c>
      <c r="C144" s="94">
        <f t="shared" si="19"/>
        <v>0</v>
      </c>
      <c r="D144" s="94">
        <f t="shared" si="20"/>
        <v>0</v>
      </c>
      <c r="E144" s="94">
        <f t="shared" si="21"/>
        <v>0</v>
      </c>
      <c r="F144" s="94">
        <f t="shared" si="23"/>
        <v>0</v>
      </c>
    </row>
    <row r="145" spans="1:6">
      <c r="A145" s="95">
        <f t="shared" si="22"/>
        <v>0</v>
      </c>
      <c r="B145" s="94">
        <f t="shared" si="18"/>
        <v>0</v>
      </c>
      <c r="C145" s="94">
        <f t="shared" si="19"/>
        <v>0</v>
      </c>
      <c r="D145" s="94">
        <f t="shared" si="20"/>
        <v>0</v>
      </c>
      <c r="E145" s="94">
        <f t="shared" si="21"/>
        <v>0</v>
      </c>
      <c r="F145" s="94">
        <f t="shared" si="23"/>
        <v>0</v>
      </c>
    </row>
    <row r="146" spans="1:6">
      <c r="A146" s="95">
        <f t="shared" si="22"/>
        <v>0</v>
      </c>
      <c r="B146" s="94">
        <f t="shared" si="18"/>
        <v>0</v>
      </c>
      <c r="C146" s="94">
        <f t="shared" si="19"/>
        <v>0</v>
      </c>
      <c r="D146" s="94">
        <f t="shared" si="20"/>
        <v>0</v>
      </c>
      <c r="E146" s="94">
        <f t="shared" si="21"/>
        <v>0</v>
      </c>
      <c r="F146" s="94">
        <f t="shared" si="23"/>
        <v>0</v>
      </c>
    </row>
    <row r="147" spans="1:6">
      <c r="A147" s="95">
        <f t="shared" si="22"/>
        <v>0</v>
      </c>
      <c r="B147" s="94">
        <f t="shared" si="18"/>
        <v>0</v>
      </c>
      <c r="C147" s="94">
        <f t="shared" si="19"/>
        <v>0</v>
      </c>
      <c r="D147" s="94">
        <f t="shared" si="20"/>
        <v>0</v>
      </c>
      <c r="E147" s="94">
        <f t="shared" si="21"/>
        <v>0</v>
      </c>
      <c r="F147" s="94">
        <f t="shared" si="23"/>
        <v>0</v>
      </c>
    </row>
    <row r="148" spans="1:6">
      <c r="A148" s="95">
        <f t="shared" si="22"/>
        <v>0</v>
      </c>
      <c r="B148" s="94">
        <f t="shared" si="18"/>
        <v>0</v>
      </c>
      <c r="C148" s="94">
        <f t="shared" si="19"/>
        <v>0</v>
      </c>
      <c r="D148" s="94">
        <f t="shared" si="20"/>
        <v>0</v>
      </c>
      <c r="E148" s="94">
        <f t="shared" si="21"/>
        <v>0</v>
      </c>
      <c r="F148" s="94">
        <f t="shared" si="23"/>
        <v>0</v>
      </c>
    </row>
    <row r="149" spans="1:6">
      <c r="A149" s="95">
        <f t="shared" si="22"/>
        <v>0</v>
      </c>
      <c r="B149" s="94">
        <f t="shared" si="18"/>
        <v>0</v>
      </c>
      <c r="C149" s="94">
        <f t="shared" si="19"/>
        <v>0</v>
      </c>
      <c r="D149" s="94">
        <f t="shared" si="20"/>
        <v>0</v>
      </c>
      <c r="E149" s="94">
        <f t="shared" si="21"/>
        <v>0</v>
      </c>
      <c r="F149" s="94">
        <f t="shared" si="23"/>
        <v>0</v>
      </c>
    </row>
    <row r="150" spans="1:6">
      <c r="A150" s="95">
        <f t="shared" si="22"/>
        <v>0</v>
      </c>
      <c r="B150" s="94">
        <f t="shared" si="18"/>
        <v>0</v>
      </c>
      <c r="C150" s="94">
        <f t="shared" si="19"/>
        <v>0</v>
      </c>
      <c r="D150" s="94">
        <f t="shared" si="20"/>
        <v>0</v>
      </c>
      <c r="E150" s="94">
        <f t="shared" si="21"/>
        <v>0</v>
      </c>
      <c r="F150" s="94">
        <f t="shared" si="23"/>
        <v>0</v>
      </c>
    </row>
    <row r="151" spans="1:6">
      <c r="A151" s="95">
        <f t="shared" si="22"/>
        <v>0</v>
      </c>
      <c r="B151" s="94">
        <f t="shared" si="18"/>
        <v>0</v>
      </c>
      <c r="C151" s="94">
        <f t="shared" si="19"/>
        <v>0</v>
      </c>
      <c r="D151" s="94">
        <f t="shared" si="20"/>
        <v>0</v>
      </c>
      <c r="E151" s="94">
        <f t="shared" si="21"/>
        <v>0</v>
      </c>
      <c r="F151" s="94">
        <f t="shared" si="23"/>
        <v>0</v>
      </c>
    </row>
    <row r="152" spans="1:6">
      <c r="A152" s="95">
        <f t="shared" si="22"/>
        <v>0</v>
      </c>
      <c r="B152" s="94">
        <f t="shared" si="18"/>
        <v>0</v>
      </c>
      <c r="C152" s="94">
        <f t="shared" si="19"/>
        <v>0</v>
      </c>
      <c r="D152" s="94">
        <f t="shared" si="20"/>
        <v>0</v>
      </c>
      <c r="E152" s="94">
        <f t="shared" si="21"/>
        <v>0</v>
      </c>
      <c r="F152" s="94">
        <f t="shared" si="23"/>
        <v>0</v>
      </c>
    </row>
    <row r="153" spans="1:6">
      <c r="A153" s="95">
        <f t="shared" si="22"/>
        <v>0</v>
      </c>
      <c r="B153" s="94">
        <f t="shared" si="18"/>
        <v>0</v>
      </c>
      <c r="C153" s="94">
        <f t="shared" si="19"/>
        <v>0</v>
      </c>
      <c r="D153" s="94">
        <f t="shared" si="20"/>
        <v>0</v>
      </c>
      <c r="E153" s="94">
        <f t="shared" si="21"/>
        <v>0</v>
      </c>
      <c r="F153" s="94">
        <f t="shared" si="23"/>
        <v>0</v>
      </c>
    </row>
    <row r="154" spans="1:6">
      <c r="A154" s="95">
        <f t="shared" si="22"/>
        <v>0</v>
      </c>
      <c r="B154" s="94">
        <f t="shared" si="18"/>
        <v>0</v>
      </c>
      <c r="C154" s="94">
        <f t="shared" si="19"/>
        <v>0</v>
      </c>
      <c r="D154" s="94">
        <f t="shared" si="20"/>
        <v>0</v>
      </c>
      <c r="E154" s="94">
        <f t="shared" si="21"/>
        <v>0</v>
      </c>
      <c r="F154" s="94">
        <f t="shared" si="23"/>
        <v>0</v>
      </c>
    </row>
    <row r="155" spans="1:6">
      <c r="A155" s="95">
        <f t="shared" si="22"/>
        <v>0</v>
      </c>
      <c r="B155" s="94">
        <f t="shared" si="18"/>
        <v>0</v>
      </c>
      <c r="C155" s="94">
        <f t="shared" si="19"/>
        <v>0</v>
      </c>
      <c r="D155" s="94">
        <f t="shared" si="20"/>
        <v>0</v>
      </c>
      <c r="E155" s="94">
        <f t="shared" si="21"/>
        <v>0</v>
      </c>
      <c r="F155" s="94">
        <f t="shared" si="23"/>
        <v>0</v>
      </c>
    </row>
    <row r="156" spans="1:6">
      <c r="A156" s="95">
        <f t="shared" si="22"/>
        <v>0</v>
      </c>
      <c r="B156" s="94">
        <f t="shared" si="18"/>
        <v>0</v>
      </c>
      <c r="C156" s="94">
        <f t="shared" si="19"/>
        <v>0</v>
      </c>
      <c r="D156" s="94">
        <f t="shared" si="20"/>
        <v>0</v>
      </c>
      <c r="E156" s="94">
        <f t="shared" si="21"/>
        <v>0</v>
      </c>
      <c r="F156" s="94">
        <f t="shared" si="23"/>
        <v>0</v>
      </c>
    </row>
    <row r="157" spans="1:6">
      <c r="A157" s="95">
        <f t="shared" si="22"/>
        <v>0</v>
      </c>
      <c r="B157" s="94">
        <f t="shared" si="18"/>
        <v>0</v>
      </c>
      <c r="C157" s="94">
        <f t="shared" si="19"/>
        <v>0</v>
      </c>
      <c r="D157" s="94">
        <f t="shared" si="20"/>
        <v>0</v>
      </c>
      <c r="E157" s="94">
        <f t="shared" si="21"/>
        <v>0</v>
      </c>
      <c r="F157" s="94">
        <f t="shared" si="23"/>
        <v>0</v>
      </c>
    </row>
    <row r="158" spans="1:6">
      <c r="A158" s="95">
        <f t="shared" si="22"/>
        <v>0</v>
      </c>
      <c r="B158" s="94">
        <f t="shared" si="18"/>
        <v>0</v>
      </c>
      <c r="C158" s="94">
        <f t="shared" si="19"/>
        <v>0</v>
      </c>
      <c r="D158" s="94">
        <f t="shared" si="20"/>
        <v>0</v>
      </c>
      <c r="E158" s="94">
        <f t="shared" si="21"/>
        <v>0</v>
      </c>
      <c r="F158" s="94">
        <f t="shared" si="23"/>
        <v>0</v>
      </c>
    </row>
    <row r="159" spans="1:6">
      <c r="A159" s="95">
        <f t="shared" si="22"/>
        <v>0</v>
      </c>
      <c r="B159" s="94">
        <f t="shared" si="18"/>
        <v>0</v>
      </c>
      <c r="C159" s="94">
        <f t="shared" si="19"/>
        <v>0</v>
      </c>
      <c r="D159" s="94">
        <f t="shared" si="20"/>
        <v>0</v>
      </c>
      <c r="E159" s="94">
        <f t="shared" si="21"/>
        <v>0</v>
      </c>
      <c r="F159" s="94">
        <f t="shared" si="23"/>
        <v>0</v>
      </c>
    </row>
    <row r="160" spans="1:6">
      <c r="A160" s="95">
        <f t="shared" si="22"/>
        <v>0</v>
      </c>
      <c r="B160" s="94">
        <f t="shared" si="18"/>
        <v>0</v>
      </c>
      <c r="C160" s="94">
        <f t="shared" si="19"/>
        <v>0</v>
      </c>
      <c r="D160" s="94">
        <f t="shared" si="20"/>
        <v>0</v>
      </c>
      <c r="E160" s="94">
        <f t="shared" si="21"/>
        <v>0</v>
      </c>
      <c r="F160" s="94">
        <f t="shared" si="23"/>
        <v>0</v>
      </c>
    </row>
    <row r="161" spans="1:6">
      <c r="A161" s="95">
        <f t="shared" si="22"/>
        <v>0</v>
      </c>
      <c r="B161" s="94">
        <f t="shared" si="18"/>
        <v>0</v>
      </c>
      <c r="C161" s="94">
        <f t="shared" si="19"/>
        <v>0</v>
      </c>
      <c r="D161" s="94">
        <f t="shared" si="20"/>
        <v>0</v>
      </c>
      <c r="E161" s="94">
        <f t="shared" si="21"/>
        <v>0</v>
      </c>
      <c r="F161" s="94">
        <f t="shared" si="23"/>
        <v>0</v>
      </c>
    </row>
    <row r="162" spans="1:6">
      <c r="A162" s="95">
        <f t="shared" si="22"/>
        <v>0</v>
      </c>
      <c r="B162" s="94">
        <f t="shared" si="18"/>
        <v>0</v>
      </c>
      <c r="C162" s="94">
        <f t="shared" si="19"/>
        <v>0</v>
      </c>
      <c r="D162" s="94">
        <f t="shared" si="20"/>
        <v>0</v>
      </c>
      <c r="E162" s="94">
        <f t="shared" si="21"/>
        <v>0</v>
      </c>
      <c r="F162" s="94">
        <f t="shared" si="23"/>
        <v>0</v>
      </c>
    </row>
    <row r="163" spans="1:6">
      <c r="A163" s="95">
        <f t="shared" si="22"/>
        <v>0</v>
      </c>
      <c r="B163" s="94">
        <f t="shared" si="18"/>
        <v>0</v>
      </c>
      <c r="C163" s="94">
        <f t="shared" si="19"/>
        <v>0</v>
      </c>
      <c r="D163" s="94">
        <f t="shared" si="20"/>
        <v>0</v>
      </c>
      <c r="E163" s="94">
        <f t="shared" si="21"/>
        <v>0</v>
      </c>
      <c r="F163" s="94">
        <f t="shared" si="23"/>
        <v>0</v>
      </c>
    </row>
    <row r="164" spans="1:6">
      <c r="A164" s="95">
        <f t="shared" si="22"/>
        <v>0</v>
      </c>
      <c r="B164" s="94">
        <f t="shared" si="18"/>
        <v>0</v>
      </c>
      <c r="C164" s="94">
        <f t="shared" si="19"/>
        <v>0</v>
      </c>
      <c r="D164" s="94">
        <f t="shared" si="20"/>
        <v>0</v>
      </c>
      <c r="E164" s="94">
        <f t="shared" si="21"/>
        <v>0</v>
      </c>
      <c r="F164" s="94">
        <f t="shared" si="23"/>
        <v>0</v>
      </c>
    </row>
    <row r="165" spans="1:6">
      <c r="A165" s="95">
        <f t="shared" si="22"/>
        <v>0</v>
      </c>
      <c r="B165" s="94">
        <f t="shared" si="18"/>
        <v>0</v>
      </c>
      <c r="C165" s="94">
        <f t="shared" si="19"/>
        <v>0</v>
      </c>
      <c r="D165" s="94">
        <f t="shared" si="20"/>
        <v>0</v>
      </c>
      <c r="E165" s="94">
        <f t="shared" si="21"/>
        <v>0</v>
      </c>
      <c r="F165" s="94">
        <f t="shared" si="23"/>
        <v>0</v>
      </c>
    </row>
    <row r="166" spans="1:6">
      <c r="A166" s="95">
        <f t="shared" si="22"/>
        <v>0</v>
      </c>
      <c r="B166" s="94">
        <f t="shared" si="18"/>
        <v>0</v>
      </c>
      <c r="C166" s="94">
        <f t="shared" si="19"/>
        <v>0</v>
      </c>
      <c r="D166" s="94">
        <f t="shared" si="20"/>
        <v>0</v>
      </c>
      <c r="E166" s="94">
        <f t="shared" si="21"/>
        <v>0</v>
      </c>
      <c r="F166" s="94">
        <f t="shared" si="23"/>
        <v>0</v>
      </c>
    </row>
    <row r="167" spans="1:6">
      <c r="A167" s="95">
        <f t="shared" si="22"/>
        <v>0</v>
      </c>
      <c r="B167" s="94">
        <f t="shared" si="18"/>
        <v>0</v>
      </c>
      <c r="C167" s="94">
        <f t="shared" si="19"/>
        <v>0</v>
      </c>
      <c r="D167" s="94">
        <f t="shared" si="20"/>
        <v>0</v>
      </c>
      <c r="E167" s="94">
        <f t="shared" si="21"/>
        <v>0</v>
      </c>
      <c r="F167" s="94">
        <f t="shared" si="23"/>
        <v>0</v>
      </c>
    </row>
    <row r="168" spans="1:6">
      <c r="A168" s="95">
        <f t="shared" si="22"/>
        <v>0</v>
      </c>
      <c r="B168" s="94">
        <f t="shared" si="18"/>
        <v>0</v>
      </c>
      <c r="C168" s="94">
        <f t="shared" si="19"/>
        <v>0</v>
      </c>
      <c r="D168" s="94">
        <f t="shared" si="20"/>
        <v>0</v>
      </c>
      <c r="E168" s="94">
        <f t="shared" si="21"/>
        <v>0</v>
      </c>
      <c r="F168" s="94">
        <f t="shared" si="23"/>
        <v>0</v>
      </c>
    </row>
    <row r="169" spans="1:6">
      <c r="A169" s="95">
        <f t="shared" si="22"/>
        <v>0</v>
      </c>
      <c r="B169" s="94">
        <f t="shared" si="18"/>
        <v>0</v>
      </c>
      <c r="C169" s="94">
        <f t="shared" si="19"/>
        <v>0</v>
      </c>
      <c r="D169" s="94">
        <f t="shared" si="20"/>
        <v>0</v>
      </c>
      <c r="E169" s="94">
        <f t="shared" si="21"/>
        <v>0</v>
      </c>
      <c r="F169" s="94">
        <f t="shared" si="23"/>
        <v>0</v>
      </c>
    </row>
    <row r="170" spans="1:6">
      <c r="A170" s="95">
        <f t="shared" si="22"/>
        <v>0</v>
      </c>
      <c r="B170" s="94">
        <f t="shared" si="18"/>
        <v>0</v>
      </c>
      <c r="C170" s="94">
        <f t="shared" si="19"/>
        <v>0</v>
      </c>
      <c r="D170" s="94">
        <f t="shared" si="20"/>
        <v>0</v>
      </c>
      <c r="E170" s="94">
        <f t="shared" si="21"/>
        <v>0</v>
      </c>
      <c r="F170" s="94">
        <f t="shared" si="23"/>
        <v>0</v>
      </c>
    </row>
    <row r="171" spans="1:6">
      <c r="A171" s="95">
        <f t="shared" si="22"/>
        <v>0</v>
      </c>
      <c r="B171" s="94">
        <f t="shared" si="18"/>
        <v>0</v>
      </c>
      <c r="C171" s="94">
        <f t="shared" si="19"/>
        <v>0</v>
      </c>
      <c r="D171" s="94">
        <f t="shared" si="20"/>
        <v>0</v>
      </c>
      <c r="E171" s="94">
        <f t="shared" si="21"/>
        <v>0</v>
      </c>
      <c r="F171" s="94">
        <f t="shared" si="23"/>
        <v>0</v>
      </c>
    </row>
    <row r="172" spans="1:6">
      <c r="A172" s="95">
        <f t="shared" si="22"/>
        <v>0</v>
      </c>
      <c r="B172" s="94">
        <f t="shared" si="18"/>
        <v>0</v>
      </c>
      <c r="C172" s="94">
        <f t="shared" si="19"/>
        <v>0</v>
      </c>
      <c r="D172" s="94">
        <f t="shared" si="20"/>
        <v>0</v>
      </c>
      <c r="E172" s="94">
        <f t="shared" si="21"/>
        <v>0</v>
      </c>
      <c r="F172" s="94">
        <f t="shared" si="23"/>
        <v>0</v>
      </c>
    </row>
    <row r="173" spans="1:6">
      <c r="A173" s="95">
        <f t="shared" si="22"/>
        <v>0</v>
      </c>
      <c r="B173" s="94">
        <f t="shared" si="18"/>
        <v>0</v>
      </c>
      <c r="C173" s="94">
        <f t="shared" si="19"/>
        <v>0</v>
      </c>
      <c r="D173" s="94">
        <f t="shared" si="20"/>
        <v>0</v>
      </c>
      <c r="E173" s="94">
        <f t="shared" si="21"/>
        <v>0</v>
      </c>
      <c r="F173" s="94">
        <f t="shared" si="23"/>
        <v>0</v>
      </c>
    </row>
    <row r="174" spans="1:6">
      <c r="A174" s="95">
        <f t="shared" si="22"/>
        <v>0</v>
      </c>
      <c r="B174" s="94">
        <f t="shared" si="18"/>
        <v>0</v>
      </c>
      <c r="C174" s="94">
        <f t="shared" si="19"/>
        <v>0</v>
      </c>
      <c r="D174" s="94">
        <f t="shared" si="20"/>
        <v>0</v>
      </c>
      <c r="E174" s="94">
        <f t="shared" si="21"/>
        <v>0</v>
      </c>
      <c r="F174" s="94">
        <f t="shared" si="23"/>
        <v>0</v>
      </c>
    </row>
    <row r="175" spans="1:6">
      <c r="A175" s="95">
        <f t="shared" si="22"/>
        <v>0</v>
      </c>
      <c r="B175" s="94">
        <f t="shared" si="18"/>
        <v>0</v>
      </c>
      <c r="C175" s="94">
        <f t="shared" si="19"/>
        <v>0</v>
      </c>
      <c r="D175" s="94">
        <f t="shared" si="20"/>
        <v>0</v>
      </c>
      <c r="E175" s="94">
        <f t="shared" si="21"/>
        <v>0</v>
      </c>
      <c r="F175" s="94">
        <f t="shared" si="23"/>
        <v>0</v>
      </c>
    </row>
    <row r="176" spans="1:6">
      <c r="A176" s="95">
        <f t="shared" si="22"/>
        <v>0</v>
      </c>
      <c r="B176" s="94">
        <f t="shared" si="18"/>
        <v>0</v>
      </c>
      <c r="C176" s="94">
        <f t="shared" si="19"/>
        <v>0</v>
      </c>
      <c r="D176" s="94">
        <f t="shared" si="20"/>
        <v>0</v>
      </c>
      <c r="E176" s="94">
        <f t="shared" si="21"/>
        <v>0</v>
      </c>
      <c r="F176" s="94">
        <f t="shared" si="23"/>
        <v>0</v>
      </c>
    </row>
    <row r="177" spans="1:6">
      <c r="A177" s="95">
        <f t="shared" si="22"/>
        <v>0</v>
      </c>
      <c r="B177" s="94">
        <f t="shared" si="18"/>
        <v>0</v>
      </c>
      <c r="C177" s="94">
        <f t="shared" si="19"/>
        <v>0</v>
      </c>
      <c r="D177" s="94">
        <f t="shared" si="20"/>
        <v>0</v>
      </c>
      <c r="E177" s="94">
        <f t="shared" si="21"/>
        <v>0</v>
      </c>
      <c r="F177" s="94">
        <f t="shared" si="23"/>
        <v>0</v>
      </c>
    </row>
    <row r="178" spans="1:6">
      <c r="A178" s="95">
        <f t="shared" si="22"/>
        <v>0</v>
      </c>
      <c r="B178" s="94">
        <f t="shared" si="18"/>
        <v>0</v>
      </c>
      <c r="C178" s="94">
        <f t="shared" si="19"/>
        <v>0</v>
      </c>
      <c r="D178" s="94">
        <f t="shared" si="20"/>
        <v>0</v>
      </c>
      <c r="E178" s="94">
        <f t="shared" si="21"/>
        <v>0</v>
      </c>
      <c r="F178" s="94">
        <f t="shared" si="23"/>
        <v>0</v>
      </c>
    </row>
    <row r="179" spans="1:6">
      <c r="A179" s="95">
        <f t="shared" si="22"/>
        <v>0</v>
      </c>
      <c r="B179" s="94">
        <f t="shared" si="18"/>
        <v>0</v>
      </c>
      <c r="C179" s="94">
        <f t="shared" si="19"/>
        <v>0</v>
      </c>
      <c r="D179" s="94">
        <f t="shared" si="20"/>
        <v>0</v>
      </c>
      <c r="E179" s="94">
        <f t="shared" si="21"/>
        <v>0</v>
      </c>
      <c r="F179" s="94">
        <f t="shared" si="23"/>
        <v>0</v>
      </c>
    </row>
    <row r="180" spans="1:6">
      <c r="A180" s="95">
        <f t="shared" si="22"/>
        <v>0</v>
      </c>
      <c r="B180" s="94">
        <f t="shared" si="18"/>
        <v>0</v>
      </c>
      <c r="C180" s="94">
        <f t="shared" si="19"/>
        <v>0</v>
      </c>
      <c r="D180" s="94">
        <f t="shared" si="20"/>
        <v>0</v>
      </c>
      <c r="E180" s="94">
        <f t="shared" si="21"/>
        <v>0</v>
      </c>
      <c r="F180" s="94">
        <f t="shared" si="23"/>
        <v>0</v>
      </c>
    </row>
    <row r="181" spans="1:6">
      <c r="A181" s="95">
        <f t="shared" si="22"/>
        <v>0</v>
      </c>
      <c r="B181" s="94">
        <f t="shared" si="18"/>
        <v>0</v>
      </c>
      <c r="C181" s="94">
        <f t="shared" si="19"/>
        <v>0</v>
      </c>
      <c r="D181" s="94">
        <f t="shared" si="20"/>
        <v>0</v>
      </c>
      <c r="E181" s="94">
        <f t="shared" si="21"/>
        <v>0</v>
      </c>
      <c r="F181" s="94">
        <f t="shared" si="23"/>
        <v>0</v>
      </c>
    </row>
    <row r="182" spans="1:6">
      <c r="A182" s="95">
        <f t="shared" si="22"/>
        <v>0</v>
      </c>
      <c r="B182" s="94">
        <f t="shared" si="18"/>
        <v>0</v>
      </c>
      <c r="C182" s="94">
        <f t="shared" si="19"/>
        <v>0</v>
      </c>
      <c r="D182" s="94">
        <f t="shared" si="20"/>
        <v>0</v>
      </c>
      <c r="E182" s="94">
        <f t="shared" si="21"/>
        <v>0</v>
      </c>
      <c r="F182" s="94">
        <f t="shared" si="23"/>
        <v>0</v>
      </c>
    </row>
    <row r="183" spans="1:6">
      <c r="A183" s="95">
        <f t="shared" si="22"/>
        <v>0</v>
      </c>
      <c r="B183" s="94">
        <f t="shared" si="18"/>
        <v>0</v>
      </c>
      <c r="C183" s="94">
        <f t="shared" si="19"/>
        <v>0</v>
      </c>
      <c r="D183" s="94">
        <f t="shared" si="20"/>
        <v>0</v>
      </c>
      <c r="E183" s="94">
        <f t="shared" si="21"/>
        <v>0</v>
      </c>
      <c r="F183" s="94">
        <f t="shared" si="23"/>
        <v>0</v>
      </c>
    </row>
    <row r="184" spans="1:6">
      <c r="A184" s="95">
        <f t="shared" si="22"/>
        <v>0</v>
      </c>
      <c r="B184" s="94">
        <f t="shared" si="18"/>
        <v>0</v>
      </c>
      <c r="C184" s="94">
        <f t="shared" si="19"/>
        <v>0</v>
      </c>
      <c r="D184" s="94">
        <f t="shared" si="20"/>
        <v>0</v>
      </c>
      <c r="E184" s="94">
        <f t="shared" si="21"/>
        <v>0</v>
      </c>
      <c r="F184" s="94">
        <f t="shared" si="23"/>
        <v>0</v>
      </c>
    </row>
    <row r="185" spans="1:6">
      <c r="A185" s="95">
        <f t="shared" si="22"/>
        <v>0</v>
      </c>
      <c r="B185" s="94">
        <f t="shared" si="18"/>
        <v>0</v>
      </c>
      <c r="C185" s="94">
        <f t="shared" si="19"/>
        <v>0</v>
      </c>
      <c r="D185" s="94">
        <f t="shared" si="20"/>
        <v>0</v>
      </c>
      <c r="E185" s="94">
        <f t="shared" si="21"/>
        <v>0</v>
      </c>
      <c r="F185" s="94">
        <f t="shared" si="23"/>
        <v>0</v>
      </c>
    </row>
    <row r="186" spans="1:6">
      <c r="A186" s="95">
        <f t="shared" si="22"/>
        <v>0</v>
      </c>
      <c r="B186" s="94">
        <f t="shared" si="18"/>
        <v>0</v>
      </c>
      <c r="C186" s="94">
        <f t="shared" si="19"/>
        <v>0</v>
      </c>
      <c r="D186" s="94">
        <f t="shared" si="20"/>
        <v>0</v>
      </c>
      <c r="E186" s="94">
        <f t="shared" si="21"/>
        <v>0</v>
      </c>
      <c r="F186" s="94">
        <f t="shared" si="23"/>
        <v>0</v>
      </c>
    </row>
    <row r="187" spans="1:6">
      <c r="A187" s="95">
        <f t="shared" si="22"/>
        <v>0</v>
      </c>
      <c r="B187" s="94">
        <f t="shared" si="18"/>
        <v>0</v>
      </c>
      <c r="C187" s="94">
        <f t="shared" si="19"/>
        <v>0</v>
      </c>
      <c r="D187" s="94">
        <f t="shared" si="20"/>
        <v>0</v>
      </c>
      <c r="E187" s="94">
        <f t="shared" si="21"/>
        <v>0</v>
      </c>
      <c r="F187" s="94">
        <f t="shared" si="23"/>
        <v>0</v>
      </c>
    </row>
    <row r="188" spans="1:6">
      <c r="A188" s="95">
        <f t="shared" si="22"/>
        <v>0</v>
      </c>
      <c r="B188" s="94">
        <f t="shared" si="18"/>
        <v>0</v>
      </c>
      <c r="C188" s="94">
        <f t="shared" si="19"/>
        <v>0</v>
      </c>
      <c r="D188" s="94">
        <f t="shared" si="20"/>
        <v>0</v>
      </c>
      <c r="E188" s="94">
        <f t="shared" si="21"/>
        <v>0</v>
      </c>
      <c r="F188" s="94">
        <f t="shared" si="23"/>
        <v>0</v>
      </c>
    </row>
    <row r="189" spans="1:6">
      <c r="A189" s="95">
        <f t="shared" si="22"/>
        <v>0</v>
      </c>
      <c r="B189" s="94">
        <f t="shared" si="18"/>
        <v>0</v>
      </c>
      <c r="C189" s="94">
        <f t="shared" si="19"/>
        <v>0</v>
      </c>
      <c r="D189" s="94">
        <f t="shared" si="20"/>
        <v>0</v>
      </c>
      <c r="E189" s="94">
        <f t="shared" si="21"/>
        <v>0</v>
      </c>
      <c r="F189" s="94">
        <f t="shared" si="23"/>
        <v>0</v>
      </c>
    </row>
    <row r="190" spans="1:6">
      <c r="A190" s="95">
        <f t="shared" si="22"/>
        <v>0</v>
      </c>
      <c r="B190" s="94">
        <f t="shared" si="18"/>
        <v>0</v>
      </c>
      <c r="C190" s="94">
        <f t="shared" si="19"/>
        <v>0</v>
      </c>
      <c r="D190" s="94">
        <f t="shared" si="20"/>
        <v>0</v>
      </c>
      <c r="E190" s="94">
        <f t="shared" si="21"/>
        <v>0</v>
      </c>
      <c r="F190" s="94">
        <f t="shared" si="23"/>
        <v>0</v>
      </c>
    </row>
    <row r="191" spans="1:6">
      <c r="A191" s="95">
        <f t="shared" si="22"/>
        <v>0</v>
      </c>
      <c r="B191" s="94">
        <f t="shared" si="18"/>
        <v>0</v>
      </c>
      <c r="C191" s="94">
        <f t="shared" si="19"/>
        <v>0</v>
      </c>
      <c r="D191" s="94">
        <f t="shared" si="20"/>
        <v>0</v>
      </c>
      <c r="E191" s="94">
        <f t="shared" si="21"/>
        <v>0</v>
      </c>
      <c r="F191" s="94">
        <f t="shared" si="23"/>
        <v>0</v>
      </c>
    </row>
    <row r="192" spans="1:6">
      <c r="A192" s="95">
        <f t="shared" si="22"/>
        <v>0</v>
      </c>
      <c r="B192" s="94">
        <f t="shared" si="18"/>
        <v>0</v>
      </c>
      <c r="C192" s="94">
        <f t="shared" si="19"/>
        <v>0</v>
      </c>
      <c r="D192" s="94">
        <f t="shared" si="20"/>
        <v>0</v>
      </c>
      <c r="E192" s="94">
        <f t="shared" si="21"/>
        <v>0</v>
      </c>
      <c r="F192" s="94">
        <f t="shared" si="23"/>
        <v>0</v>
      </c>
    </row>
    <row r="193" spans="1:6">
      <c r="A193" s="95">
        <f t="shared" si="22"/>
        <v>0</v>
      </c>
      <c r="B193" s="94">
        <f t="shared" si="18"/>
        <v>0</v>
      </c>
      <c r="C193" s="94">
        <f t="shared" si="19"/>
        <v>0</v>
      </c>
      <c r="D193" s="94">
        <f t="shared" si="20"/>
        <v>0</v>
      </c>
      <c r="E193" s="94">
        <f t="shared" si="21"/>
        <v>0</v>
      </c>
      <c r="F193" s="94">
        <f t="shared" si="23"/>
        <v>0</v>
      </c>
    </row>
    <row r="194" spans="1:6">
      <c r="A194" s="95">
        <f t="shared" si="22"/>
        <v>0</v>
      </c>
      <c r="B194" s="94">
        <f t="shared" si="18"/>
        <v>0</v>
      </c>
      <c r="C194" s="94">
        <f t="shared" si="19"/>
        <v>0</v>
      </c>
      <c r="D194" s="94">
        <f t="shared" si="20"/>
        <v>0</v>
      </c>
      <c r="E194" s="94">
        <f t="shared" si="21"/>
        <v>0</v>
      </c>
      <c r="F194" s="94">
        <f t="shared" si="23"/>
        <v>0</v>
      </c>
    </row>
    <row r="195" spans="1:6">
      <c r="A195" s="95">
        <f t="shared" si="22"/>
        <v>0</v>
      </c>
      <c r="B195" s="94">
        <f t="shared" si="18"/>
        <v>0</v>
      </c>
      <c r="C195" s="94">
        <f t="shared" si="19"/>
        <v>0</v>
      </c>
      <c r="D195" s="94">
        <f t="shared" si="20"/>
        <v>0</v>
      </c>
      <c r="E195" s="94">
        <f t="shared" si="21"/>
        <v>0</v>
      </c>
      <c r="F195" s="94">
        <f t="shared" si="23"/>
        <v>0</v>
      </c>
    </row>
    <row r="196" spans="1:6">
      <c r="A196" s="95">
        <f t="shared" si="22"/>
        <v>0</v>
      </c>
      <c r="B196" s="94">
        <f t="shared" si="18"/>
        <v>0</v>
      </c>
      <c r="C196" s="94">
        <f t="shared" si="19"/>
        <v>0</v>
      </c>
      <c r="D196" s="94">
        <f t="shared" si="20"/>
        <v>0</v>
      </c>
      <c r="E196" s="94">
        <f t="shared" si="21"/>
        <v>0</v>
      </c>
      <c r="F196" s="94">
        <f t="shared" si="23"/>
        <v>0</v>
      </c>
    </row>
    <row r="197" spans="1:6">
      <c r="A197" s="95">
        <f t="shared" si="22"/>
        <v>0</v>
      </c>
      <c r="B197" s="94">
        <f t="shared" si="18"/>
        <v>0</v>
      </c>
      <c r="C197" s="94">
        <f t="shared" si="19"/>
        <v>0</v>
      </c>
      <c r="D197" s="94">
        <f t="shared" si="20"/>
        <v>0</v>
      </c>
      <c r="E197" s="94">
        <f t="shared" si="21"/>
        <v>0</v>
      </c>
      <c r="F197" s="94">
        <f t="shared" si="23"/>
        <v>0</v>
      </c>
    </row>
    <row r="198" spans="1:6">
      <c r="A198" s="95">
        <f t="shared" si="22"/>
        <v>0</v>
      </c>
      <c r="B198" s="94">
        <f t="shared" si="18"/>
        <v>0</v>
      </c>
      <c r="C198" s="94">
        <f t="shared" si="19"/>
        <v>0</v>
      </c>
      <c r="D198" s="94">
        <f t="shared" si="20"/>
        <v>0</v>
      </c>
      <c r="E198" s="94">
        <f t="shared" si="21"/>
        <v>0</v>
      </c>
      <c r="F198" s="94">
        <f t="shared" si="23"/>
        <v>0</v>
      </c>
    </row>
    <row r="199" spans="1:6">
      <c r="A199" s="95">
        <f t="shared" si="22"/>
        <v>0</v>
      </c>
      <c r="B199" s="94">
        <f t="shared" si="18"/>
        <v>0</v>
      </c>
      <c r="C199" s="94">
        <f t="shared" si="19"/>
        <v>0</v>
      </c>
      <c r="D199" s="94">
        <f t="shared" si="20"/>
        <v>0</v>
      </c>
      <c r="E199" s="94">
        <f t="shared" si="21"/>
        <v>0</v>
      </c>
      <c r="F199" s="94">
        <f t="shared" si="23"/>
        <v>0</v>
      </c>
    </row>
    <row r="200" spans="1:6">
      <c r="A200" s="95">
        <f t="shared" si="22"/>
        <v>0</v>
      </c>
      <c r="B200" s="94">
        <f t="shared" si="18"/>
        <v>0</v>
      </c>
      <c r="C200" s="94">
        <f t="shared" si="19"/>
        <v>0</v>
      </c>
      <c r="D200" s="94">
        <f t="shared" si="20"/>
        <v>0</v>
      </c>
      <c r="E200" s="94">
        <f t="shared" si="21"/>
        <v>0</v>
      </c>
      <c r="F200" s="94">
        <f t="shared" si="23"/>
        <v>0</v>
      </c>
    </row>
    <row r="201" spans="1:6">
      <c r="A201" s="95">
        <f t="shared" si="22"/>
        <v>0</v>
      </c>
      <c r="B201" s="94">
        <f t="shared" si="18"/>
        <v>0</v>
      </c>
      <c r="C201" s="94">
        <f t="shared" si="19"/>
        <v>0</v>
      </c>
      <c r="D201" s="94">
        <f t="shared" si="20"/>
        <v>0</v>
      </c>
      <c r="E201" s="94">
        <f t="shared" si="21"/>
        <v>0</v>
      </c>
      <c r="F201" s="94">
        <f t="shared" si="23"/>
        <v>0</v>
      </c>
    </row>
    <row r="202" spans="1:6">
      <c r="A202" s="95">
        <f t="shared" si="22"/>
        <v>0</v>
      </c>
      <c r="B202" s="94">
        <f t="shared" si="18"/>
        <v>0</v>
      </c>
      <c r="C202" s="94">
        <f t="shared" si="19"/>
        <v>0</v>
      </c>
      <c r="D202" s="94">
        <f t="shared" si="20"/>
        <v>0</v>
      </c>
      <c r="E202" s="94">
        <f t="shared" si="21"/>
        <v>0</v>
      </c>
      <c r="F202" s="94">
        <f t="shared" si="23"/>
        <v>0</v>
      </c>
    </row>
    <row r="203" spans="1:6">
      <c r="A203" s="95">
        <f t="shared" si="22"/>
        <v>0</v>
      </c>
      <c r="B203" s="94">
        <f t="shared" ref="B203:B266" si="24">IF(A203=0,0,(PPMT($C$3,A203,$C$4,-$C$2)))</f>
        <v>0</v>
      </c>
      <c r="C203" s="94">
        <f t="shared" ref="C203:C266" si="25">IF(A203=0,0,(IPMT($C$3,A203,$C$4,-$C$2)))</f>
        <v>0</v>
      </c>
      <c r="D203" s="94">
        <f t="shared" ref="D203:D266" si="26">IF(A203=0,0,(PMT($C$3,$C$4,-$C$2)))</f>
        <v>0</v>
      </c>
      <c r="E203" s="94">
        <f t="shared" ref="E203:E266" si="27">IF(A203=0,0,($C$2-F203))</f>
        <v>0</v>
      </c>
      <c r="F203" s="94">
        <f t="shared" si="23"/>
        <v>0</v>
      </c>
    </row>
    <row r="204" spans="1:6">
      <c r="A204" s="95">
        <f t="shared" ref="A204:A267" si="28">IF(A203&gt;=$C$4,0,IF(A203=0,0,(1+A203)))</f>
        <v>0</v>
      </c>
      <c r="B204" s="94">
        <f t="shared" si="24"/>
        <v>0</v>
      </c>
      <c r="C204" s="94">
        <f t="shared" si="25"/>
        <v>0</v>
      </c>
      <c r="D204" s="94">
        <f t="shared" si="26"/>
        <v>0</v>
      </c>
      <c r="E204" s="94">
        <f t="shared" si="27"/>
        <v>0</v>
      </c>
      <c r="F204" s="94">
        <f t="shared" ref="F204:F267" si="29">IF(A204=0,0,(B204+F203))</f>
        <v>0</v>
      </c>
    </row>
    <row r="205" spans="1:6">
      <c r="A205" s="95">
        <f t="shared" si="28"/>
        <v>0</v>
      </c>
      <c r="B205" s="94">
        <f t="shared" si="24"/>
        <v>0</v>
      </c>
      <c r="C205" s="94">
        <f t="shared" si="25"/>
        <v>0</v>
      </c>
      <c r="D205" s="94">
        <f t="shared" si="26"/>
        <v>0</v>
      </c>
      <c r="E205" s="94">
        <f t="shared" si="27"/>
        <v>0</v>
      </c>
      <c r="F205" s="94">
        <f t="shared" si="29"/>
        <v>0</v>
      </c>
    </row>
    <row r="206" spans="1:6">
      <c r="A206" s="95">
        <f t="shared" si="28"/>
        <v>0</v>
      </c>
      <c r="B206" s="94">
        <f t="shared" si="24"/>
        <v>0</v>
      </c>
      <c r="C206" s="94">
        <f t="shared" si="25"/>
        <v>0</v>
      </c>
      <c r="D206" s="94">
        <f t="shared" si="26"/>
        <v>0</v>
      </c>
      <c r="E206" s="94">
        <f t="shared" si="27"/>
        <v>0</v>
      </c>
      <c r="F206" s="94">
        <f t="shared" si="29"/>
        <v>0</v>
      </c>
    </row>
    <row r="207" spans="1:6">
      <c r="A207" s="95">
        <f t="shared" si="28"/>
        <v>0</v>
      </c>
      <c r="B207" s="94">
        <f t="shared" si="24"/>
        <v>0</v>
      </c>
      <c r="C207" s="94">
        <f t="shared" si="25"/>
        <v>0</v>
      </c>
      <c r="D207" s="94">
        <f t="shared" si="26"/>
        <v>0</v>
      </c>
      <c r="E207" s="94">
        <f t="shared" si="27"/>
        <v>0</v>
      </c>
      <c r="F207" s="94">
        <f t="shared" si="29"/>
        <v>0</v>
      </c>
    </row>
    <row r="208" spans="1:6">
      <c r="A208" s="95">
        <f t="shared" si="28"/>
        <v>0</v>
      </c>
      <c r="B208" s="94">
        <f t="shared" si="24"/>
        <v>0</v>
      </c>
      <c r="C208" s="94">
        <f t="shared" si="25"/>
        <v>0</v>
      </c>
      <c r="D208" s="94">
        <f t="shared" si="26"/>
        <v>0</v>
      </c>
      <c r="E208" s="94">
        <f t="shared" si="27"/>
        <v>0</v>
      </c>
      <c r="F208" s="94">
        <f t="shared" si="29"/>
        <v>0</v>
      </c>
    </row>
    <row r="209" spans="1:6">
      <c r="A209" s="95">
        <f t="shared" si="28"/>
        <v>0</v>
      </c>
      <c r="B209" s="94">
        <f t="shared" si="24"/>
        <v>0</v>
      </c>
      <c r="C209" s="94">
        <f t="shared" si="25"/>
        <v>0</v>
      </c>
      <c r="D209" s="94">
        <f t="shared" si="26"/>
        <v>0</v>
      </c>
      <c r="E209" s="94">
        <f t="shared" si="27"/>
        <v>0</v>
      </c>
      <c r="F209" s="94">
        <f t="shared" si="29"/>
        <v>0</v>
      </c>
    </row>
    <row r="210" spans="1:6">
      <c r="A210" s="95">
        <f t="shared" si="28"/>
        <v>0</v>
      </c>
      <c r="B210" s="94">
        <f t="shared" si="24"/>
        <v>0</v>
      </c>
      <c r="C210" s="94">
        <f t="shared" si="25"/>
        <v>0</v>
      </c>
      <c r="D210" s="94">
        <f t="shared" si="26"/>
        <v>0</v>
      </c>
      <c r="E210" s="94">
        <f t="shared" si="27"/>
        <v>0</v>
      </c>
      <c r="F210" s="94">
        <f t="shared" si="29"/>
        <v>0</v>
      </c>
    </row>
    <row r="211" spans="1:6">
      <c r="A211" s="95">
        <f t="shared" si="28"/>
        <v>0</v>
      </c>
      <c r="B211" s="94">
        <f t="shared" si="24"/>
        <v>0</v>
      </c>
      <c r="C211" s="94">
        <f t="shared" si="25"/>
        <v>0</v>
      </c>
      <c r="D211" s="94">
        <f t="shared" si="26"/>
        <v>0</v>
      </c>
      <c r="E211" s="94">
        <f t="shared" si="27"/>
        <v>0</v>
      </c>
      <c r="F211" s="94">
        <f t="shared" si="29"/>
        <v>0</v>
      </c>
    </row>
    <row r="212" spans="1:6">
      <c r="A212" s="95">
        <f t="shared" si="28"/>
        <v>0</v>
      </c>
      <c r="B212" s="94">
        <f t="shared" si="24"/>
        <v>0</v>
      </c>
      <c r="C212" s="94">
        <f t="shared" si="25"/>
        <v>0</v>
      </c>
      <c r="D212" s="94">
        <f t="shared" si="26"/>
        <v>0</v>
      </c>
      <c r="E212" s="94">
        <f t="shared" si="27"/>
        <v>0</v>
      </c>
      <c r="F212" s="94">
        <f t="shared" si="29"/>
        <v>0</v>
      </c>
    </row>
    <row r="213" spans="1:6">
      <c r="A213" s="95">
        <f t="shared" si="28"/>
        <v>0</v>
      </c>
      <c r="B213" s="94">
        <f t="shared" si="24"/>
        <v>0</v>
      </c>
      <c r="C213" s="94">
        <f t="shared" si="25"/>
        <v>0</v>
      </c>
      <c r="D213" s="94">
        <f t="shared" si="26"/>
        <v>0</v>
      </c>
      <c r="E213" s="94">
        <f t="shared" si="27"/>
        <v>0</v>
      </c>
      <c r="F213" s="94">
        <f t="shared" si="29"/>
        <v>0</v>
      </c>
    </row>
    <row r="214" spans="1:6">
      <c r="A214" s="95">
        <f t="shared" si="28"/>
        <v>0</v>
      </c>
      <c r="B214" s="94">
        <f t="shared" si="24"/>
        <v>0</v>
      </c>
      <c r="C214" s="94">
        <f t="shared" si="25"/>
        <v>0</v>
      </c>
      <c r="D214" s="94">
        <f t="shared" si="26"/>
        <v>0</v>
      </c>
      <c r="E214" s="94">
        <f t="shared" si="27"/>
        <v>0</v>
      </c>
      <c r="F214" s="94">
        <f t="shared" si="29"/>
        <v>0</v>
      </c>
    </row>
    <row r="215" spans="1:6">
      <c r="A215" s="95">
        <f t="shared" si="28"/>
        <v>0</v>
      </c>
      <c r="B215" s="94">
        <f t="shared" si="24"/>
        <v>0</v>
      </c>
      <c r="C215" s="94">
        <f t="shared" si="25"/>
        <v>0</v>
      </c>
      <c r="D215" s="94">
        <f t="shared" si="26"/>
        <v>0</v>
      </c>
      <c r="E215" s="94">
        <f t="shared" si="27"/>
        <v>0</v>
      </c>
      <c r="F215" s="94">
        <f t="shared" si="29"/>
        <v>0</v>
      </c>
    </row>
    <row r="216" spans="1:6">
      <c r="A216" s="95">
        <f t="shared" si="28"/>
        <v>0</v>
      </c>
      <c r="B216" s="94">
        <f t="shared" si="24"/>
        <v>0</v>
      </c>
      <c r="C216" s="94">
        <f t="shared" si="25"/>
        <v>0</v>
      </c>
      <c r="D216" s="94">
        <f t="shared" si="26"/>
        <v>0</v>
      </c>
      <c r="E216" s="94">
        <f t="shared" si="27"/>
        <v>0</v>
      </c>
      <c r="F216" s="94">
        <f t="shared" si="29"/>
        <v>0</v>
      </c>
    </row>
    <row r="217" spans="1:6">
      <c r="A217" s="95">
        <f t="shared" si="28"/>
        <v>0</v>
      </c>
      <c r="B217" s="94">
        <f t="shared" si="24"/>
        <v>0</v>
      </c>
      <c r="C217" s="94">
        <f t="shared" si="25"/>
        <v>0</v>
      </c>
      <c r="D217" s="94">
        <f t="shared" si="26"/>
        <v>0</v>
      </c>
      <c r="E217" s="94">
        <f t="shared" si="27"/>
        <v>0</v>
      </c>
      <c r="F217" s="94">
        <f t="shared" si="29"/>
        <v>0</v>
      </c>
    </row>
    <row r="218" spans="1:6">
      <c r="A218" s="95">
        <f t="shared" si="28"/>
        <v>0</v>
      </c>
      <c r="B218" s="94">
        <f t="shared" si="24"/>
        <v>0</v>
      </c>
      <c r="C218" s="94">
        <f t="shared" si="25"/>
        <v>0</v>
      </c>
      <c r="D218" s="94">
        <f t="shared" si="26"/>
        <v>0</v>
      </c>
      <c r="E218" s="94">
        <f t="shared" si="27"/>
        <v>0</v>
      </c>
      <c r="F218" s="94">
        <f t="shared" si="29"/>
        <v>0</v>
      </c>
    </row>
    <row r="219" spans="1:6">
      <c r="A219" s="95">
        <f t="shared" si="28"/>
        <v>0</v>
      </c>
      <c r="B219" s="94">
        <f t="shared" si="24"/>
        <v>0</v>
      </c>
      <c r="C219" s="94">
        <f t="shared" si="25"/>
        <v>0</v>
      </c>
      <c r="D219" s="94">
        <f t="shared" si="26"/>
        <v>0</v>
      </c>
      <c r="E219" s="94">
        <f t="shared" si="27"/>
        <v>0</v>
      </c>
      <c r="F219" s="94">
        <f t="shared" si="29"/>
        <v>0</v>
      </c>
    </row>
    <row r="220" spans="1:6">
      <c r="A220" s="95">
        <f t="shared" si="28"/>
        <v>0</v>
      </c>
      <c r="B220" s="94">
        <f t="shared" si="24"/>
        <v>0</v>
      </c>
      <c r="C220" s="94">
        <f t="shared" si="25"/>
        <v>0</v>
      </c>
      <c r="D220" s="94">
        <f t="shared" si="26"/>
        <v>0</v>
      </c>
      <c r="E220" s="94">
        <f t="shared" si="27"/>
        <v>0</v>
      </c>
      <c r="F220" s="94">
        <f t="shared" si="29"/>
        <v>0</v>
      </c>
    </row>
    <row r="221" spans="1:6">
      <c r="A221" s="95">
        <f t="shared" si="28"/>
        <v>0</v>
      </c>
      <c r="B221" s="94">
        <f t="shared" si="24"/>
        <v>0</v>
      </c>
      <c r="C221" s="94">
        <f t="shared" si="25"/>
        <v>0</v>
      </c>
      <c r="D221" s="94">
        <f t="shared" si="26"/>
        <v>0</v>
      </c>
      <c r="E221" s="94">
        <f t="shared" si="27"/>
        <v>0</v>
      </c>
      <c r="F221" s="94">
        <f t="shared" si="29"/>
        <v>0</v>
      </c>
    </row>
    <row r="222" spans="1:6">
      <c r="A222" s="95">
        <f t="shared" si="28"/>
        <v>0</v>
      </c>
      <c r="B222" s="94">
        <f t="shared" si="24"/>
        <v>0</v>
      </c>
      <c r="C222" s="94">
        <f t="shared" si="25"/>
        <v>0</v>
      </c>
      <c r="D222" s="94">
        <f t="shared" si="26"/>
        <v>0</v>
      </c>
      <c r="E222" s="94">
        <f t="shared" si="27"/>
        <v>0</v>
      </c>
      <c r="F222" s="94">
        <f t="shared" si="29"/>
        <v>0</v>
      </c>
    </row>
    <row r="223" spans="1:6">
      <c r="A223" s="95">
        <f t="shared" si="28"/>
        <v>0</v>
      </c>
      <c r="B223" s="94">
        <f t="shared" si="24"/>
        <v>0</v>
      </c>
      <c r="C223" s="94">
        <f t="shared" si="25"/>
        <v>0</v>
      </c>
      <c r="D223" s="94">
        <f t="shared" si="26"/>
        <v>0</v>
      </c>
      <c r="E223" s="94">
        <f t="shared" si="27"/>
        <v>0</v>
      </c>
      <c r="F223" s="94">
        <f t="shared" si="29"/>
        <v>0</v>
      </c>
    </row>
    <row r="224" spans="1:6">
      <c r="A224" s="95">
        <f t="shared" si="28"/>
        <v>0</v>
      </c>
      <c r="B224" s="94">
        <f t="shared" si="24"/>
        <v>0</v>
      </c>
      <c r="C224" s="94">
        <f t="shared" si="25"/>
        <v>0</v>
      </c>
      <c r="D224" s="94">
        <f t="shared" si="26"/>
        <v>0</v>
      </c>
      <c r="E224" s="94">
        <f t="shared" si="27"/>
        <v>0</v>
      </c>
      <c r="F224" s="94">
        <f t="shared" si="29"/>
        <v>0</v>
      </c>
    </row>
    <row r="225" spans="1:6">
      <c r="A225" s="95">
        <f t="shared" si="28"/>
        <v>0</v>
      </c>
      <c r="B225" s="94">
        <f t="shared" si="24"/>
        <v>0</v>
      </c>
      <c r="C225" s="94">
        <f t="shared" si="25"/>
        <v>0</v>
      </c>
      <c r="D225" s="94">
        <f t="shared" si="26"/>
        <v>0</v>
      </c>
      <c r="E225" s="94">
        <f t="shared" si="27"/>
        <v>0</v>
      </c>
      <c r="F225" s="94">
        <f t="shared" si="29"/>
        <v>0</v>
      </c>
    </row>
    <row r="226" spans="1:6">
      <c r="A226" s="95">
        <f t="shared" si="28"/>
        <v>0</v>
      </c>
      <c r="B226" s="94">
        <f t="shared" si="24"/>
        <v>0</v>
      </c>
      <c r="C226" s="94">
        <f t="shared" si="25"/>
        <v>0</v>
      </c>
      <c r="D226" s="94">
        <f t="shared" si="26"/>
        <v>0</v>
      </c>
      <c r="E226" s="94">
        <f t="shared" si="27"/>
        <v>0</v>
      </c>
      <c r="F226" s="94">
        <f t="shared" si="29"/>
        <v>0</v>
      </c>
    </row>
    <row r="227" spans="1:6">
      <c r="A227" s="95">
        <f t="shared" si="28"/>
        <v>0</v>
      </c>
      <c r="B227" s="94">
        <f t="shared" si="24"/>
        <v>0</v>
      </c>
      <c r="C227" s="94">
        <f t="shared" si="25"/>
        <v>0</v>
      </c>
      <c r="D227" s="94">
        <f t="shared" si="26"/>
        <v>0</v>
      </c>
      <c r="E227" s="94">
        <f t="shared" si="27"/>
        <v>0</v>
      </c>
      <c r="F227" s="94">
        <f t="shared" si="29"/>
        <v>0</v>
      </c>
    </row>
    <row r="228" spans="1:6">
      <c r="A228" s="95">
        <f t="shared" si="28"/>
        <v>0</v>
      </c>
      <c r="B228" s="94">
        <f t="shared" si="24"/>
        <v>0</v>
      </c>
      <c r="C228" s="94">
        <f t="shared" si="25"/>
        <v>0</v>
      </c>
      <c r="D228" s="94">
        <f t="shared" si="26"/>
        <v>0</v>
      </c>
      <c r="E228" s="94">
        <f t="shared" si="27"/>
        <v>0</v>
      </c>
      <c r="F228" s="94">
        <f t="shared" si="29"/>
        <v>0</v>
      </c>
    </row>
    <row r="229" spans="1:6">
      <c r="A229" s="95">
        <f t="shared" si="28"/>
        <v>0</v>
      </c>
      <c r="B229" s="94">
        <f t="shared" si="24"/>
        <v>0</v>
      </c>
      <c r="C229" s="94">
        <f t="shared" si="25"/>
        <v>0</v>
      </c>
      <c r="D229" s="94">
        <f t="shared" si="26"/>
        <v>0</v>
      </c>
      <c r="E229" s="94">
        <f t="shared" si="27"/>
        <v>0</v>
      </c>
      <c r="F229" s="94">
        <f t="shared" si="29"/>
        <v>0</v>
      </c>
    </row>
    <row r="230" spans="1:6">
      <c r="A230" s="95">
        <f t="shared" si="28"/>
        <v>0</v>
      </c>
      <c r="B230" s="94">
        <f t="shared" si="24"/>
        <v>0</v>
      </c>
      <c r="C230" s="94">
        <f t="shared" si="25"/>
        <v>0</v>
      </c>
      <c r="D230" s="94">
        <f t="shared" si="26"/>
        <v>0</v>
      </c>
      <c r="E230" s="94">
        <f t="shared" si="27"/>
        <v>0</v>
      </c>
      <c r="F230" s="94">
        <f t="shared" si="29"/>
        <v>0</v>
      </c>
    </row>
    <row r="231" spans="1:6">
      <c r="A231" s="95">
        <f t="shared" si="28"/>
        <v>0</v>
      </c>
      <c r="B231" s="94">
        <f t="shared" si="24"/>
        <v>0</v>
      </c>
      <c r="C231" s="94">
        <f t="shared" si="25"/>
        <v>0</v>
      </c>
      <c r="D231" s="94">
        <f t="shared" si="26"/>
        <v>0</v>
      </c>
      <c r="E231" s="94">
        <f t="shared" si="27"/>
        <v>0</v>
      </c>
      <c r="F231" s="94">
        <f t="shared" si="29"/>
        <v>0</v>
      </c>
    </row>
    <row r="232" spans="1:6">
      <c r="A232" s="95">
        <f t="shared" si="28"/>
        <v>0</v>
      </c>
      <c r="B232" s="94">
        <f t="shared" si="24"/>
        <v>0</v>
      </c>
      <c r="C232" s="94">
        <f t="shared" si="25"/>
        <v>0</v>
      </c>
      <c r="D232" s="94">
        <f t="shared" si="26"/>
        <v>0</v>
      </c>
      <c r="E232" s="94">
        <f t="shared" si="27"/>
        <v>0</v>
      </c>
      <c r="F232" s="94">
        <f t="shared" si="29"/>
        <v>0</v>
      </c>
    </row>
    <row r="233" spans="1:6">
      <c r="A233" s="95">
        <f t="shared" si="28"/>
        <v>0</v>
      </c>
      <c r="B233" s="94">
        <f t="shared" si="24"/>
        <v>0</v>
      </c>
      <c r="C233" s="94">
        <f t="shared" si="25"/>
        <v>0</v>
      </c>
      <c r="D233" s="94">
        <f t="shared" si="26"/>
        <v>0</v>
      </c>
      <c r="E233" s="94">
        <f t="shared" si="27"/>
        <v>0</v>
      </c>
      <c r="F233" s="94">
        <f t="shared" si="29"/>
        <v>0</v>
      </c>
    </row>
    <row r="234" spans="1:6">
      <c r="A234" s="95">
        <f t="shared" si="28"/>
        <v>0</v>
      </c>
      <c r="B234" s="94">
        <f t="shared" si="24"/>
        <v>0</v>
      </c>
      <c r="C234" s="94">
        <f t="shared" si="25"/>
        <v>0</v>
      </c>
      <c r="D234" s="94">
        <f t="shared" si="26"/>
        <v>0</v>
      </c>
      <c r="E234" s="94">
        <f t="shared" si="27"/>
        <v>0</v>
      </c>
      <c r="F234" s="94">
        <f t="shared" si="29"/>
        <v>0</v>
      </c>
    </row>
    <row r="235" spans="1:6">
      <c r="A235" s="95">
        <f t="shared" si="28"/>
        <v>0</v>
      </c>
      <c r="B235" s="94">
        <f t="shared" si="24"/>
        <v>0</v>
      </c>
      <c r="C235" s="94">
        <f t="shared" si="25"/>
        <v>0</v>
      </c>
      <c r="D235" s="94">
        <f t="shared" si="26"/>
        <v>0</v>
      </c>
      <c r="E235" s="94">
        <f t="shared" si="27"/>
        <v>0</v>
      </c>
      <c r="F235" s="94">
        <f t="shared" si="29"/>
        <v>0</v>
      </c>
    </row>
    <row r="236" spans="1:6">
      <c r="A236" s="95">
        <f t="shared" si="28"/>
        <v>0</v>
      </c>
      <c r="B236" s="94">
        <f t="shared" si="24"/>
        <v>0</v>
      </c>
      <c r="C236" s="94">
        <f t="shared" si="25"/>
        <v>0</v>
      </c>
      <c r="D236" s="94">
        <f t="shared" si="26"/>
        <v>0</v>
      </c>
      <c r="E236" s="94">
        <f t="shared" si="27"/>
        <v>0</v>
      </c>
      <c r="F236" s="94">
        <f t="shared" si="29"/>
        <v>0</v>
      </c>
    </row>
    <row r="237" spans="1:6">
      <c r="A237" s="95">
        <f t="shared" si="28"/>
        <v>0</v>
      </c>
      <c r="B237" s="94">
        <f t="shared" si="24"/>
        <v>0</v>
      </c>
      <c r="C237" s="94">
        <f t="shared" si="25"/>
        <v>0</v>
      </c>
      <c r="D237" s="94">
        <f t="shared" si="26"/>
        <v>0</v>
      </c>
      <c r="E237" s="94">
        <f t="shared" si="27"/>
        <v>0</v>
      </c>
      <c r="F237" s="94">
        <f t="shared" si="29"/>
        <v>0</v>
      </c>
    </row>
    <row r="238" spans="1:6">
      <c r="A238" s="95">
        <f t="shared" si="28"/>
        <v>0</v>
      </c>
      <c r="B238" s="94">
        <f t="shared" si="24"/>
        <v>0</v>
      </c>
      <c r="C238" s="94">
        <f t="shared" si="25"/>
        <v>0</v>
      </c>
      <c r="D238" s="94">
        <f t="shared" si="26"/>
        <v>0</v>
      </c>
      <c r="E238" s="94">
        <f t="shared" si="27"/>
        <v>0</v>
      </c>
      <c r="F238" s="94">
        <f t="shared" si="29"/>
        <v>0</v>
      </c>
    </row>
    <row r="239" spans="1:6">
      <c r="A239" s="95">
        <f t="shared" si="28"/>
        <v>0</v>
      </c>
      <c r="B239" s="94">
        <f t="shared" si="24"/>
        <v>0</v>
      </c>
      <c r="C239" s="94">
        <f t="shared" si="25"/>
        <v>0</v>
      </c>
      <c r="D239" s="94">
        <f t="shared" si="26"/>
        <v>0</v>
      </c>
      <c r="E239" s="94">
        <f t="shared" si="27"/>
        <v>0</v>
      </c>
      <c r="F239" s="94">
        <f t="shared" si="29"/>
        <v>0</v>
      </c>
    </row>
    <row r="240" spans="1:6">
      <c r="A240" s="95">
        <f t="shared" si="28"/>
        <v>0</v>
      </c>
      <c r="B240" s="94">
        <f t="shared" si="24"/>
        <v>0</v>
      </c>
      <c r="C240" s="94">
        <f t="shared" si="25"/>
        <v>0</v>
      </c>
      <c r="D240" s="94">
        <f t="shared" si="26"/>
        <v>0</v>
      </c>
      <c r="E240" s="94">
        <f t="shared" si="27"/>
        <v>0</v>
      </c>
      <c r="F240" s="94">
        <f t="shared" si="29"/>
        <v>0</v>
      </c>
    </row>
    <row r="241" spans="1:6">
      <c r="A241" s="95">
        <f t="shared" si="28"/>
        <v>0</v>
      </c>
      <c r="B241" s="94">
        <f t="shared" si="24"/>
        <v>0</v>
      </c>
      <c r="C241" s="94">
        <f t="shared" si="25"/>
        <v>0</v>
      </c>
      <c r="D241" s="94">
        <f t="shared" si="26"/>
        <v>0</v>
      </c>
      <c r="E241" s="94">
        <f t="shared" si="27"/>
        <v>0</v>
      </c>
      <c r="F241" s="94">
        <f t="shared" si="29"/>
        <v>0</v>
      </c>
    </row>
    <row r="242" spans="1:6">
      <c r="A242" s="95">
        <f t="shared" si="28"/>
        <v>0</v>
      </c>
      <c r="B242" s="94">
        <f t="shared" si="24"/>
        <v>0</v>
      </c>
      <c r="C242" s="94">
        <f t="shared" si="25"/>
        <v>0</v>
      </c>
      <c r="D242" s="94">
        <f t="shared" si="26"/>
        <v>0</v>
      </c>
      <c r="E242" s="94">
        <f t="shared" si="27"/>
        <v>0</v>
      </c>
      <c r="F242" s="94">
        <f t="shared" si="29"/>
        <v>0</v>
      </c>
    </row>
    <row r="243" spans="1:6">
      <c r="A243" s="95">
        <f t="shared" si="28"/>
        <v>0</v>
      </c>
      <c r="B243" s="94">
        <f t="shared" si="24"/>
        <v>0</v>
      </c>
      <c r="C243" s="94">
        <f t="shared" si="25"/>
        <v>0</v>
      </c>
      <c r="D243" s="94">
        <f t="shared" si="26"/>
        <v>0</v>
      </c>
      <c r="E243" s="94">
        <f t="shared" si="27"/>
        <v>0</v>
      </c>
      <c r="F243" s="94">
        <f t="shared" si="29"/>
        <v>0</v>
      </c>
    </row>
    <row r="244" spans="1:6">
      <c r="A244" s="95">
        <f t="shared" si="28"/>
        <v>0</v>
      </c>
      <c r="B244" s="94">
        <f t="shared" si="24"/>
        <v>0</v>
      </c>
      <c r="C244" s="94">
        <f t="shared" si="25"/>
        <v>0</v>
      </c>
      <c r="D244" s="94">
        <f t="shared" si="26"/>
        <v>0</v>
      </c>
      <c r="E244" s="94">
        <f t="shared" si="27"/>
        <v>0</v>
      </c>
      <c r="F244" s="94">
        <f t="shared" si="29"/>
        <v>0</v>
      </c>
    </row>
    <row r="245" spans="1:6">
      <c r="A245" s="95">
        <f t="shared" si="28"/>
        <v>0</v>
      </c>
      <c r="B245" s="94">
        <f t="shared" si="24"/>
        <v>0</v>
      </c>
      <c r="C245" s="94">
        <f t="shared" si="25"/>
        <v>0</v>
      </c>
      <c r="D245" s="94">
        <f t="shared" si="26"/>
        <v>0</v>
      </c>
      <c r="E245" s="94">
        <f t="shared" si="27"/>
        <v>0</v>
      </c>
      <c r="F245" s="94">
        <f t="shared" si="29"/>
        <v>0</v>
      </c>
    </row>
    <row r="246" spans="1:6">
      <c r="A246" s="95">
        <f t="shared" si="28"/>
        <v>0</v>
      </c>
      <c r="B246" s="94">
        <f t="shared" si="24"/>
        <v>0</v>
      </c>
      <c r="C246" s="94">
        <f t="shared" si="25"/>
        <v>0</v>
      </c>
      <c r="D246" s="94">
        <f t="shared" si="26"/>
        <v>0</v>
      </c>
      <c r="E246" s="94">
        <f t="shared" si="27"/>
        <v>0</v>
      </c>
      <c r="F246" s="94">
        <f t="shared" si="29"/>
        <v>0</v>
      </c>
    </row>
    <row r="247" spans="1:6">
      <c r="A247" s="95">
        <f t="shared" si="28"/>
        <v>0</v>
      </c>
      <c r="B247" s="94">
        <f t="shared" si="24"/>
        <v>0</v>
      </c>
      <c r="C247" s="94">
        <f t="shared" si="25"/>
        <v>0</v>
      </c>
      <c r="D247" s="94">
        <f t="shared" si="26"/>
        <v>0</v>
      </c>
      <c r="E247" s="94">
        <f t="shared" si="27"/>
        <v>0</v>
      </c>
      <c r="F247" s="94">
        <f t="shared" si="29"/>
        <v>0</v>
      </c>
    </row>
    <row r="248" spans="1:6">
      <c r="A248" s="95">
        <f t="shared" si="28"/>
        <v>0</v>
      </c>
      <c r="B248" s="94">
        <f t="shared" si="24"/>
        <v>0</v>
      </c>
      <c r="C248" s="94">
        <f t="shared" si="25"/>
        <v>0</v>
      </c>
      <c r="D248" s="94">
        <f t="shared" si="26"/>
        <v>0</v>
      </c>
      <c r="E248" s="94">
        <f t="shared" si="27"/>
        <v>0</v>
      </c>
      <c r="F248" s="94">
        <f t="shared" si="29"/>
        <v>0</v>
      </c>
    </row>
    <row r="249" spans="1:6">
      <c r="A249" s="95">
        <f t="shared" si="28"/>
        <v>0</v>
      </c>
      <c r="B249" s="94">
        <f t="shared" si="24"/>
        <v>0</v>
      </c>
      <c r="C249" s="94">
        <f t="shared" si="25"/>
        <v>0</v>
      </c>
      <c r="D249" s="94">
        <f t="shared" si="26"/>
        <v>0</v>
      </c>
      <c r="E249" s="94">
        <f t="shared" si="27"/>
        <v>0</v>
      </c>
      <c r="F249" s="94">
        <f t="shared" si="29"/>
        <v>0</v>
      </c>
    </row>
    <row r="250" spans="1:6">
      <c r="A250" s="95">
        <f t="shared" si="28"/>
        <v>0</v>
      </c>
      <c r="B250" s="94">
        <f t="shared" si="24"/>
        <v>0</v>
      </c>
      <c r="C250" s="94">
        <f t="shared" si="25"/>
        <v>0</v>
      </c>
      <c r="D250" s="94">
        <f t="shared" si="26"/>
        <v>0</v>
      </c>
      <c r="E250" s="94">
        <f t="shared" si="27"/>
        <v>0</v>
      </c>
      <c r="F250" s="94">
        <f t="shared" si="29"/>
        <v>0</v>
      </c>
    </row>
    <row r="251" spans="1:6">
      <c r="A251" s="95">
        <f t="shared" si="28"/>
        <v>0</v>
      </c>
      <c r="B251" s="94">
        <f t="shared" si="24"/>
        <v>0</v>
      </c>
      <c r="C251" s="94">
        <f t="shared" si="25"/>
        <v>0</v>
      </c>
      <c r="D251" s="94">
        <f t="shared" si="26"/>
        <v>0</v>
      </c>
      <c r="E251" s="94">
        <f t="shared" si="27"/>
        <v>0</v>
      </c>
      <c r="F251" s="94">
        <f t="shared" si="29"/>
        <v>0</v>
      </c>
    </row>
    <row r="252" spans="1:6">
      <c r="A252" s="95">
        <f t="shared" si="28"/>
        <v>0</v>
      </c>
      <c r="B252" s="94">
        <f t="shared" si="24"/>
        <v>0</v>
      </c>
      <c r="C252" s="94">
        <f t="shared" si="25"/>
        <v>0</v>
      </c>
      <c r="D252" s="94">
        <f t="shared" si="26"/>
        <v>0</v>
      </c>
      <c r="E252" s="94">
        <f t="shared" si="27"/>
        <v>0</v>
      </c>
      <c r="F252" s="94">
        <f t="shared" si="29"/>
        <v>0</v>
      </c>
    </row>
    <row r="253" spans="1:6">
      <c r="A253" s="95">
        <f t="shared" si="28"/>
        <v>0</v>
      </c>
      <c r="B253" s="94">
        <f t="shared" si="24"/>
        <v>0</v>
      </c>
      <c r="C253" s="94">
        <f t="shared" si="25"/>
        <v>0</v>
      </c>
      <c r="D253" s="94">
        <f t="shared" si="26"/>
        <v>0</v>
      </c>
      <c r="E253" s="94">
        <f t="shared" si="27"/>
        <v>0</v>
      </c>
      <c r="F253" s="94">
        <f t="shared" si="29"/>
        <v>0</v>
      </c>
    </row>
    <row r="254" spans="1:6">
      <c r="A254" s="95">
        <f t="shared" si="28"/>
        <v>0</v>
      </c>
      <c r="B254" s="94">
        <f t="shared" si="24"/>
        <v>0</v>
      </c>
      <c r="C254" s="94">
        <f t="shared" si="25"/>
        <v>0</v>
      </c>
      <c r="D254" s="94">
        <f t="shared" si="26"/>
        <v>0</v>
      </c>
      <c r="E254" s="94">
        <f t="shared" si="27"/>
        <v>0</v>
      </c>
      <c r="F254" s="94">
        <f t="shared" si="29"/>
        <v>0</v>
      </c>
    </row>
    <row r="255" spans="1:6">
      <c r="A255" s="95">
        <f t="shared" si="28"/>
        <v>0</v>
      </c>
      <c r="B255" s="94">
        <f t="shared" si="24"/>
        <v>0</v>
      </c>
      <c r="C255" s="94">
        <f t="shared" si="25"/>
        <v>0</v>
      </c>
      <c r="D255" s="94">
        <f t="shared" si="26"/>
        <v>0</v>
      </c>
      <c r="E255" s="94">
        <f t="shared" si="27"/>
        <v>0</v>
      </c>
      <c r="F255" s="94">
        <f t="shared" si="29"/>
        <v>0</v>
      </c>
    </row>
    <row r="256" spans="1:6">
      <c r="A256" s="95">
        <f t="shared" si="28"/>
        <v>0</v>
      </c>
      <c r="B256" s="94">
        <f t="shared" si="24"/>
        <v>0</v>
      </c>
      <c r="C256" s="94">
        <f t="shared" si="25"/>
        <v>0</v>
      </c>
      <c r="D256" s="94">
        <f t="shared" si="26"/>
        <v>0</v>
      </c>
      <c r="E256" s="94">
        <f t="shared" si="27"/>
        <v>0</v>
      </c>
      <c r="F256" s="94">
        <f t="shared" si="29"/>
        <v>0</v>
      </c>
    </row>
    <row r="257" spans="1:6">
      <c r="A257" s="95">
        <f t="shared" si="28"/>
        <v>0</v>
      </c>
      <c r="B257" s="94">
        <f t="shared" si="24"/>
        <v>0</v>
      </c>
      <c r="C257" s="94">
        <f t="shared" si="25"/>
        <v>0</v>
      </c>
      <c r="D257" s="94">
        <f t="shared" si="26"/>
        <v>0</v>
      </c>
      <c r="E257" s="94">
        <f t="shared" si="27"/>
        <v>0</v>
      </c>
      <c r="F257" s="94">
        <f t="shared" si="29"/>
        <v>0</v>
      </c>
    </row>
    <row r="258" spans="1:6">
      <c r="A258" s="95">
        <f t="shared" si="28"/>
        <v>0</v>
      </c>
      <c r="B258" s="94">
        <f t="shared" si="24"/>
        <v>0</v>
      </c>
      <c r="C258" s="94">
        <f t="shared" si="25"/>
        <v>0</v>
      </c>
      <c r="D258" s="94">
        <f t="shared" si="26"/>
        <v>0</v>
      </c>
      <c r="E258" s="94">
        <f t="shared" si="27"/>
        <v>0</v>
      </c>
      <c r="F258" s="94">
        <f t="shared" si="29"/>
        <v>0</v>
      </c>
    </row>
    <row r="259" spans="1:6">
      <c r="A259" s="95">
        <f t="shared" si="28"/>
        <v>0</v>
      </c>
      <c r="B259" s="94">
        <f t="shared" si="24"/>
        <v>0</v>
      </c>
      <c r="C259" s="94">
        <f t="shared" si="25"/>
        <v>0</v>
      </c>
      <c r="D259" s="94">
        <f t="shared" si="26"/>
        <v>0</v>
      </c>
      <c r="E259" s="94">
        <f t="shared" si="27"/>
        <v>0</v>
      </c>
      <c r="F259" s="94">
        <f t="shared" si="29"/>
        <v>0</v>
      </c>
    </row>
    <row r="260" spans="1:6">
      <c r="A260" s="95">
        <f t="shared" si="28"/>
        <v>0</v>
      </c>
      <c r="B260" s="94">
        <f t="shared" si="24"/>
        <v>0</v>
      </c>
      <c r="C260" s="94">
        <f t="shared" si="25"/>
        <v>0</v>
      </c>
      <c r="D260" s="94">
        <f t="shared" si="26"/>
        <v>0</v>
      </c>
      <c r="E260" s="94">
        <f t="shared" si="27"/>
        <v>0</v>
      </c>
      <c r="F260" s="94">
        <f t="shared" si="29"/>
        <v>0</v>
      </c>
    </row>
    <row r="261" spans="1:6">
      <c r="A261" s="95">
        <f t="shared" si="28"/>
        <v>0</v>
      </c>
      <c r="B261" s="94">
        <f t="shared" si="24"/>
        <v>0</v>
      </c>
      <c r="C261" s="94">
        <f t="shared" si="25"/>
        <v>0</v>
      </c>
      <c r="D261" s="94">
        <f t="shared" si="26"/>
        <v>0</v>
      </c>
      <c r="E261" s="94">
        <f t="shared" si="27"/>
        <v>0</v>
      </c>
      <c r="F261" s="94">
        <f t="shared" si="29"/>
        <v>0</v>
      </c>
    </row>
    <row r="262" spans="1:6">
      <c r="A262" s="95">
        <f t="shared" si="28"/>
        <v>0</v>
      </c>
      <c r="B262" s="94">
        <f t="shared" si="24"/>
        <v>0</v>
      </c>
      <c r="C262" s="94">
        <f t="shared" si="25"/>
        <v>0</v>
      </c>
      <c r="D262" s="94">
        <f t="shared" si="26"/>
        <v>0</v>
      </c>
      <c r="E262" s="94">
        <f t="shared" si="27"/>
        <v>0</v>
      </c>
      <c r="F262" s="94">
        <f t="shared" si="29"/>
        <v>0</v>
      </c>
    </row>
    <row r="263" spans="1:6">
      <c r="A263" s="95">
        <f t="shared" si="28"/>
        <v>0</v>
      </c>
      <c r="B263" s="94">
        <f t="shared" si="24"/>
        <v>0</v>
      </c>
      <c r="C263" s="94">
        <f t="shared" si="25"/>
        <v>0</v>
      </c>
      <c r="D263" s="94">
        <f t="shared" si="26"/>
        <v>0</v>
      </c>
      <c r="E263" s="94">
        <f t="shared" si="27"/>
        <v>0</v>
      </c>
      <c r="F263" s="94">
        <f t="shared" si="29"/>
        <v>0</v>
      </c>
    </row>
    <row r="264" spans="1:6">
      <c r="A264" s="95">
        <f t="shared" si="28"/>
        <v>0</v>
      </c>
      <c r="B264" s="94">
        <f t="shared" si="24"/>
        <v>0</v>
      </c>
      <c r="C264" s="94">
        <f t="shared" si="25"/>
        <v>0</v>
      </c>
      <c r="D264" s="94">
        <f t="shared" si="26"/>
        <v>0</v>
      </c>
      <c r="E264" s="94">
        <f t="shared" si="27"/>
        <v>0</v>
      </c>
      <c r="F264" s="94">
        <f t="shared" si="29"/>
        <v>0</v>
      </c>
    </row>
    <row r="265" spans="1:6">
      <c r="A265" s="95">
        <f t="shared" si="28"/>
        <v>0</v>
      </c>
      <c r="B265" s="94">
        <f t="shared" si="24"/>
        <v>0</v>
      </c>
      <c r="C265" s="94">
        <f t="shared" si="25"/>
        <v>0</v>
      </c>
      <c r="D265" s="94">
        <f t="shared" si="26"/>
        <v>0</v>
      </c>
      <c r="E265" s="94">
        <f t="shared" si="27"/>
        <v>0</v>
      </c>
      <c r="F265" s="94">
        <f t="shared" si="29"/>
        <v>0</v>
      </c>
    </row>
    <row r="266" spans="1:6">
      <c r="A266" s="95">
        <f t="shared" si="28"/>
        <v>0</v>
      </c>
      <c r="B266" s="94">
        <f t="shared" si="24"/>
        <v>0</v>
      </c>
      <c r="C266" s="94">
        <f t="shared" si="25"/>
        <v>0</v>
      </c>
      <c r="D266" s="94">
        <f t="shared" si="26"/>
        <v>0</v>
      </c>
      <c r="E266" s="94">
        <f t="shared" si="27"/>
        <v>0</v>
      </c>
      <c r="F266" s="94">
        <f t="shared" si="29"/>
        <v>0</v>
      </c>
    </row>
    <row r="267" spans="1:6">
      <c r="A267" s="95">
        <f t="shared" si="28"/>
        <v>0</v>
      </c>
      <c r="B267" s="94">
        <f t="shared" ref="B267:B330" si="30">IF(A267=0,0,(PPMT($C$3,A267,$C$4,-$C$2)))</f>
        <v>0</v>
      </c>
      <c r="C267" s="94">
        <f t="shared" ref="C267:C330" si="31">IF(A267=0,0,(IPMT($C$3,A267,$C$4,-$C$2)))</f>
        <v>0</v>
      </c>
      <c r="D267" s="94">
        <f t="shared" ref="D267:D330" si="32">IF(A267=0,0,(PMT($C$3,$C$4,-$C$2)))</f>
        <v>0</v>
      </c>
      <c r="E267" s="94">
        <f t="shared" ref="E267:E330" si="33">IF(A267=0,0,($C$2-F267))</f>
        <v>0</v>
      </c>
      <c r="F267" s="94">
        <f t="shared" si="29"/>
        <v>0</v>
      </c>
    </row>
    <row r="268" spans="1:6">
      <c r="A268" s="95">
        <f t="shared" ref="A268:A331" si="34">IF(A267&gt;=$C$4,0,IF(A267=0,0,(1+A267)))</f>
        <v>0</v>
      </c>
      <c r="B268" s="94">
        <f t="shared" si="30"/>
        <v>0</v>
      </c>
      <c r="C268" s="94">
        <f t="shared" si="31"/>
        <v>0</v>
      </c>
      <c r="D268" s="94">
        <f t="shared" si="32"/>
        <v>0</v>
      </c>
      <c r="E268" s="94">
        <f t="shared" si="33"/>
        <v>0</v>
      </c>
      <c r="F268" s="94">
        <f t="shared" ref="F268:F331" si="35">IF(A268=0,0,(B268+F267))</f>
        <v>0</v>
      </c>
    </row>
    <row r="269" spans="1:6">
      <c r="A269" s="95">
        <f t="shared" si="34"/>
        <v>0</v>
      </c>
      <c r="B269" s="94">
        <f t="shared" si="30"/>
        <v>0</v>
      </c>
      <c r="C269" s="94">
        <f t="shared" si="31"/>
        <v>0</v>
      </c>
      <c r="D269" s="94">
        <f t="shared" si="32"/>
        <v>0</v>
      </c>
      <c r="E269" s="94">
        <f t="shared" si="33"/>
        <v>0</v>
      </c>
      <c r="F269" s="94">
        <f t="shared" si="35"/>
        <v>0</v>
      </c>
    </row>
    <row r="270" spans="1:6">
      <c r="A270" s="95">
        <f t="shared" si="34"/>
        <v>0</v>
      </c>
      <c r="B270" s="94">
        <f t="shared" si="30"/>
        <v>0</v>
      </c>
      <c r="C270" s="94">
        <f t="shared" si="31"/>
        <v>0</v>
      </c>
      <c r="D270" s="94">
        <f t="shared" si="32"/>
        <v>0</v>
      </c>
      <c r="E270" s="94">
        <f t="shared" si="33"/>
        <v>0</v>
      </c>
      <c r="F270" s="94">
        <f t="shared" si="35"/>
        <v>0</v>
      </c>
    </row>
    <row r="271" spans="1:6">
      <c r="A271" s="95">
        <f t="shared" si="34"/>
        <v>0</v>
      </c>
      <c r="B271" s="94">
        <f t="shared" si="30"/>
        <v>0</v>
      </c>
      <c r="C271" s="94">
        <f t="shared" si="31"/>
        <v>0</v>
      </c>
      <c r="D271" s="94">
        <f t="shared" si="32"/>
        <v>0</v>
      </c>
      <c r="E271" s="94">
        <f t="shared" si="33"/>
        <v>0</v>
      </c>
      <c r="F271" s="94">
        <f t="shared" si="35"/>
        <v>0</v>
      </c>
    </row>
    <row r="272" spans="1:6">
      <c r="A272" s="95">
        <f t="shared" si="34"/>
        <v>0</v>
      </c>
      <c r="B272" s="94">
        <f t="shared" si="30"/>
        <v>0</v>
      </c>
      <c r="C272" s="94">
        <f t="shared" si="31"/>
        <v>0</v>
      </c>
      <c r="D272" s="94">
        <f t="shared" si="32"/>
        <v>0</v>
      </c>
      <c r="E272" s="94">
        <f t="shared" si="33"/>
        <v>0</v>
      </c>
      <c r="F272" s="94">
        <f t="shared" si="35"/>
        <v>0</v>
      </c>
    </row>
    <row r="273" spans="1:6">
      <c r="A273" s="95">
        <f t="shared" si="34"/>
        <v>0</v>
      </c>
      <c r="B273" s="94">
        <f t="shared" si="30"/>
        <v>0</v>
      </c>
      <c r="C273" s="94">
        <f t="shared" si="31"/>
        <v>0</v>
      </c>
      <c r="D273" s="94">
        <f t="shared" si="32"/>
        <v>0</v>
      </c>
      <c r="E273" s="94">
        <f t="shared" si="33"/>
        <v>0</v>
      </c>
      <c r="F273" s="94">
        <f t="shared" si="35"/>
        <v>0</v>
      </c>
    </row>
    <row r="274" spans="1:6">
      <c r="A274" s="95">
        <f t="shared" si="34"/>
        <v>0</v>
      </c>
      <c r="B274" s="94">
        <f t="shared" si="30"/>
        <v>0</v>
      </c>
      <c r="C274" s="94">
        <f t="shared" si="31"/>
        <v>0</v>
      </c>
      <c r="D274" s="94">
        <f t="shared" si="32"/>
        <v>0</v>
      </c>
      <c r="E274" s="94">
        <f t="shared" si="33"/>
        <v>0</v>
      </c>
      <c r="F274" s="94">
        <f t="shared" si="35"/>
        <v>0</v>
      </c>
    </row>
    <row r="275" spans="1:6">
      <c r="A275" s="95">
        <f t="shared" si="34"/>
        <v>0</v>
      </c>
      <c r="B275" s="94">
        <f t="shared" si="30"/>
        <v>0</v>
      </c>
      <c r="C275" s="94">
        <f t="shared" si="31"/>
        <v>0</v>
      </c>
      <c r="D275" s="94">
        <f t="shared" si="32"/>
        <v>0</v>
      </c>
      <c r="E275" s="94">
        <f t="shared" si="33"/>
        <v>0</v>
      </c>
      <c r="F275" s="94">
        <f t="shared" si="35"/>
        <v>0</v>
      </c>
    </row>
    <row r="276" spans="1:6">
      <c r="A276" s="95">
        <f t="shared" si="34"/>
        <v>0</v>
      </c>
      <c r="B276" s="94">
        <f t="shared" si="30"/>
        <v>0</v>
      </c>
      <c r="C276" s="94">
        <f t="shared" si="31"/>
        <v>0</v>
      </c>
      <c r="D276" s="94">
        <f t="shared" si="32"/>
        <v>0</v>
      </c>
      <c r="E276" s="94">
        <f t="shared" si="33"/>
        <v>0</v>
      </c>
      <c r="F276" s="94">
        <f t="shared" si="35"/>
        <v>0</v>
      </c>
    </row>
    <row r="277" spans="1:6">
      <c r="A277" s="95">
        <f t="shared" si="34"/>
        <v>0</v>
      </c>
      <c r="B277" s="94">
        <f t="shared" si="30"/>
        <v>0</v>
      </c>
      <c r="C277" s="94">
        <f t="shared" si="31"/>
        <v>0</v>
      </c>
      <c r="D277" s="94">
        <f t="shared" si="32"/>
        <v>0</v>
      </c>
      <c r="E277" s="94">
        <f t="shared" si="33"/>
        <v>0</v>
      </c>
      <c r="F277" s="94">
        <f t="shared" si="35"/>
        <v>0</v>
      </c>
    </row>
    <row r="278" spans="1:6">
      <c r="A278" s="95">
        <f t="shared" si="34"/>
        <v>0</v>
      </c>
      <c r="B278" s="94">
        <f t="shared" si="30"/>
        <v>0</v>
      </c>
      <c r="C278" s="94">
        <f t="shared" si="31"/>
        <v>0</v>
      </c>
      <c r="D278" s="94">
        <f t="shared" si="32"/>
        <v>0</v>
      </c>
      <c r="E278" s="94">
        <f t="shared" si="33"/>
        <v>0</v>
      </c>
      <c r="F278" s="94">
        <f t="shared" si="35"/>
        <v>0</v>
      </c>
    </row>
    <row r="279" spans="1:6">
      <c r="A279" s="95">
        <f t="shared" si="34"/>
        <v>0</v>
      </c>
      <c r="B279" s="94">
        <f t="shared" si="30"/>
        <v>0</v>
      </c>
      <c r="C279" s="94">
        <f t="shared" si="31"/>
        <v>0</v>
      </c>
      <c r="D279" s="94">
        <f t="shared" si="32"/>
        <v>0</v>
      </c>
      <c r="E279" s="94">
        <f t="shared" si="33"/>
        <v>0</v>
      </c>
      <c r="F279" s="94">
        <f t="shared" si="35"/>
        <v>0</v>
      </c>
    </row>
    <row r="280" spans="1:6">
      <c r="A280" s="95">
        <f t="shared" si="34"/>
        <v>0</v>
      </c>
      <c r="B280" s="94">
        <f t="shared" si="30"/>
        <v>0</v>
      </c>
      <c r="C280" s="94">
        <f t="shared" si="31"/>
        <v>0</v>
      </c>
      <c r="D280" s="94">
        <f t="shared" si="32"/>
        <v>0</v>
      </c>
      <c r="E280" s="94">
        <f t="shared" si="33"/>
        <v>0</v>
      </c>
      <c r="F280" s="94">
        <f t="shared" si="35"/>
        <v>0</v>
      </c>
    </row>
    <row r="281" spans="1:6">
      <c r="A281" s="95">
        <f t="shared" si="34"/>
        <v>0</v>
      </c>
      <c r="B281" s="94">
        <f t="shared" si="30"/>
        <v>0</v>
      </c>
      <c r="C281" s="94">
        <f t="shared" si="31"/>
        <v>0</v>
      </c>
      <c r="D281" s="94">
        <f t="shared" si="32"/>
        <v>0</v>
      </c>
      <c r="E281" s="94">
        <f t="shared" si="33"/>
        <v>0</v>
      </c>
      <c r="F281" s="94">
        <f t="shared" si="35"/>
        <v>0</v>
      </c>
    </row>
    <row r="282" spans="1:6">
      <c r="A282" s="95">
        <f t="shared" si="34"/>
        <v>0</v>
      </c>
      <c r="B282" s="94">
        <f t="shared" si="30"/>
        <v>0</v>
      </c>
      <c r="C282" s="94">
        <f t="shared" si="31"/>
        <v>0</v>
      </c>
      <c r="D282" s="94">
        <f t="shared" si="32"/>
        <v>0</v>
      </c>
      <c r="E282" s="94">
        <f t="shared" si="33"/>
        <v>0</v>
      </c>
      <c r="F282" s="94">
        <f t="shared" si="35"/>
        <v>0</v>
      </c>
    </row>
    <row r="283" spans="1:6">
      <c r="A283" s="95">
        <f t="shared" si="34"/>
        <v>0</v>
      </c>
      <c r="B283" s="94">
        <f t="shared" si="30"/>
        <v>0</v>
      </c>
      <c r="C283" s="94">
        <f t="shared" si="31"/>
        <v>0</v>
      </c>
      <c r="D283" s="94">
        <f t="shared" si="32"/>
        <v>0</v>
      </c>
      <c r="E283" s="94">
        <f t="shared" si="33"/>
        <v>0</v>
      </c>
      <c r="F283" s="94">
        <f t="shared" si="35"/>
        <v>0</v>
      </c>
    </row>
    <row r="284" spans="1:6">
      <c r="A284" s="95">
        <f t="shared" si="34"/>
        <v>0</v>
      </c>
      <c r="B284" s="94">
        <f t="shared" si="30"/>
        <v>0</v>
      </c>
      <c r="C284" s="94">
        <f t="shared" si="31"/>
        <v>0</v>
      </c>
      <c r="D284" s="94">
        <f t="shared" si="32"/>
        <v>0</v>
      </c>
      <c r="E284" s="94">
        <f t="shared" si="33"/>
        <v>0</v>
      </c>
      <c r="F284" s="94">
        <f t="shared" si="35"/>
        <v>0</v>
      </c>
    </row>
    <row r="285" spans="1:6">
      <c r="A285" s="95">
        <f t="shared" si="34"/>
        <v>0</v>
      </c>
      <c r="B285" s="94">
        <f t="shared" si="30"/>
        <v>0</v>
      </c>
      <c r="C285" s="94">
        <f t="shared" si="31"/>
        <v>0</v>
      </c>
      <c r="D285" s="94">
        <f t="shared" si="32"/>
        <v>0</v>
      </c>
      <c r="E285" s="94">
        <f t="shared" si="33"/>
        <v>0</v>
      </c>
      <c r="F285" s="94">
        <f t="shared" si="35"/>
        <v>0</v>
      </c>
    </row>
    <row r="286" spans="1:6">
      <c r="A286" s="95">
        <f t="shared" si="34"/>
        <v>0</v>
      </c>
      <c r="B286" s="94">
        <f t="shared" si="30"/>
        <v>0</v>
      </c>
      <c r="C286" s="94">
        <f t="shared" si="31"/>
        <v>0</v>
      </c>
      <c r="D286" s="94">
        <f t="shared" si="32"/>
        <v>0</v>
      </c>
      <c r="E286" s="94">
        <f t="shared" si="33"/>
        <v>0</v>
      </c>
      <c r="F286" s="94">
        <f t="shared" si="35"/>
        <v>0</v>
      </c>
    </row>
    <row r="287" spans="1:6">
      <c r="A287" s="95">
        <f t="shared" si="34"/>
        <v>0</v>
      </c>
      <c r="B287" s="94">
        <f t="shared" si="30"/>
        <v>0</v>
      </c>
      <c r="C287" s="94">
        <f t="shared" si="31"/>
        <v>0</v>
      </c>
      <c r="D287" s="94">
        <f t="shared" si="32"/>
        <v>0</v>
      </c>
      <c r="E287" s="94">
        <f t="shared" si="33"/>
        <v>0</v>
      </c>
      <c r="F287" s="94">
        <f t="shared" si="35"/>
        <v>0</v>
      </c>
    </row>
    <row r="288" spans="1:6">
      <c r="A288" s="95">
        <f t="shared" si="34"/>
        <v>0</v>
      </c>
      <c r="B288" s="94">
        <f t="shared" si="30"/>
        <v>0</v>
      </c>
      <c r="C288" s="94">
        <f t="shared" si="31"/>
        <v>0</v>
      </c>
      <c r="D288" s="94">
        <f t="shared" si="32"/>
        <v>0</v>
      </c>
      <c r="E288" s="94">
        <f t="shared" si="33"/>
        <v>0</v>
      </c>
      <c r="F288" s="94">
        <f t="shared" si="35"/>
        <v>0</v>
      </c>
    </row>
    <row r="289" spans="1:6">
      <c r="A289" s="95">
        <f t="shared" si="34"/>
        <v>0</v>
      </c>
      <c r="B289" s="94">
        <f t="shared" si="30"/>
        <v>0</v>
      </c>
      <c r="C289" s="94">
        <f t="shared" si="31"/>
        <v>0</v>
      </c>
      <c r="D289" s="94">
        <f t="shared" si="32"/>
        <v>0</v>
      </c>
      <c r="E289" s="94">
        <f t="shared" si="33"/>
        <v>0</v>
      </c>
      <c r="F289" s="94">
        <f t="shared" si="35"/>
        <v>0</v>
      </c>
    </row>
    <row r="290" spans="1:6">
      <c r="A290" s="95">
        <f t="shared" si="34"/>
        <v>0</v>
      </c>
      <c r="B290" s="94">
        <f t="shared" si="30"/>
        <v>0</v>
      </c>
      <c r="C290" s="94">
        <f t="shared" si="31"/>
        <v>0</v>
      </c>
      <c r="D290" s="94">
        <f t="shared" si="32"/>
        <v>0</v>
      </c>
      <c r="E290" s="94">
        <f t="shared" si="33"/>
        <v>0</v>
      </c>
      <c r="F290" s="94">
        <f t="shared" si="35"/>
        <v>0</v>
      </c>
    </row>
    <row r="291" spans="1:6">
      <c r="A291" s="95">
        <f t="shared" si="34"/>
        <v>0</v>
      </c>
      <c r="B291" s="94">
        <f t="shared" si="30"/>
        <v>0</v>
      </c>
      <c r="C291" s="94">
        <f t="shared" si="31"/>
        <v>0</v>
      </c>
      <c r="D291" s="94">
        <f t="shared" si="32"/>
        <v>0</v>
      </c>
      <c r="E291" s="94">
        <f t="shared" si="33"/>
        <v>0</v>
      </c>
      <c r="F291" s="94">
        <f t="shared" si="35"/>
        <v>0</v>
      </c>
    </row>
    <row r="292" spans="1:6">
      <c r="A292" s="95">
        <f t="shared" si="34"/>
        <v>0</v>
      </c>
      <c r="B292" s="94">
        <f t="shared" si="30"/>
        <v>0</v>
      </c>
      <c r="C292" s="94">
        <f t="shared" si="31"/>
        <v>0</v>
      </c>
      <c r="D292" s="94">
        <f t="shared" si="32"/>
        <v>0</v>
      </c>
      <c r="E292" s="94">
        <f t="shared" si="33"/>
        <v>0</v>
      </c>
      <c r="F292" s="94">
        <f t="shared" si="35"/>
        <v>0</v>
      </c>
    </row>
    <row r="293" spans="1:6">
      <c r="A293" s="95">
        <f t="shared" si="34"/>
        <v>0</v>
      </c>
      <c r="B293" s="94">
        <f t="shared" si="30"/>
        <v>0</v>
      </c>
      <c r="C293" s="94">
        <f t="shared" si="31"/>
        <v>0</v>
      </c>
      <c r="D293" s="94">
        <f t="shared" si="32"/>
        <v>0</v>
      </c>
      <c r="E293" s="94">
        <f t="shared" si="33"/>
        <v>0</v>
      </c>
      <c r="F293" s="94">
        <f t="shared" si="35"/>
        <v>0</v>
      </c>
    </row>
    <row r="294" spans="1:6">
      <c r="A294" s="95">
        <f t="shared" si="34"/>
        <v>0</v>
      </c>
      <c r="B294" s="94">
        <f t="shared" si="30"/>
        <v>0</v>
      </c>
      <c r="C294" s="94">
        <f t="shared" si="31"/>
        <v>0</v>
      </c>
      <c r="D294" s="94">
        <f t="shared" si="32"/>
        <v>0</v>
      </c>
      <c r="E294" s="94">
        <f t="shared" si="33"/>
        <v>0</v>
      </c>
      <c r="F294" s="94">
        <f t="shared" si="35"/>
        <v>0</v>
      </c>
    </row>
    <row r="295" spans="1:6">
      <c r="A295" s="95">
        <f t="shared" si="34"/>
        <v>0</v>
      </c>
      <c r="B295" s="94">
        <f t="shared" si="30"/>
        <v>0</v>
      </c>
      <c r="C295" s="94">
        <f t="shared" si="31"/>
        <v>0</v>
      </c>
      <c r="D295" s="94">
        <f t="shared" si="32"/>
        <v>0</v>
      </c>
      <c r="E295" s="94">
        <f t="shared" si="33"/>
        <v>0</v>
      </c>
      <c r="F295" s="94">
        <f t="shared" si="35"/>
        <v>0</v>
      </c>
    </row>
    <row r="296" spans="1:6">
      <c r="A296" s="95">
        <f t="shared" si="34"/>
        <v>0</v>
      </c>
      <c r="B296" s="94">
        <f t="shared" si="30"/>
        <v>0</v>
      </c>
      <c r="C296" s="94">
        <f t="shared" si="31"/>
        <v>0</v>
      </c>
      <c r="D296" s="94">
        <f t="shared" si="32"/>
        <v>0</v>
      </c>
      <c r="E296" s="94">
        <f t="shared" si="33"/>
        <v>0</v>
      </c>
      <c r="F296" s="94">
        <f t="shared" si="35"/>
        <v>0</v>
      </c>
    </row>
    <row r="297" spans="1:6">
      <c r="A297" s="95">
        <f t="shared" si="34"/>
        <v>0</v>
      </c>
      <c r="B297" s="94">
        <f t="shared" si="30"/>
        <v>0</v>
      </c>
      <c r="C297" s="94">
        <f t="shared" si="31"/>
        <v>0</v>
      </c>
      <c r="D297" s="94">
        <f t="shared" si="32"/>
        <v>0</v>
      </c>
      <c r="E297" s="94">
        <f t="shared" si="33"/>
        <v>0</v>
      </c>
      <c r="F297" s="94">
        <f t="shared" si="35"/>
        <v>0</v>
      </c>
    </row>
    <row r="298" spans="1:6">
      <c r="A298" s="95">
        <f t="shared" si="34"/>
        <v>0</v>
      </c>
      <c r="B298" s="94">
        <f t="shared" si="30"/>
        <v>0</v>
      </c>
      <c r="C298" s="94">
        <f t="shared" si="31"/>
        <v>0</v>
      </c>
      <c r="D298" s="94">
        <f t="shared" si="32"/>
        <v>0</v>
      </c>
      <c r="E298" s="94">
        <f t="shared" si="33"/>
        <v>0</v>
      </c>
      <c r="F298" s="94">
        <f t="shared" si="35"/>
        <v>0</v>
      </c>
    </row>
    <row r="299" spans="1:6">
      <c r="A299" s="95">
        <f t="shared" si="34"/>
        <v>0</v>
      </c>
      <c r="B299" s="94">
        <f t="shared" si="30"/>
        <v>0</v>
      </c>
      <c r="C299" s="94">
        <f t="shared" si="31"/>
        <v>0</v>
      </c>
      <c r="D299" s="94">
        <f t="shared" si="32"/>
        <v>0</v>
      </c>
      <c r="E299" s="94">
        <f t="shared" si="33"/>
        <v>0</v>
      </c>
      <c r="F299" s="94">
        <f t="shared" si="35"/>
        <v>0</v>
      </c>
    </row>
    <row r="300" spans="1:6">
      <c r="A300" s="95">
        <f t="shared" si="34"/>
        <v>0</v>
      </c>
      <c r="B300" s="94">
        <f t="shared" si="30"/>
        <v>0</v>
      </c>
      <c r="C300" s="94">
        <f t="shared" si="31"/>
        <v>0</v>
      </c>
      <c r="D300" s="94">
        <f t="shared" si="32"/>
        <v>0</v>
      </c>
      <c r="E300" s="94">
        <f t="shared" si="33"/>
        <v>0</v>
      </c>
      <c r="F300" s="94">
        <f t="shared" si="35"/>
        <v>0</v>
      </c>
    </row>
    <row r="301" spans="1:6">
      <c r="A301" s="95">
        <f t="shared" si="34"/>
        <v>0</v>
      </c>
      <c r="B301" s="94">
        <f t="shared" si="30"/>
        <v>0</v>
      </c>
      <c r="C301" s="94">
        <f t="shared" si="31"/>
        <v>0</v>
      </c>
      <c r="D301" s="94">
        <f t="shared" si="32"/>
        <v>0</v>
      </c>
      <c r="E301" s="94">
        <f t="shared" si="33"/>
        <v>0</v>
      </c>
      <c r="F301" s="94">
        <f t="shared" si="35"/>
        <v>0</v>
      </c>
    </row>
    <row r="302" spans="1:6">
      <c r="A302" s="95">
        <f t="shared" si="34"/>
        <v>0</v>
      </c>
      <c r="B302" s="94">
        <f t="shared" si="30"/>
        <v>0</v>
      </c>
      <c r="C302" s="94">
        <f t="shared" si="31"/>
        <v>0</v>
      </c>
      <c r="D302" s="94">
        <f t="shared" si="32"/>
        <v>0</v>
      </c>
      <c r="E302" s="94">
        <f t="shared" si="33"/>
        <v>0</v>
      </c>
      <c r="F302" s="94">
        <f t="shared" si="35"/>
        <v>0</v>
      </c>
    </row>
    <row r="303" spans="1:6">
      <c r="A303" s="95">
        <f t="shared" si="34"/>
        <v>0</v>
      </c>
      <c r="B303" s="94">
        <f t="shared" si="30"/>
        <v>0</v>
      </c>
      <c r="C303" s="94">
        <f t="shared" si="31"/>
        <v>0</v>
      </c>
      <c r="D303" s="94">
        <f t="shared" si="32"/>
        <v>0</v>
      </c>
      <c r="E303" s="94">
        <f t="shared" si="33"/>
        <v>0</v>
      </c>
      <c r="F303" s="94">
        <f t="shared" si="35"/>
        <v>0</v>
      </c>
    </row>
    <row r="304" spans="1:6">
      <c r="A304" s="95">
        <f t="shared" si="34"/>
        <v>0</v>
      </c>
      <c r="B304" s="94">
        <f t="shared" si="30"/>
        <v>0</v>
      </c>
      <c r="C304" s="94">
        <f t="shared" si="31"/>
        <v>0</v>
      </c>
      <c r="D304" s="94">
        <f t="shared" si="32"/>
        <v>0</v>
      </c>
      <c r="E304" s="94">
        <f t="shared" si="33"/>
        <v>0</v>
      </c>
      <c r="F304" s="94">
        <f t="shared" si="35"/>
        <v>0</v>
      </c>
    </row>
    <row r="305" spans="1:6">
      <c r="A305" s="95">
        <f t="shared" si="34"/>
        <v>0</v>
      </c>
      <c r="B305" s="94">
        <f t="shared" si="30"/>
        <v>0</v>
      </c>
      <c r="C305" s="94">
        <f t="shared" si="31"/>
        <v>0</v>
      </c>
      <c r="D305" s="94">
        <f t="shared" si="32"/>
        <v>0</v>
      </c>
      <c r="E305" s="94">
        <f t="shared" si="33"/>
        <v>0</v>
      </c>
      <c r="F305" s="94">
        <f t="shared" si="35"/>
        <v>0</v>
      </c>
    </row>
    <row r="306" spans="1:6">
      <c r="A306" s="95">
        <f t="shared" si="34"/>
        <v>0</v>
      </c>
      <c r="B306" s="94">
        <f t="shared" si="30"/>
        <v>0</v>
      </c>
      <c r="C306" s="94">
        <f t="shared" si="31"/>
        <v>0</v>
      </c>
      <c r="D306" s="94">
        <f t="shared" si="32"/>
        <v>0</v>
      </c>
      <c r="E306" s="94">
        <f t="shared" si="33"/>
        <v>0</v>
      </c>
      <c r="F306" s="94">
        <f t="shared" si="35"/>
        <v>0</v>
      </c>
    </row>
    <row r="307" spans="1:6">
      <c r="A307" s="95">
        <f t="shared" si="34"/>
        <v>0</v>
      </c>
      <c r="B307" s="94">
        <f t="shared" si="30"/>
        <v>0</v>
      </c>
      <c r="C307" s="94">
        <f t="shared" si="31"/>
        <v>0</v>
      </c>
      <c r="D307" s="94">
        <f t="shared" si="32"/>
        <v>0</v>
      </c>
      <c r="E307" s="94">
        <f t="shared" si="33"/>
        <v>0</v>
      </c>
      <c r="F307" s="94">
        <f t="shared" si="35"/>
        <v>0</v>
      </c>
    </row>
    <row r="308" spans="1:6">
      <c r="A308" s="95">
        <f t="shared" si="34"/>
        <v>0</v>
      </c>
      <c r="B308" s="94">
        <f t="shared" si="30"/>
        <v>0</v>
      </c>
      <c r="C308" s="94">
        <f t="shared" si="31"/>
        <v>0</v>
      </c>
      <c r="D308" s="94">
        <f t="shared" si="32"/>
        <v>0</v>
      </c>
      <c r="E308" s="94">
        <f t="shared" si="33"/>
        <v>0</v>
      </c>
      <c r="F308" s="94">
        <f t="shared" si="35"/>
        <v>0</v>
      </c>
    </row>
    <row r="309" spans="1:6">
      <c r="A309" s="95">
        <f t="shared" si="34"/>
        <v>0</v>
      </c>
      <c r="B309" s="94">
        <f t="shared" si="30"/>
        <v>0</v>
      </c>
      <c r="C309" s="94">
        <f t="shared" si="31"/>
        <v>0</v>
      </c>
      <c r="D309" s="94">
        <f t="shared" si="32"/>
        <v>0</v>
      </c>
      <c r="E309" s="94">
        <f t="shared" si="33"/>
        <v>0</v>
      </c>
      <c r="F309" s="94">
        <f t="shared" si="35"/>
        <v>0</v>
      </c>
    </row>
    <row r="310" spans="1:6">
      <c r="A310" s="95">
        <f t="shared" si="34"/>
        <v>0</v>
      </c>
      <c r="B310" s="94">
        <f t="shared" si="30"/>
        <v>0</v>
      </c>
      <c r="C310" s="94">
        <f t="shared" si="31"/>
        <v>0</v>
      </c>
      <c r="D310" s="94">
        <f t="shared" si="32"/>
        <v>0</v>
      </c>
      <c r="E310" s="94">
        <f t="shared" si="33"/>
        <v>0</v>
      </c>
      <c r="F310" s="94">
        <f t="shared" si="35"/>
        <v>0</v>
      </c>
    </row>
    <row r="311" spans="1:6">
      <c r="A311" s="95">
        <f t="shared" si="34"/>
        <v>0</v>
      </c>
      <c r="B311" s="94">
        <f t="shared" si="30"/>
        <v>0</v>
      </c>
      <c r="C311" s="94">
        <f t="shared" si="31"/>
        <v>0</v>
      </c>
      <c r="D311" s="94">
        <f t="shared" si="32"/>
        <v>0</v>
      </c>
      <c r="E311" s="94">
        <f t="shared" si="33"/>
        <v>0</v>
      </c>
      <c r="F311" s="94">
        <f t="shared" si="35"/>
        <v>0</v>
      </c>
    </row>
    <row r="312" spans="1:6">
      <c r="A312" s="95">
        <f t="shared" si="34"/>
        <v>0</v>
      </c>
      <c r="B312" s="94">
        <f t="shared" si="30"/>
        <v>0</v>
      </c>
      <c r="C312" s="94">
        <f t="shared" si="31"/>
        <v>0</v>
      </c>
      <c r="D312" s="94">
        <f t="shared" si="32"/>
        <v>0</v>
      </c>
      <c r="E312" s="94">
        <f t="shared" si="33"/>
        <v>0</v>
      </c>
      <c r="F312" s="94">
        <f t="shared" si="35"/>
        <v>0</v>
      </c>
    </row>
    <row r="313" spans="1:6">
      <c r="A313" s="95">
        <f t="shared" si="34"/>
        <v>0</v>
      </c>
      <c r="B313" s="94">
        <f t="shared" si="30"/>
        <v>0</v>
      </c>
      <c r="C313" s="94">
        <f t="shared" si="31"/>
        <v>0</v>
      </c>
      <c r="D313" s="94">
        <f t="shared" si="32"/>
        <v>0</v>
      </c>
      <c r="E313" s="94">
        <f t="shared" si="33"/>
        <v>0</v>
      </c>
      <c r="F313" s="94">
        <f t="shared" si="35"/>
        <v>0</v>
      </c>
    </row>
    <row r="314" spans="1:6">
      <c r="A314" s="95">
        <f t="shared" si="34"/>
        <v>0</v>
      </c>
      <c r="B314" s="94">
        <f t="shared" si="30"/>
        <v>0</v>
      </c>
      <c r="C314" s="94">
        <f t="shared" si="31"/>
        <v>0</v>
      </c>
      <c r="D314" s="94">
        <f t="shared" si="32"/>
        <v>0</v>
      </c>
      <c r="E314" s="94">
        <f t="shared" si="33"/>
        <v>0</v>
      </c>
      <c r="F314" s="94">
        <f t="shared" si="35"/>
        <v>0</v>
      </c>
    </row>
    <row r="315" spans="1:6">
      <c r="A315" s="95">
        <f t="shared" si="34"/>
        <v>0</v>
      </c>
      <c r="B315" s="94">
        <f t="shared" si="30"/>
        <v>0</v>
      </c>
      <c r="C315" s="94">
        <f t="shared" si="31"/>
        <v>0</v>
      </c>
      <c r="D315" s="94">
        <f t="shared" si="32"/>
        <v>0</v>
      </c>
      <c r="E315" s="94">
        <f t="shared" si="33"/>
        <v>0</v>
      </c>
      <c r="F315" s="94">
        <f t="shared" si="35"/>
        <v>0</v>
      </c>
    </row>
    <row r="316" spans="1:6">
      <c r="A316" s="95">
        <f t="shared" si="34"/>
        <v>0</v>
      </c>
      <c r="B316" s="94">
        <f t="shared" si="30"/>
        <v>0</v>
      </c>
      <c r="C316" s="94">
        <f t="shared" si="31"/>
        <v>0</v>
      </c>
      <c r="D316" s="94">
        <f t="shared" si="32"/>
        <v>0</v>
      </c>
      <c r="E316" s="94">
        <f t="shared" si="33"/>
        <v>0</v>
      </c>
      <c r="F316" s="94">
        <f t="shared" si="35"/>
        <v>0</v>
      </c>
    </row>
    <row r="317" spans="1:6">
      <c r="A317" s="95">
        <f t="shared" si="34"/>
        <v>0</v>
      </c>
      <c r="B317" s="94">
        <f t="shared" si="30"/>
        <v>0</v>
      </c>
      <c r="C317" s="94">
        <f t="shared" si="31"/>
        <v>0</v>
      </c>
      <c r="D317" s="94">
        <f t="shared" si="32"/>
        <v>0</v>
      </c>
      <c r="E317" s="94">
        <f t="shared" si="33"/>
        <v>0</v>
      </c>
      <c r="F317" s="94">
        <f t="shared" si="35"/>
        <v>0</v>
      </c>
    </row>
    <row r="318" spans="1:6">
      <c r="A318" s="95">
        <f t="shared" si="34"/>
        <v>0</v>
      </c>
      <c r="B318" s="94">
        <f t="shared" si="30"/>
        <v>0</v>
      </c>
      <c r="C318" s="94">
        <f t="shared" si="31"/>
        <v>0</v>
      </c>
      <c r="D318" s="94">
        <f t="shared" si="32"/>
        <v>0</v>
      </c>
      <c r="E318" s="94">
        <f t="shared" si="33"/>
        <v>0</v>
      </c>
      <c r="F318" s="94">
        <f t="shared" si="35"/>
        <v>0</v>
      </c>
    </row>
    <row r="319" spans="1:6">
      <c r="A319" s="95">
        <f t="shared" si="34"/>
        <v>0</v>
      </c>
      <c r="B319" s="94">
        <f t="shared" si="30"/>
        <v>0</v>
      </c>
      <c r="C319" s="94">
        <f t="shared" si="31"/>
        <v>0</v>
      </c>
      <c r="D319" s="94">
        <f t="shared" si="32"/>
        <v>0</v>
      </c>
      <c r="E319" s="94">
        <f t="shared" si="33"/>
        <v>0</v>
      </c>
      <c r="F319" s="94">
        <f t="shared" si="35"/>
        <v>0</v>
      </c>
    </row>
    <row r="320" spans="1:6">
      <c r="A320" s="95">
        <f t="shared" si="34"/>
        <v>0</v>
      </c>
      <c r="B320" s="94">
        <f t="shared" si="30"/>
        <v>0</v>
      </c>
      <c r="C320" s="94">
        <f t="shared" si="31"/>
        <v>0</v>
      </c>
      <c r="D320" s="94">
        <f t="shared" si="32"/>
        <v>0</v>
      </c>
      <c r="E320" s="94">
        <f t="shared" si="33"/>
        <v>0</v>
      </c>
      <c r="F320" s="94">
        <f t="shared" si="35"/>
        <v>0</v>
      </c>
    </row>
    <row r="321" spans="1:6">
      <c r="A321" s="95">
        <f t="shared" si="34"/>
        <v>0</v>
      </c>
      <c r="B321" s="94">
        <f t="shared" si="30"/>
        <v>0</v>
      </c>
      <c r="C321" s="94">
        <f t="shared" si="31"/>
        <v>0</v>
      </c>
      <c r="D321" s="94">
        <f t="shared" si="32"/>
        <v>0</v>
      </c>
      <c r="E321" s="94">
        <f t="shared" si="33"/>
        <v>0</v>
      </c>
      <c r="F321" s="94">
        <f t="shared" si="35"/>
        <v>0</v>
      </c>
    </row>
    <row r="322" spans="1:6">
      <c r="A322" s="95">
        <f t="shared" si="34"/>
        <v>0</v>
      </c>
      <c r="B322" s="94">
        <f t="shared" si="30"/>
        <v>0</v>
      </c>
      <c r="C322" s="94">
        <f t="shared" si="31"/>
        <v>0</v>
      </c>
      <c r="D322" s="94">
        <f t="shared" si="32"/>
        <v>0</v>
      </c>
      <c r="E322" s="94">
        <f t="shared" si="33"/>
        <v>0</v>
      </c>
      <c r="F322" s="94">
        <f t="shared" si="35"/>
        <v>0</v>
      </c>
    </row>
    <row r="323" spans="1:6">
      <c r="A323" s="95">
        <f t="shared" si="34"/>
        <v>0</v>
      </c>
      <c r="B323" s="94">
        <f t="shared" si="30"/>
        <v>0</v>
      </c>
      <c r="C323" s="94">
        <f t="shared" si="31"/>
        <v>0</v>
      </c>
      <c r="D323" s="94">
        <f t="shared" si="32"/>
        <v>0</v>
      </c>
      <c r="E323" s="94">
        <f t="shared" si="33"/>
        <v>0</v>
      </c>
      <c r="F323" s="94">
        <f t="shared" si="35"/>
        <v>0</v>
      </c>
    </row>
    <row r="324" spans="1:6">
      <c r="A324" s="95">
        <f t="shared" si="34"/>
        <v>0</v>
      </c>
      <c r="B324" s="94">
        <f t="shared" si="30"/>
        <v>0</v>
      </c>
      <c r="C324" s="94">
        <f t="shared" si="31"/>
        <v>0</v>
      </c>
      <c r="D324" s="94">
        <f t="shared" si="32"/>
        <v>0</v>
      </c>
      <c r="E324" s="94">
        <f t="shared" si="33"/>
        <v>0</v>
      </c>
      <c r="F324" s="94">
        <f t="shared" si="35"/>
        <v>0</v>
      </c>
    </row>
    <row r="325" spans="1:6">
      <c r="A325" s="95">
        <f t="shared" si="34"/>
        <v>0</v>
      </c>
      <c r="B325" s="94">
        <f t="shared" si="30"/>
        <v>0</v>
      </c>
      <c r="C325" s="94">
        <f t="shared" si="31"/>
        <v>0</v>
      </c>
      <c r="D325" s="94">
        <f t="shared" si="32"/>
        <v>0</v>
      </c>
      <c r="E325" s="94">
        <f t="shared" si="33"/>
        <v>0</v>
      </c>
      <c r="F325" s="94">
        <f t="shared" si="35"/>
        <v>0</v>
      </c>
    </row>
    <row r="326" spans="1:6">
      <c r="A326" s="95">
        <f t="shared" si="34"/>
        <v>0</v>
      </c>
      <c r="B326" s="94">
        <f t="shared" si="30"/>
        <v>0</v>
      </c>
      <c r="C326" s="94">
        <f t="shared" si="31"/>
        <v>0</v>
      </c>
      <c r="D326" s="94">
        <f t="shared" si="32"/>
        <v>0</v>
      </c>
      <c r="E326" s="94">
        <f t="shared" si="33"/>
        <v>0</v>
      </c>
      <c r="F326" s="94">
        <f t="shared" si="35"/>
        <v>0</v>
      </c>
    </row>
    <row r="327" spans="1:6">
      <c r="A327" s="95">
        <f t="shared" si="34"/>
        <v>0</v>
      </c>
      <c r="B327" s="94">
        <f t="shared" si="30"/>
        <v>0</v>
      </c>
      <c r="C327" s="94">
        <f t="shared" si="31"/>
        <v>0</v>
      </c>
      <c r="D327" s="94">
        <f t="shared" si="32"/>
        <v>0</v>
      </c>
      <c r="E327" s="94">
        <f t="shared" si="33"/>
        <v>0</v>
      </c>
      <c r="F327" s="94">
        <f t="shared" si="35"/>
        <v>0</v>
      </c>
    </row>
    <row r="328" spans="1:6">
      <c r="A328" s="95">
        <f t="shared" si="34"/>
        <v>0</v>
      </c>
      <c r="B328" s="94">
        <f t="shared" si="30"/>
        <v>0</v>
      </c>
      <c r="C328" s="94">
        <f t="shared" si="31"/>
        <v>0</v>
      </c>
      <c r="D328" s="94">
        <f t="shared" si="32"/>
        <v>0</v>
      </c>
      <c r="E328" s="94">
        <f t="shared" si="33"/>
        <v>0</v>
      </c>
      <c r="F328" s="94">
        <f t="shared" si="35"/>
        <v>0</v>
      </c>
    </row>
    <row r="329" spans="1:6">
      <c r="A329" s="95">
        <f t="shared" si="34"/>
        <v>0</v>
      </c>
      <c r="B329" s="94">
        <f t="shared" si="30"/>
        <v>0</v>
      </c>
      <c r="C329" s="94">
        <f t="shared" si="31"/>
        <v>0</v>
      </c>
      <c r="D329" s="94">
        <f t="shared" si="32"/>
        <v>0</v>
      </c>
      <c r="E329" s="94">
        <f t="shared" si="33"/>
        <v>0</v>
      </c>
      <c r="F329" s="94">
        <f t="shared" si="35"/>
        <v>0</v>
      </c>
    </row>
    <row r="330" spans="1:6">
      <c r="A330" s="95">
        <f t="shared" si="34"/>
        <v>0</v>
      </c>
      <c r="B330" s="94">
        <f t="shared" si="30"/>
        <v>0</v>
      </c>
      <c r="C330" s="94">
        <f t="shared" si="31"/>
        <v>0</v>
      </c>
      <c r="D330" s="94">
        <f t="shared" si="32"/>
        <v>0</v>
      </c>
      <c r="E330" s="94">
        <f t="shared" si="33"/>
        <v>0</v>
      </c>
      <c r="F330" s="94">
        <f t="shared" si="35"/>
        <v>0</v>
      </c>
    </row>
    <row r="331" spans="1:6">
      <c r="A331" s="95">
        <f t="shared" si="34"/>
        <v>0</v>
      </c>
      <c r="B331" s="94">
        <f t="shared" ref="B331:B371" si="36">IF(A331=0,0,(PPMT($C$3,A331,$C$4,-$C$2)))</f>
        <v>0</v>
      </c>
      <c r="C331" s="94">
        <f t="shared" ref="C331:C371" si="37">IF(A331=0,0,(IPMT($C$3,A331,$C$4,-$C$2)))</f>
        <v>0</v>
      </c>
      <c r="D331" s="94">
        <f t="shared" ref="D331:D371" si="38">IF(A331=0,0,(PMT($C$3,$C$4,-$C$2)))</f>
        <v>0</v>
      </c>
      <c r="E331" s="94">
        <f t="shared" ref="E331:E371" si="39">IF(A331=0,0,($C$2-F331))</f>
        <v>0</v>
      </c>
      <c r="F331" s="94">
        <f t="shared" si="35"/>
        <v>0</v>
      </c>
    </row>
    <row r="332" spans="1:6">
      <c r="A332" s="95">
        <f t="shared" ref="A332:A371" si="40">IF(A331&gt;=$C$4,0,IF(A331=0,0,(1+A331)))</f>
        <v>0</v>
      </c>
      <c r="B332" s="94">
        <f t="shared" si="36"/>
        <v>0</v>
      </c>
      <c r="C332" s="94">
        <f t="shared" si="37"/>
        <v>0</v>
      </c>
      <c r="D332" s="94">
        <f t="shared" si="38"/>
        <v>0</v>
      </c>
      <c r="E332" s="94">
        <f t="shared" si="39"/>
        <v>0</v>
      </c>
      <c r="F332" s="94">
        <f t="shared" ref="F332:F371" si="41">IF(A332=0,0,(B332+F331))</f>
        <v>0</v>
      </c>
    </row>
    <row r="333" spans="1:6">
      <c r="A333" s="95">
        <f t="shared" si="40"/>
        <v>0</v>
      </c>
      <c r="B333" s="94">
        <f t="shared" si="36"/>
        <v>0</v>
      </c>
      <c r="C333" s="94">
        <f t="shared" si="37"/>
        <v>0</v>
      </c>
      <c r="D333" s="94">
        <f t="shared" si="38"/>
        <v>0</v>
      </c>
      <c r="E333" s="94">
        <f t="shared" si="39"/>
        <v>0</v>
      </c>
      <c r="F333" s="94">
        <f t="shared" si="41"/>
        <v>0</v>
      </c>
    </row>
    <row r="334" spans="1:6">
      <c r="A334" s="95">
        <f t="shared" si="40"/>
        <v>0</v>
      </c>
      <c r="B334" s="94">
        <f t="shared" si="36"/>
        <v>0</v>
      </c>
      <c r="C334" s="94">
        <f t="shared" si="37"/>
        <v>0</v>
      </c>
      <c r="D334" s="94">
        <f t="shared" si="38"/>
        <v>0</v>
      </c>
      <c r="E334" s="94">
        <f t="shared" si="39"/>
        <v>0</v>
      </c>
      <c r="F334" s="94">
        <f t="shared" si="41"/>
        <v>0</v>
      </c>
    </row>
    <row r="335" spans="1:6">
      <c r="A335" s="95">
        <f t="shared" si="40"/>
        <v>0</v>
      </c>
      <c r="B335" s="94">
        <f t="shared" si="36"/>
        <v>0</v>
      </c>
      <c r="C335" s="94">
        <f t="shared" si="37"/>
        <v>0</v>
      </c>
      <c r="D335" s="94">
        <f t="shared" si="38"/>
        <v>0</v>
      </c>
      <c r="E335" s="94">
        <f t="shared" si="39"/>
        <v>0</v>
      </c>
      <c r="F335" s="94">
        <f t="shared" si="41"/>
        <v>0</v>
      </c>
    </row>
    <row r="336" spans="1:6">
      <c r="A336" s="95">
        <f t="shared" si="40"/>
        <v>0</v>
      </c>
      <c r="B336" s="94">
        <f t="shared" si="36"/>
        <v>0</v>
      </c>
      <c r="C336" s="94">
        <f t="shared" si="37"/>
        <v>0</v>
      </c>
      <c r="D336" s="94">
        <f t="shared" si="38"/>
        <v>0</v>
      </c>
      <c r="E336" s="94">
        <f t="shared" si="39"/>
        <v>0</v>
      </c>
      <c r="F336" s="94">
        <f t="shared" si="41"/>
        <v>0</v>
      </c>
    </row>
    <row r="337" spans="1:6">
      <c r="A337" s="95">
        <f t="shared" si="40"/>
        <v>0</v>
      </c>
      <c r="B337" s="94">
        <f t="shared" si="36"/>
        <v>0</v>
      </c>
      <c r="C337" s="94">
        <f t="shared" si="37"/>
        <v>0</v>
      </c>
      <c r="D337" s="94">
        <f t="shared" si="38"/>
        <v>0</v>
      </c>
      <c r="E337" s="94">
        <f t="shared" si="39"/>
        <v>0</v>
      </c>
      <c r="F337" s="94">
        <f t="shared" si="41"/>
        <v>0</v>
      </c>
    </row>
    <row r="338" spans="1:6">
      <c r="A338" s="95">
        <f t="shared" si="40"/>
        <v>0</v>
      </c>
      <c r="B338" s="94">
        <f t="shared" si="36"/>
        <v>0</v>
      </c>
      <c r="C338" s="94">
        <f t="shared" si="37"/>
        <v>0</v>
      </c>
      <c r="D338" s="94">
        <f t="shared" si="38"/>
        <v>0</v>
      </c>
      <c r="E338" s="94">
        <f t="shared" si="39"/>
        <v>0</v>
      </c>
      <c r="F338" s="94">
        <f t="shared" si="41"/>
        <v>0</v>
      </c>
    </row>
    <row r="339" spans="1:6">
      <c r="A339" s="95">
        <f t="shared" si="40"/>
        <v>0</v>
      </c>
      <c r="B339" s="94">
        <f t="shared" si="36"/>
        <v>0</v>
      </c>
      <c r="C339" s="94">
        <f t="shared" si="37"/>
        <v>0</v>
      </c>
      <c r="D339" s="94">
        <f t="shared" si="38"/>
        <v>0</v>
      </c>
      <c r="E339" s="94">
        <f t="shared" si="39"/>
        <v>0</v>
      </c>
      <c r="F339" s="94">
        <f t="shared" si="41"/>
        <v>0</v>
      </c>
    </row>
    <row r="340" spans="1:6">
      <c r="A340" s="95">
        <f t="shared" si="40"/>
        <v>0</v>
      </c>
      <c r="B340" s="94">
        <f t="shared" si="36"/>
        <v>0</v>
      </c>
      <c r="C340" s="94">
        <f t="shared" si="37"/>
        <v>0</v>
      </c>
      <c r="D340" s="94">
        <f t="shared" si="38"/>
        <v>0</v>
      </c>
      <c r="E340" s="94">
        <f t="shared" si="39"/>
        <v>0</v>
      </c>
      <c r="F340" s="94">
        <f t="shared" si="41"/>
        <v>0</v>
      </c>
    </row>
    <row r="341" spans="1:6">
      <c r="A341" s="95">
        <f t="shared" si="40"/>
        <v>0</v>
      </c>
      <c r="B341" s="94">
        <f t="shared" si="36"/>
        <v>0</v>
      </c>
      <c r="C341" s="94">
        <f t="shared" si="37"/>
        <v>0</v>
      </c>
      <c r="D341" s="94">
        <f t="shared" si="38"/>
        <v>0</v>
      </c>
      <c r="E341" s="94">
        <f t="shared" si="39"/>
        <v>0</v>
      </c>
      <c r="F341" s="94">
        <f t="shared" si="41"/>
        <v>0</v>
      </c>
    </row>
    <row r="342" spans="1:6">
      <c r="A342" s="95">
        <f t="shared" si="40"/>
        <v>0</v>
      </c>
      <c r="B342" s="94">
        <f t="shared" si="36"/>
        <v>0</v>
      </c>
      <c r="C342" s="94">
        <f t="shared" si="37"/>
        <v>0</v>
      </c>
      <c r="D342" s="94">
        <f t="shared" si="38"/>
        <v>0</v>
      </c>
      <c r="E342" s="94">
        <f t="shared" si="39"/>
        <v>0</v>
      </c>
      <c r="F342" s="94">
        <f t="shared" si="41"/>
        <v>0</v>
      </c>
    </row>
    <row r="343" spans="1:6">
      <c r="A343" s="95">
        <f t="shared" si="40"/>
        <v>0</v>
      </c>
      <c r="B343" s="94">
        <f t="shared" si="36"/>
        <v>0</v>
      </c>
      <c r="C343" s="94">
        <f t="shared" si="37"/>
        <v>0</v>
      </c>
      <c r="D343" s="94">
        <f t="shared" si="38"/>
        <v>0</v>
      </c>
      <c r="E343" s="94">
        <f t="shared" si="39"/>
        <v>0</v>
      </c>
      <c r="F343" s="94">
        <f t="shared" si="41"/>
        <v>0</v>
      </c>
    </row>
    <row r="344" spans="1:6">
      <c r="A344" s="95">
        <f t="shared" si="40"/>
        <v>0</v>
      </c>
      <c r="B344" s="94">
        <f t="shared" si="36"/>
        <v>0</v>
      </c>
      <c r="C344" s="94">
        <f t="shared" si="37"/>
        <v>0</v>
      </c>
      <c r="D344" s="94">
        <f t="shared" si="38"/>
        <v>0</v>
      </c>
      <c r="E344" s="94">
        <f t="shared" si="39"/>
        <v>0</v>
      </c>
      <c r="F344" s="94">
        <f t="shared" si="41"/>
        <v>0</v>
      </c>
    </row>
    <row r="345" spans="1:6">
      <c r="A345" s="95">
        <f t="shared" si="40"/>
        <v>0</v>
      </c>
      <c r="B345" s="94">
        <f t="shared" si="36"/>
        <v>0</v>
      </c>
      <c r="C345" s="94">
        <f t="shared" si="37"/>
        <v>0</v>
      </c>
      <c r="D345" s="94">
        <f t="shared" si="38"/>
        <v>0</v>
      </c>
      <c r="E345" s="94">
        <f t="shared" si="39"/>
        <v>0</v>
      </c>
      <c r="F345" s="94">
        <f t="shared" si="41"/>
        <v>0</v>
      </c>
    </row>
    <row r="346" spans="1:6">
      <c r="A346" s="95">
        <f t="shared" si="40"/>
        <v>0</v>
      </c>
      <c r="B346" s="94">
        <f t="shared" si="36"/>
        <v>0</v>
      </c>
      <c r="C346" s="94">
        <f t="shared" si="37"/>
        <v>0</v>
      </c>
      <c r="D346" s="94">
        <f t="shared" si="38"/>
        <v>0</v>
      </c>
      <c r="E346" s="94">
        <f t="shared" si="39"/>
        <v>0</v>
      </c>
      <c r="F346" s="94">
        <f t="shared" si="41"/>
        <v>0</v>
      </c>
    </row>
    <row r="347" spans="1:6">
      <c r="A347" s="95">
        <f t="shared" si="40"/>
        <v>0</v>
      </c>
      <c r="B347" s="94">
        <f t="shared" si="36"/>
        <v>0</v>
      </c>
      <c r="C347" s="94">
        <f t="shared" si="37"/>
        <v>0</v>
      </c>
      <c r="D347" s="94">
        <f t="shared" si="38"/>
        <v>0</v>
      </c>
      <c r="E347" s="94">
        <f t="shared" si="39"/>
        <v>0</v>
      </c>
      <c r="F347" s="94">
        <f t="shared" si="41"/>
        <v>0</v>
      </c>
    </row>
    <row r="348" spans="1:6">
      <c r="A348" s="95">
        <f t="shared" si="40"/>
        <v>0</v>
      </c>
      <c r="B348" s="94">
        <f t="shared" si="36"/>
        <v>0</v>
      </c>
      <c r="C348" s="94">
        <f t="shared" si="37"/>
        <v>0</v>
      </c>
      <c r="D348" s="94">
        <f t="shared" si="38"/>
        <v>0</v>
      </c>
      <c r="E348" s="94">
        <f t="shared" si="39"/>
        <v>0</v>
      </c>
      <c r="F348" s="94">
        <f t="shared" si="41"/>
        <v>0</v>
      </c>
    </row>
    <row r="349" spans="1:6">
      <c r="A349" s="95">
        <f t="shared" si="40"/>
        <v>0</v>
      </c>
      <c r="B349" s="94">
        <f t="shared" si="36"/>
        <v>0</v>
      </c>
      <c r="C349" s="94">
        <f t="shared" si="37"/>
        <v>0</v>
      </c>
      <c r="D349" s="94">
        <f t="shared" si="38"/>
        <v>0</v>
      </c>
      <c r="E349" s="94">
        <f t="shared" si="39"/>
        <v>0</v>
      </c>
      <c r="F349" s="94">
        <f t="shared" si="41"/>
        <v>0</v>
      </c>
    </row>
    <row r="350" spans="1:6">
      <c r="A350" s="95">
        <f t="shared" si="40"/>
        <v>0</v>
      </c>
      <c r="B350" s="94">
        <f t="shared" si="36"/>
        <v>0</v>
      </c>
      <c r="C350" s="94">
        <f t="shared" si="37"/>
        <v>0</v>
      </c>
      <c r="D350" s="94">
        <f t="shared" si="38"/>
        <v>0</v>
      </c>
      <c r="E350" s="94">
        <f t="shared" si="39"/>
        <v>0</v>
      </c>
      <c r="F350" s="94">
        <f t="shared" si="41"/>
        <v>0</v>
      </c>
    </row>
    <row r="351" spans="1:6">
      <c r="A351" s="95">
        <f t="shared" si="40"/>
        <v>0</v>
      </c>
      <c r="B351" s="94">
        <f t="shared" si="36"/>
        <v>0</v>
      </c>
      <c r="C351" s="94">
        <f t="shared" si="37"/>
        <v>0</v>
      </c>
      <c r="D351" s="94">
        <f t="shared" si="38"/>
        <v>0</v>
      </c>
      <c r="E351" s="94">
        <f t="shared" si="39"/>
        <v>0</v>
      </c>
      <c r="F351" s="94">
        <f t="shared" si="41"/>
        <v>0</v>
      </c>
    </row>
    <row r="352" spans="1:6">
      <c r="A352" s="95">
        <f t="shared" si="40"/>
        <v>0</v>
      </c>
      <c r="B352" s="94">
        <f t="shared" si="36"/>
        <v>0</v>
      </c>
      <c r="C352" s="94">
        <f t="shared" si="37"/>
        <v>0</v>
      </c>
      <c r="D352" s="94">
        <f t="shared" si="38"/>
        <v>0</v>
      </c>
      <c r="E352" s="94">
        <f t="shared" si="39"/>
        <v>0</v>
      </c>
      <c r="F352" s="94">
        <f t="shared" si="41"/>
        <v>0</v>
      </c>
    </row>
    <row r="353" spans="1:6">
      <c r="A353" s="95">
        <f t="shared" si="40"/>
        <v>0</v>
      </c>
      <c r="B353" s="94">
        <f t="shared" si="36"/>
        <v>0</v>
      </c>
      <c r="C353" s="94">
        <f t="shared" si="37"/>
        <v>0</v>
      </c>
      <c r="D353" s="94">
        <f t="shared" si="38"/>
        <v>0</v>
      </c>
      <c r="E353" s="94">
        <f t="shared" si="39"/>
        <v>0</v>
      </c>
      <c r="F353" s="94">
        <f t="shared" si="41"/>
        <v>0</v>
      </c>
    </row>
    <row r="354" spans="1:6">
      <c r="A354" s="95">
        <f t="shared" si="40"/>
        <v>0</v>
      </c>
      <c r="B354" s="94">
        <f t="shared" si="36"/>
        <v>0</v>
      </c>
      <c r="C354" s="94">
        <f t="shared" si="37"/>
        <v>0</v>
      </c>
      <c r="D354" s="94">
        <f t="shared" si="38"/>
        <v>0</v>
      </c>
      <c r="E354" s="94">
        <f t="shared" si="39"/>
        <v>0</v>
      </c>
      <c r="F354" s="94">
        <f t="shared" si="41"/>
        <v>0</v>
      </c>
    </row>
    <row r="355" spans="1:6">
      <c r="A355" s="95">
        <f t="shared" si="40"/>
        <v>0</v>
      </c>
      <c r="B355" s="94">
        <f t="shared" si="36"/>
        <v>0</v>
      </c>
      <c r="C355" s="94">
        <f t="shared" si="37"/>
        <v>0</v>
      </c>
      <c r="D355" s="94">
        <f t="shared" si="38"/>
        <v>0</v>
      </c>
      <c r="E355" s="94">
        <f t="shared" si="39"/>
        <v>0</v>
      </c>
      <c r="F355" s="94">
        <f t="shared" si="41"/>
        <v>0</v>
      </c>
    </row>
    <row r="356" spans="1:6">
      <c r="A356" s="95">
        <f t="shared" si="40"/>
        <v>0</v>
      </c>
      <c r="B356" s="94">
        <f t="shared" si="36"/>
        <v>0</v>
      </c>
      <c r="C356" s="94">
        <f t="shared" si="37"/>
        <v>0</v>
      </c>
      <c r="D356" s="94">
        <f t="shared" si="38"/>
        <v>0</v>
      </c>
      <c r="E356" s="94">
        <f t="shared" si="39"/>
        <v>0</v>
      </c>
      <c r="F356" s="94">
        <f t="shared" si="41"/>
        <v>0</v>
      </c>
    </row>
    <row r="357" spans="1:6">
      <c r="A357" s="95">
        <f t="shared" si="40"/>
        <v>0</v>
      </c>
      <c r="B357" s="94">
        <f t="shared" si="36"/>
        <v>0</v>
      </c>
      <c r="C357" s="94">
        <f t="shared" si="37"/>
        <v>0</v>
      </c>
      <c r="D357" s="94">
        <f t="shared" si="38"/>
        <v>0</v>
      </c>
      <c r="E357" s="94">
        <f t="shared" si="39"/>
        <v>0</v>
      </c>
      <c r="F357" s="94">
        <f t="shared" si="41"/>
        <v>0</v>
      </c>
    </row>
    <row r="358" spans="1:6">
      <c r="A358" s="95">
        <f t="shared" si="40"/>
        <v>0</v>
      </c>
      <c r="B358" s="94">
        <f t="shared" si="36"/>
        <v>0</v>
      </c>
      <c r="C358" s="94">
        <f t="shared" si="37"/>
        <v>0</v>
      </c>
      <c r="D358" s="94">
        <f t="shared" si="38"/>
        <v>0</v>
      </c>
      <c r="E358" s="94">
        <f t="shared" si="39"/>
        <v>0</v>
      </c>
      <c r="F358" s="94">
        <f t="shared" si="41"/>
        <v>0</v>
      </c>
    </row>
    <row r="359" spans="1:6">
      <c r="A359" s="95">
        <f t="shared" si="40"/>
        <v>0</v>
      </c>
      <c r="B359" s="94">
        <f t="shared" si="36"/>
        <v>0</v>
      </c>
      <c r="C359" s="94">
        <f t="shared" si="37"/>
        <v>0</v>
      </c>
      <c r="D359" s="94">
        <f t="shared" si="38"/>
        <v>0</v>
      </c>
      <c r="E359" s="94">
        <f t="shared" si="39"/>
        <v>0</v>
      </c>
      <c r="F359" s="94">
        <f t="shared" si="41"/>
        <v>0</v>
      </c>
    </row>
    <row r="360" spans="1:6">
      <c r="A360" s="95">
        <f t="shared" si="40"/>
        <v>0</v>
      </c>
      <c r="B360" s="94">
        <f t="shared" si="36"/>
        <v>0</v>
      </c>
      <c r="C360" s="94">
        <f t="shared" si="37"/>
        <v>0</v>
      </c>
      <c r="D360" s="94">
        <f t="shared" si="38"/>
        <v>0</v>
      </c>
      <c r="E360" s="94">
        <f t="shared" si="39"/>
        <v>0</v>
      </c>
      <c r="F360" s="94">
        <f t="shared" si="41"/>
        <v>0</v>
      </c>
    </row>
    <row r="361" spans="1:6">
      <c r="A361" s="95">
        <f t="shared" si="40"/>
        <v>0</v>
      </c>
      <c r="B361" s="94">
        <f t="shared" si="36"/>
        <v>0</v>
      </c>
      <c r="C361" s="94">
        <f t="shared" si="37"/>
        <v>0</v>
      </c>
      <c r="D361" s="94">
        <f t="shared" si="38"/>
        <v>0</v>
      </c>
      <c r="E361" s="94">
        <f t="shared" si="39"/>
        <v>0</v>
      </c>
      <c r="F361" s="94">
        <f t="shared" si="41"/>
        <v>0</v>
      </c>
    </row>
    <row r="362" spans="1:6">
      <c r="A362" s="95">
        <f t="shared" si="40"/>
        <v>0</v>
      </c>
      <c r="B362" s="94">
        <f t="shared" si="36"/>
        <v>0</v>
      </c>
      <c r="C362" s="94">
        <f t="shared" si="37"/>
        <v>0</v>
      </c>
      <c r="D362" s="94">
        <f t="shared" si="38"/>
        <v>0</v>
      </c>
      <c r="E362" s="94">
        <f t="shared" si="39"/>
        <v>0</v>
      </c>
      <c r="F362" s="94">
        <f t="shared" si="41"/>
        <v>0</v>
      </c>
    </row>
    <row r="363" spans="1:6">
      <c r="A363" s="95">
        <f t="shared" si="40"/>
        <v>0</v>
      </c>
      <c r="B363" s="94">
        <f t="shared" si="36"/>
        <v>0</v>
      </c>
      <c r="C363" s="94">
        <f t="shared" si="37"/>
        <v>0</v>
      </c>
      <c r="D363" s="94">
        <f t="shared" si="38"/>
        <v>0</v>
      </c>
      <c r="E363" s="94">
        <f t="shared" si="39"/>
        <v>0</v>
      </c>
      <c r="F363" s="94">
        <f t="shared" si="41"/>
        <v>0</v>
      </c>
    </row>
    <row r="364" spans="1:6">
      <c r="A364" s="95">
        <f t="shared" si="40"/>
        <v>0</v>
      </c>
      <c r="B364" s="94">
        <f t="shared" si="36"/>
        <v>0</v>
      </c>
      <c r="C364" s="94">
        <f t="shared" si="37"/>
        <v>0</v>
      </c>
      <c r="D364" s="94">
        <f t="shared" si="38"/>
        <v>0</v>
      </c>
      <c r="E364" s="94">
        <f t="shared" si="39"/>
        <v>0</v>
      </c>
      <c r="F364" s="94">
        <f t="shared" si="41"/>
        <v>0</v>
      </c>
    </row>
    <row r="365" spans="1:6">
      <c r="A365" s="95">
        <f t="shared" si="40"/>
        <v>0</v>
      </c>
      <c r="B365" s="94">
        <f t="shared" si="36"/>
        <v>0</v>
      </c>
      <c r="C365" s="94">
        <f t="shared" si="37"/>
        <v>0</v>
      </c>
      <c r="D365" s="94">
        <f t="shared" si="38"/>
        <v>0</v>
      </c>
      <c r="E365" s="94">
        <f t="shared" si="39"/>
        <v>0</v>
      </c>
      <c r="F365" s="94">
        <f t="shared" si="41"/>
        <v>0</v>
      </c>
    </row>
    <row r="366" spans="1:6">
      <c r="A366" s="95">
        <f t="shared" si="40"/>
        <v>0</v>
      </c>
      <c r="B366" s="94">
        <f t="shared" si="36"/>
        <v>0</v>
      </c>
      <c r="C366" s="94">
        <f t="shared" si="37"/>
        <v>0</v>
      </c>
      <c r="D366" s="94">
        <f t="shared" si="38"/>
        <v>0</v>
      </c>
      <c r="E366" s="94">
        <f t="shared" si="39"/>
        <v>0</v>
      </c>
      <c r="F366" s="94">
        <f t="shared" si="41"/>
        <v>0</v>
      </c>
    </row>
    <row r="367" spans="1:6">
      <c r="A367" s="95">
        <f t="shared" si="40"/>
        <v>0</v>
      </c>
      <c r="B367" s="94">
        <f t="shared" si="36"/>
        <v>0</v>
      </c>
      <c r="C367" s="94">
        <f t="shared" si="37"/>
        <v>0</v>
      </c>
      <c r="D367" s="94">
        <f t="shared" si="38"/>
        <v>0</v>
      </c>
      <c r="E367" s="94">
        <f t="shared" si="39"/>
        <v>0</v>
      </c>
      <c r="F367" s="94">
        <f t="shared" si="41"/>
        <v>0</v>
      </c>
    </row>
    <row r="368" spans="1:6">
      <c r="A368" s="95">
        <f t="shared" si="40"/>
        <v>0</v>
      </c>
      <c r="B368" s="94">
        <f t="shared" si="36"/>
        <v>0</v>
      </c>
      <c r="C368" s="94">
        <f t="shared" si="37"/>
        <v>0</v>
      </c>
      <c r="D368" s="94">
        <f t="shared" si="38"/>
        <v>0</v>
      </c>
      <c r="E368" s="94">
        <f t="shared" si="39"/>
        <v>0</v>
      </c>
      <c r="F368" s="94">
        <f t="shared" si="41"/>
        <v>0</v>
      </c>
    </row>
    <row r="369" spans="1:6">
      <c r="A369" s="95">
        <f t="shared" si="40"/>
        <v>0</v>
      </c>
      <c r="B369" s="94">
        <f t="shared" si="36"/>
        <v>0</v>
      </c>
      <c r="C369" s="94">
        <f t="shared" si="37"/>
        <v>0</v>
      </c>
      <c r="D369" s="94">
        <f t="shared" si="38"/>
        <v>0</v>
      </c>
      <c r="E369" s="94">
        <f t="shared" si="39"/>
        <v>0</v>
      </c>
      <c r="F369" s="94">
        <f t="shared" si="41"/>
        <v>0</v>
      </c>
    </row>
    <row r="370" spans="1:6">
      <c r="A370" s="95">
        <f t="shared" si="40"/>
        <v>0</v>
      </c>
      <c r="B370" s="94">
        <f t="shared" si="36"/>
        <v>0</v>
      </c>
      <c r="C370" s="94">
        <f t="shared" si="37"/>
        <v>0</v>
      </c>
      <c r="D370" s="94">
        <f t="shared" si="38"/>
        <v>0</v>
      </c>
      <c r="E370" s="94">
        <f t="shared" si="39"/>
        <v>0</v>
      </c>
      <c r="F370" s="94">
        <f t="shared" si="41"/>
        <v>0</v>
      </c>
    </row>
    <row r="371" spans="1:6">
      <c r="A371" s="95">
        <f t="shared" si="40"/>
        <v>0</v>
      </c>
      <c r="B371" s="94">
        <f t="shared" si="36"/>
        <v>0</v>
      </c>
      <c r="C371" s="94">
        <f t="shared" si="37"/>
        <v>0</v>
      </c>
      <c r="D371" s="94">
        <f t="shared" si="38"/>
        <v>0</v>
      </c>
      <c r="E371" s="94">
        <f t="shared" si="39"/>
        <v>0</v>
      </c>
      <c r="F371" s="94">
        <f t="shared" si="41"/>
        <v>0</v>
      </c>
    </row>
  </sheetData>
  <conditionalFormatting sqref="A23:F371">
    <cfRule type="cellIs" dxfId="16" priority="2" stopIfTrue="1" operator="notEqual">
      <formula>0</formula>
    </cfRule>
  </conditionalFormatting>
  <conditionalFormatting sqref="A11:F22">
    <cfRule type="cellIs" dxfId="15" priority="1" stopIfTrue="1" operator="notEqual">
      <formula>0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4" tint="-0.249977111117893"/>
  </sheetPr>
  <dimension ref="B7:G235"/>
  <sheetViews>
    <sheetView showGridLines="0" workbookViewId="0">
      <pane ySplit="15" topLeftCell="A16" activePane="bottomLeft" state="frozen"/>
      <selection pane="bottomLeft" activeCell="E19" sqref="E19"/>
    </sheetView>
  </sheetViews>
  <sheetFormatPr baseColWidth="10" defaultRowHeight="15"/>
  <cols>
    <col min="1" max="1" width="11.42578125" style="109"/>
    <col min="2" max="2" width="10.140625" style="109" customWidth="1"/>
    <col min="3" max="3" width="21.140625" style="109" customWidth="1"/>
    <col min="4" max="4" width="15.7109375" style="109" bestFit="1" customWidth="1"/>
    <col min="5" max="5" width="17.7109375" style="109" customWidth="1"/>
    <col min="6" max="6" width="17.42578125" style="109" customWidth="1"/>
    <col min="7" max="7" width="15.85546875" style="109" customWidth="1"/>
    <col min="8" max="16384" width="11.42578125" style="109"/>
  </cols>
  <sheetData>
    <row r="7" spans="2:7">
      <c r="C7" s="137" t="s">
        <v>169</v>
      </c>
      <c r="D7" s="136">
        <v>2344.44</v>
      </c>
    </row>
    <row r="8" spans="2:7">
      <c r="C8" s="133" t="s">
        <v>168</v>
      </c>
      <c r="D8" s="135">
        <v>0</v>
      </c>
      <c r="E8" s="127"/>
    </row>
    <row r="9" spans="2:7">
      <c r="C9" s="133" t="s">
        <v>167</v>
      </c>
      <c r="D9" s="134">
        <v>12</v>
      </c>
    </row>
    <row r="10" spans="2:7">
      <c r="C10" s="133" t="s">
        <v>166</v>
      </c>
      <c r="D10" s="132">
        <v>0.18</v>
      </c>
    </row>
    <row r="11" spans="2:7">
      <c r="C11" s="131" t="s">
        <v>165</v>
      </c>
      <c r="D11" s="130">
        <v>1.4999999999999999E-2</v>
      </c>
    </row>
    <row r="12" spans="2:7" ht="18.75">
      <c r="C12" s="129" t="s">
        <v>161</v>
      </c>
      <c r="D12" s="128">
        <f>+PMT(D11,D9,-D7,D8)</f>
        <v>214.93824256907936</v>
      </c>
      <c r="E12" s="127" t="s">
        <v>164</v>
      </c>
      <c r="G12" s="126">
        <f>+IRR(Tabla1[[#All],[TIR]])</f>
        <v>1.5000000003570824E-2</v>
      </c>
    </row>
    <row r="13" spans="2:7" ht="12" customHeight="1">
      <c r="E13" s="125">
        <f>1-F13</f>
        <v>9.1041232752195334E-2</v>
      </c>
      <c r="F13" s="124">
        <f>+F14/(E14+F14)</f>
        <v>0.90895876724780467</v>
      </c>
    </row>
    <row r="14" spans="2:7" ht="15.75">
      <c r="E14" s="123">
        <f>+SUBTOTAL(9,Tabla1[Interes])</f>
        <v>234.81891082895265</v>
      </c>
      <c r="F14" s="122">
        <f>+SUBTOTAL(9,Tabla1[[#All],[Amortización K]])</f>
        <v>2344.4399999999996</v>
      </c>
    </row>
    <row r="15" spans="2:7" ht="20.25" customHeight="1">
      <c r="B15" s="121" t="s">
        <v>163</v>
      </c>
      <c r="C15" s="120" t="s">
        <v>162</v>
      </c>
      <c r="D15" s="120" t="s">
        <v>161</v>
      </c>
      <c r="E15" s="120" t="s">
        <v>160</v>
      </c>
      <c r="F15" s="120" t="s">
        <v>159</v>
      </c>
      <c r="G15" s="119" t="s">
        <v>158</v>
      </c>
    </row>
    <row r="16" spans="2:7">
      <c r="B16" s="118">
        <v>0</v>
      </c>
      <c r="C16" s="117">
        <f>+IF(B16&lt;&gt;"",VP,"")</f>
        <v>2344.44</v>
      </c>
      <c r="D16" s="117">
        <v>0</v>
      </c>
      <c r="E16" s="117">
        <v>0</v>
      </c>
      <c r="F16" s="117">
        <v>0</v>
      </c>
      <c r="G16" s="116">
        <f>-C16</f>
        <v>-2344.44</v>
      </c>
    </row>
    <row r="17" spans="2:7">
      <c r="B17" s="112">
        <f t="shared" ref="B17:B80" si="0">+IFERROR(IF((B16+1)&gt;N,"",(B16+1)),"")</f>
        <v>1</v>
      </c>
      <c r="C17" s="111">
        <f t="shared" ref="C17:C80" si="1">+IF($B17&lt;&gt;"",C16-F17,"")</f>
        <v>2164.6683574309209</v>
      </c>
      <c r="D17" s="111">
        <f t="shared" ref="D17:D80" si="2">+IF($B17&lt;&gt;"",A,"")</f>
        <v>214.93824256907936</v>
      </c>
      <c r="E17" s="111">
        <f t="shared" ref="E17:E80" si="3">+IF($B17&lt;&gt;"",C16*$D$11,"")</f>
        <v>35.166600000000003</v>
      </c>
      <c r="F17" s="111">
        <f t="shared" ref="F17:F80" si="4">+IF($B17&lt;&gt;"",D17-E17,"")</f>
        <v>179.77164256907935</v>
      </c>
      <c r="G17" s="110">
        <f t="shared" ref="G17:G80" si="5">+IF($C17&lt;&gt;"",D17,"")</f>
        <v>214.93824256907936</v>
      </c>
    </row>
    <row r="18" spans="2:7">
      <c r="B18" s="112">
        <f t="shared" si="0"/>
        <v>2</v>
      </c>
      <c r="C18" s="111">
        <f t="shared" si="1"/>
        <v>1982.2001402233054</v>
      </c>
      <c r="D18" s="111">
        <f t="shared" si="2"/>
        <v>214.93824256907936</v>
      </c>
      <c r="E18" s="111">
        <f t="shared" si="3"/>
        <v>32.470025361463811</v>
      </c>
      <c r="F18" s="111">
        <f t="shared" si="4"/>
        <v>182.46821720761557</v>
      </c>
      <c r="G18" s="110">
        <f t="shared" si="5"/>
        <v>214.93824256907936</v>
      </c>
    </row>
    <row r="19" spans="2:7">
      <c r="B19" s="112">
        <f t="shared" si="0"/>
        <v>3</v>
      </c>
      <c r="C19" s="111">
        <f t="shared" si="1"/>
        <v>1796.9948997575757</v>
      </c>
      <c r="D19" s="111">
        <f t="shared" si="2"/>
        <v>214.93824256907936</v>
      </c>
      <c r="E19" s="111">
        <f t="shared" si="3"/>
        <v>29.73300210334958</v>
      </c>
      <c r="F19" s="111">
        <f t="shared" si="4"/>
        <v>185.20524046572979</v>
      </c>
      <c r="G19" s="110">
        <f t="shared" si="5"/>
        <v>214.93824256907936</v>
      </c>
    </row>
    <row r="20" spans="2:7">
      <c r="B20" s="112">
        <f t="shared" si="0"/>
        <v>4</v>
      </c>
      <c r="C20" s="111">
        <f t="shared" si="1"/>
        <v>1609.0115806848598</v>
      </c>
      <c r="D20" s="111">
        <f t="shared" si="2"/>
        <v>214.93824256907936</v>
      </c>
      <c r="E20" s="111">
        <f t="shared" si="3"/>
        <v>26.954923496363634</v>
      </c>
      <c r="F20" s="111">
        <f t="shared" si="4"/>
        <v>187.98331907271574</v>
      </c>
      <c r="G20" s="110">
        <f t="shared" si="5"/>
        <v>214.93824256907936</v>
      </c>
    </row>
    <row r="21" spans="2:7">
      <c r="B21" s="112">
        <f t="shared" si="0"/>
        <v>5</v>
      </c>
      <c r="C21" s="111">
        <f t="shared" si="1"/>
        <v>1418.2085118260534</v>
      </c>
      <c r="D21" s="111">
        <f t="shared" si="2"/>
        <v>214.93824256907936</v>
      </c>
      <c r="E21" s="111">
        <f t="shared" si="3"/>
        <v>24.135173710272898</v>
      </c>
      <c r="F21" s="111">
        <f t="shared" si="4"/>
        <v>190.80306885880645</v>
      </c>
      <c r="G21" s="110">
        <f t="shared" si="5"/>
        <v>214.93824256907936</v>
      </c>
    </row>
    <row r="22" spans="2:7">
      <c r="B22" s="112">
        <f t="shared" si="0"/>
        <v>6</v>
      </c>
      <c r="C22" s="111">
        <f t="shared" si="1"/>
        <v>1224.5433969343649</v>
      </c>
      <c r="D22" s="111">
        <f t="shared" si="2"/>
        <v>214.93824256907936</v>
      </c>
      <c r="E22" s="111">
        <f t="shared" si="3"/>
        <v>21.2731276773908</v>
      </c>
      <c r="F22" s="111">
        <f t="shared" si="4"/>
        <v>193.66511489168857</v>
      </c>
      <c r="G22" s="110">
        <f t="shared" si="5"/>
        <v>214.93824256907936</v>
      </c>
    </row>
    <row r="23" spans="2:7">
      <c r="B23" s="112">
        <f t="shared" si="0"/>
        <v>7</v>
      </c>
      <c r="C23" s="111">
        <f t="shared" si="1"/>
        <v>1027.9733053193011</v>
      </c>
      <c r="D23" s="111">
        <f t="shared" si="2"/>
        <v>214.93824256907936</v>
      </c>
      <c r="E23" s="111">
        <f t="shared" si="3"/>
        <v>18.368150954015473</v>
      </c>
      <c r="F23" s="111">
        <f t="shared" si="4"/>
        <v>196.57009161506389</v>
      </c>
      <c r="G23" s="110">
        <f t="shared" si="5"/>
        <v>214.93824256907936</v>
      </c>
    </row>
    <row r="24" spans="2:7">
      <c r="B24" s="112">
        <f t="shared" si="0"/>
        <v>8</v>
      </c>
      <c r="C24" s="111">
        <f t="shared" si="1"/>
        <v>828.45466233001116</v>
      </c>
      <c r="D24" s="111">
        <f t="shared" si="2"/>
        <v>214.93824256907936</v>
      </c>
      <c r="E24" s="111">
        <f t="shared" si="3"/>
        <v>15.419599579789516</v>
      </c>
      <c r="F24" s="111">
        <f t="shared" si="4"/>
        <v>199.51864298928984</v>
      </c>
      <c r="G24" s="110">
        <f t="shared" si="5"/>
        <v>214.93824256907936</v>
      </c>
    </row>
    <row r="25" spans="2:7">
      <c r="B25" s="112">
        <f t="shared" si="0"/>
        <v>9</v>
      </c>
      <c r="C25" s="111">
        <f t="shared" si="1"/>
        <v>625.94323969588197</v>
      </c>
      <c r="D25" s="111">
        <f t="shared" si="2"/>
        <v>214.93824256907936</v>
      </c>
      <c r="E25" s="111">
        <f t="shared" si="3"/>
        <v>12.426819934950167</v>
      </c>
      <c r="F25" s="111">
        <f t="shared" si="4"/>
        <v>202.51142263412919</v>
      </c>
      <c r="G25" s="110">
        <f t="shared" si="5"/>
        <v>214.93824256907936</v>
      </c>
    </row>
    <row r="26" spans="2:7">
      <c r="B26" s="112">
        <f t="shared" si="0"/>
        <v>10</v>
      </c>
      <c r="C26" s="111">
        <f t="shared" si="1"/>
        <v>420.39414572224086</v>
      </c>
      <c r="D26" s="111">
        <f t="shared" si="2"/>
        <v>214.93824256907936</v>
      </c>
      <c r="E26" s="111">
        <f t="shared" si="3"/>
        <v>9.389148595438229</v>
      </c>
      <c r="F26" s="111">
        <f t="shared" si="4"/>
        <v>205.54909397364113</v>
      </c>
      <c r="G26" s="110">
        <f t="shared" si="5"/>
        <v>214.93824256907936</v>
      </c>
    </row>
    <row r="27" spans="2:7">
      <c r="B27" s="112">
        <f t="shared" si="0"/>
        <v>11</v>
      </c>
      <c r="C27" s="111">
        <f t="shared" si="1"/>
        <v>211.76181533899512</v>
      </c>
      <c r="D27" s="111">
        <f t="shared" si="2"/>
        <v>214.93824256907936</v>
      </c>
      <c r="E27" s="111">
        <f t="shared" si="3"/>
        <v>6.3059121858336127</v>
      </c>
      <c r="F27" s="111">
        <f t="shared" si="4"/>
        <v>208.63233038324574</v>
      </c>
      <c r="G27" s="110">
        <f t="shared" si="5"/>
        <v>214.93824256907936</v>
      </c>
    </row>
    <row r="28" spans="2:7">
      <c r="B28" s="112">
        <f t="shared" si="0"/>
        <v>12</v>
      </c>
      <c r="C28" s="111">
        <f t="shared" si="1"/>
        <v>6.8212102632969618E-13</v>
      </c>
      <c r="D28" s="111">
        <f t="shared" si="2"/>
        <v>214.93824256907936</v>
      </c>
      <c r="E28" s="111">
        <f t="shared" si="3"/>
        <v>3.1764272300849266</v>
      </c>
      <c r="F28" s="111">
        <f t="shared" si="4"/>
        <v>211.76181533899444</v>
      </c>
      <c r="G28" s="110">
        <f t="shared" si="5"/>
        <v>214.93824256907936</v>
      </c>
    </row>
    <row r="29" spans="2:7">
      <c r="B29" s="112" t="str">
        <f t="shared" si="0"/>
        <v/>
      </c>
      <c r="C29" s="111" t="str">
        <f t="shared" si="1"/>
        <v/>
      </c>
      <c r="D29" s="111" t="str">
        <f t="shared" si="2"/>
        <v/>
      </c>
      <c r="E29" s="111" t="str">
        <f t="shared" si="3"/>
        <v/>
      </c>
      <c r="F29" s="111" t="str">
        <f t="shared" si="4"/>
        <v/>
      </c>
      <c r="G29" s="110" t="str">
        <f t="shared" si="5"/>
        <v/>
      </c>
    </row>
    <row r="30" spans="2:7">
      <c r="B30" s="112" t="str">
        <f t="shared" si="0"/>
        <v/>
      </c>
      <c r="C30" s="111" t="str">
        <f t="shared" si="1"/>
        <v/>
      </c>
      <c r="D30" s="111" t="str">
        <f t="shared" si="2"/>
        <v/>
      </c>
      <c r="E30" s="111" t="str">
        <f t="shared" si="3"/>
        <v/>
      </c>
      <c r="F30" s="111" t="str">
        <f t="shared" si="4"/>
        <v/>
      </c>
      <c r="G30" s="110" t="str">
        <f t="shared" si="5"/>
        <v/>
      </c>
    </row>
    <row r="31" spans="2:7">
      <c r="B31" s="112" t="str">
        <f t="shared" si="0"/>
        <v/>
      </c>
      <c r="C31" s="111" t="str">
        <f t="shared" si="1"/>
        <v/>
      </c>
      <c r="D31" s="111" t="str">
        <f t="shared" si="2"/>
        <v/>
      </c>
      <c r="E31" s="111" t="str">
        <f t="shared" si="3"/>
        <v/>
      </c>
      <c r="F31" s="111" t="str">
        <f t="shared" si="4"/>
        <v/>
      </c>
      <c r="G31" s="110" t="str">
        <f t="shared" si="5"/>
        <v/>
      </c>
    </row>
    <row r="32" spans="2:7">
      <c r="B32" s="112" t="str">
        <f t="shared" si="0"/>
        <v/>
      </c>
      <c r="C32" s="111" t="str">
        <f t="shared" si="1"/>
        <v/>
      </c>
      <c r="D32" s="111" t="str">
        <f t="shared" si="2"/>
        <v/>
      </c>
      <c r="E32" s="111" t="str">
        <f t="shared" si="3"/>
        <v/>
      </c>
      <c r="F32" s="111" t="str">
        <f t="shared" si="4"/>
        <v/>
      </c>
      <c r="G32" s="110" t="str">
        <f t="shared" si="5"/>
        <v/>
      </c>
    </row>
    <row r="33" spans="2:7">
      <c r="B33" s="112" t="str">
        <f t="shared" si="0"/>
        <v/>
      </c>
      <c r="C33" s="111" t="str">
        <f t="shared" si="1"/>
        <v/>
      </c>
      <c r="D33" s="111" t="str">
        <f t="shared" si="2"/>
        <v/>
      </c>
      <c r="E33" s="111" t="str">
        <f t="shared" si="3"/>
        <v/>
      </c>
      <c r="F33" s="111" t="str">
        <f t="shared" si="4"/>
        <v/>
      </c>
      <c r="G33" s="110" t="str">
        <f t="shared" si="5"/>
        <v/>
      </c>
    </row>
    <row r="34" spans="2:7">
      <c r="B34" s="112" t="str">
        <f t="shared" si="0"/>
        <v/>
      </c>
      <c r="C34" s="111" t="str">
        <f t="shared" si="1"/>
        <v/>
      </c>
      <c r="D34" s="111" t="str">
        <f t="shared" si="2"/>
        <v/>
      </c>
      <c r="E34" s="111" t="str">
        <f t="shared" si="3"/>
        <v/>
      </c>
      <c r="F34" s="111" t="str">
        <f t="shared" si="4"/>
        <v/>
      </c>
      <c r="G34" s="110" t="str">
        <f t="shared" si="5"/>
        <v/>
      </c>
    </row>
    <row r="35" spans="2:7">
      <c r="B35" s="112" t="str">
        <f t="shared" si="0"/>
        <v/>
      </c>
      <c r="C35" s="111" t="str">
        <f t="shared" si="1"/>
        <v/>
      </c>
      <c r="D35" s="111" t="str">
        <f t="shared" si="2"/>
        <v/>
      </c>
      <c r="E35" s="111" t="str">
        <f t="shared" si="3"/>
        <v/>
      </c>
      <c r="F35" s="111" t="str">
        <f t="shared" si="4"/>
        <v/>
      </c>
      <c r="G35" s="110" t="str">
        <f t="shared" si="5"/>
        <v/>
      </c>
    </row>
    <row r="36" spans="2:7">
      <c r="B36" s="112" t="str">
        <f t="shared" si="0"/>
        <v/>
      </c>
      <c r="C36" s="111" t="str">
        <f t="shared" si="1"/>
        <v/>
      </c>
      <c r="D36" s="111" t="str">
        <f t="shared" si="2"/>
        <v/>
      </c>
      <c r="E36" s="111" t="str">
        <f t="shared" si="3"/>
        <v/>
      </c>
      <c r="F36" s="111" t="str">
        <f t="shared" si="4"/>
        <v/>
      </c>
      <c r="G36" s="110" t="str">
        <f t="shared" si="5"/>
        <v/>
      </c>
    </row>
    <row r="37" spans="2:7">
      <c r="B37" s="112" t="str">
        <f t="shared" si="0"/>
        <v/>
      </c>
      <c r="C37" s="111" t="str">
        <f t="shared" si="1"/>
        <v/>
      </c>
      <c r="D37" s="111" t="str">
        <f t="shared" si="2"/>
        <v/>
      </c>
      <c r="E37" s="111" t="str">
        <f t="shared" si="3"/>
        <v/>
      </c>
      <c r="F37" s="111" t="str">
        <f t="shared" si="4"/>
        <v/>
      </c>
      <c r="G37" s="110" t="str">
        <f t="shared" si="5"/>
        <v/>
      </c>
    </row>
    <row r="38" spans="2:7">
      <c r="B38" s="112" t="str">
        <f t="shared" si="0"/>
        <v/>
      </c>
      <c r="C38" s="111" t="str">
        <f t="shared" si="1"/>
        <v/>
      </c>
      <c r="D38" s="111" t="str">
        <f t="shared" si="2"/>
        <v/>
      </c>
      <c r="E38" s="111" t="str">
        <f t="shared" si="3"/>
        <v/>
      </c>
      <c r="F38" s="111" t="str">
        <f t="shared" si="4"/>
        <v/>
      </c>
      <c r="G38" s="110" t="str">
        <f t="shared" si="5"/>
        <v/>
      </c>
    </row>
    <row r="39" spans="2:7">
      <c r="B39" s="112" t="str">
        <f t="shared" si="0"/>
        <v/>
      </c>
      <c r="C39" s="111" t="str">
        <f t="shared" si="1"/>
        <v/>
      </c>
      <c r="D39" s="111" t="str">
        <f t="shared" si="2"/>
        <v/>
      </c>
      <c r="E39" s="111" t="str">
        <f t="shared" si="3"/>
        <v/>
      </c>
      <c r="F39" s="111" t="str">
        <f t="shared" si="4"/>
        <v/>
      </c>
      <c r="G39" s="110" t="str">
        <f t="shared" si="5"/>
        <v/>
      </c>
    </row>
    <row r="40" spans="2:7">
      <c r="B40" s="112" t="str">
        <f t="shared" si="0"/>
        <v/>
      </c>
      <c r="C40" s="111" t="str">
        <f t="shared" si="1"/>
        <v/>
      </c>
      <c r="D40" s="111" t="str">
        <f t="shared" si="2"/>
        <v/>
      </c>
      <c r="E40" s="111" t="str">
        <f t="shared" si="3"/>
        <v/>
      </c>
      <c r="F40" s="111" t="str">
        <f t="shared" si="4"/>
        <v/>
      </c>
      <c r="G40" s="110" t="str">
        <f t="shared" si="5"/>
        <v/>
      </c>
    </row>
    <row r="41" spans="2:7">
      <c r="B41" s="112" t="str">
        <f t="shared" si="0"/>
        <v/>
      </c>
      <c r="C41" s="111" t="str">
        <f t="shared" si="1"/>
        <v/>
      </c>
      <c r="D41" s="111" t="str">
        <f t="shared" si="2"/>
        <v/>
      </c>
      <c r="E41" s="111" t="str">
        <f t="shared" si="3"/>
        <v/>
      </c>
      <c r="F41" s="111" t="str">
        <f t="shared" si="4"/>
        <v/>
      </c>
      <c r="G41" s="110" t="str">
        <f t="shared" si="5"/>
        <v/>
      </c>
    </row>
    <row r="42" spans="2:7">
      <c r="B42" s="112" t="str">
        <f t="shared" si="0"/>
        <v/>
      </c>
      <c r="C42" s="111" t="str">
        <f t="shared" si="1"/>
        <v/>
      </c>
      <c r="D42" s="111" t="str">
        <f t="shared" si="2"/>
        <v/>
      </c>
      <c r="E42" s="111" t="str">
        <f t="shared" si="3"/>
        <v/>
      </c>
      <c r="F42" s="111" t="str">
        <f t="shared" si="4"/>
        <v/>
      </c>
      <c r="G42" s="110" t="str">
        <f t="shared" si="5"/>
        <v/>
      </c>
    </row>
    <row r="43" spans="2:7">
      <c r="B43" s="112" t="str">
        <f t="shared" si="0"/>
        <v/>
      </c>
      <c r="C43" s="111" t="str">
        <f t="shared" si="1"/>
        <v/>
      </c>
      <c r="D43" s="111" t="str">
        <f t="shared" si="2"/>
        <v/>
      </c>
      <c r="E43" s="111" t="str">
        <f t="shared" si="3"/>
        <v/>
      </c>
      <c r="F43" s="111" t="str">
        <f t="shared" si="4"/>
        <v/>
      </c>
      <c r="G43" s="110" t="str">
        <f t="shared" si="5"/>
        <v/>
      </c>
    </row>
    <row r="44" spans="2:7">
      <c r="B44" s="112" t="str">
        <f t="shared" si="0"/>
        <v/>
      </c>
      <c r="C44" s="111" t="str">
        <f t="shared" si="1"/>
        <v/>
      </c>
      <c r="D44" s="111" t="str">
        <f t="shared" si="2"/>
        <v/>
      </c>
      <c r="E44" s="111" t="str">
        <f t="shared" si="3"/>
        <v/>
      </c>
      <c r="F44" s="111" t="str">
        <f t="shared" si="4"/>
        <v/>
      </c>
      <c r="G44" s="110" t="str">
        <f t="shared" si="5"/>
        <v/>
      </c>
    </row>
    <row r="45" spans="2:7">
      <c r="B45" s="112" t="str">
        <f t="shared" si="0"/>
        <v/>
      </c>
      <c r="C45" s="111" t="str">
        <f t="shared" si="1"/>
        <v/>
      </c>
      <c r="D45" s="111" t="str">
        <f t="shared" si="2"/>
        <v/>
      </c>
      <c r="E45" s="111" t="str">
        <f t="shared" si="3"/>
        <v/>
      </c>
      <c r="F45" s="111" t="str">
        <f t="shared" si="4"/>
        <v/>
      </c>
      <c r="G45" s="110" t="str">
        <f t="shared" si="5"/>
        <v/>
      </c>
    </row>
    <row r="46" spans="2:7">
      <c r="B46" s="112" t="str">
        <f t="shared" si="0"/>
        <v/>
      </c>
      <c r="C46" s="111" t="str">
        <f t="shared" si="1"/>
        <v/>
      </c>
      <c r="D46" s="111" t="str">
        <f t="shared" si="2"/>
        <v/>
      </c>
      <c r="E46" s="111" t="str">
        <f t="shared" si="3"/>
        <v/>
      </c>
      <c r="F46" s="111" t="str">
        <f t="shared" si="4"/>
        <v/>
      </c>
      <c r="G46" s="110" t="str">
        <f t="shared" si="5"/>
        <v/>
      </c>
    </row>
    <row r="47" spans="2:7">
      <c r="B47" s="112" t="str">
        <f t="shared" si="0"/>
        <v/>
      </c>
      <c r="C47" s="111" t="str">
        <f t="shared" si="1"/>
        <v/>
      </c>
      <c r="D47" s="111" t="str">
        <f t="shared" si="2"/>
        <v/>
      </c>
      <c r="E47" s="111" t="str">
        <f t="shared" si="3"/>
        <v/>
      </c>
      <c r="F47" s="111" t="str">
        <f t="shared" si="4"/>
        <v/>
      </c>
      <c r="G47" s="110" t="str">
        <f t="shared" si="5"/>
        <v/>
      </c>
    </row>
    <row r="48" spans="2:7">
      <c r="B48" s="112" t="str">
        <f t="shared" si="0"/>
        <v/>
      </c>
      <c r="C48" s="111" t="str">
        <f t="shared" si="1"/>
        <v/>
      </c>
      <c r="D48" s="111" t="str">
        <f t="shared" si="2"/>
        <v/>
      </c>
      <c r="E48" s="111" t="str">
        <f t="shared" si="3"/>
        <v/>
      </c>
      <c r="F48" s="111" t="str">
        <f t="shared" si="4"/>
        <v/>
      </c>
      <c r="G48" s="110" t="str">
        <f t="shared" si="5"/>
        <v/>
      </c>
    </row>
    <row r="49" spans="2:7">
      <c r="B49" s="112" t="str">
        <f t="shared" si="0"/>
        <v/>
      </c>
      <c r="C49" s="111" t="str">
        <f t="shared" si="1"/>
        <v/>
      </c>
      <c r="D49" s="111" t="str">
        <f t="shared" si="2"/>
        <v/>
      </c>
      <c r="E49" s="111" t="str">
        <f t="shared" si="3"/>
        <v/>
      </c>
      <c r="F49" s="111" t="str">
        <f t="shared" si="4"/>
        <v/>
      </c>
      <c r="G49" s="110" t="str">
        <f t="shared" si="5"/>
        <v/>
      </c>
    </row>
    <row r="50" spans="2:7">
      <c r="B50" s="112" t="str">
        <f t="shared" si="0"/>
        <v/>
      </c>
      <c r="C50" s="111" t="str">
        <f t="shared" si="1"/>
        <v/>
      </c>
      <c r="D50" s="111" t="str">
        <f t="shared" si="2"/>
        <v/>
      </c>
      <c r="E50" s="111" t="str">
        <f t="shared" si="3"/>
        <v/>
      </c>
      <c r="F50" s="111" t="str">
        <f t="shared" si="4"/>
        <v/>
      </c>
      <c r="G50" s="110" t="str">
        <f t="shared" si="5"/>
        <v/>
      </c>
    </row>
    <row r="51" spans="2:7">
      <c r="B51" s="112" t="str">
        <f t="shared" si="0"/>
        <v/>
      </c>
      <c r="C51" s="111" t="str">
        <f t="shared" si="1"/>
        <v/>
      </c>
      <c r="D51" s="111" t="str">
        <f t="shared" si="2"/>
        <v/>
      </c>
      <c r="E51" s="111" t="str">
        <f t="shared" si="3"/>
        <v/>
      </c>
      <c r="F51" s="111" t="str">
        <f t="shared" si="4"/>
        <v/>
      </c>
      <c r="G51" s="110" t="str">
        <f t="shared" si="5"/>
        <v/>
      </c>
    </row>
    <row r="52" spans="2:7">
      <c r="B52" s="115" t="str">
        <f t="shared" si="0"/>
        <v/>
      </c>
      <c r="C52" s="114" t="str">
        <f t="shared" si="1"/>
        <v/>
      </c>
      <c r="D52" s="114" t="str">
        <f t="shared" si="2"/>
        <v/>
      </c>
      <c r="E52" s="114" t="str">
        <f t="shared" si="3"/>
        <v/>
      </c>
      <c r="F52" s="114" t="str">
        <f t="shared" si="4"/>
        <v/>
      </c>
      <c r="G52" s="113" t="str">
        <f t="shared" si="5"/>
        <v/>
      </c>
    </row>
    <row r="53" spans="2:7">
      <c r="B53" s="112" t="str">
        <f t="shared" si="0"/>
        <v/>
      </c>
      <c r="C53" s="111" t="str">
        <f t="shared" si="1"/>
        <v/>
      </c>
      <c r="D53" s="111" t="str">
        <f t="shared" si="2"/>
        <v/>
      </c>
      <c r="E53" s="111" t="str">
        <f t="shared" si="3"/>
        <v/>
      </c>
      <c r="F53" s="111" t="str">
        <f t="shared" si="4"/>
        <v/>
      </c>
      <c r="G53" s="110" t="str">
        <f t="shared" si="5"/>
        <v/>
      </c>
    </row>
    <row r="54" spans="2:7">
      <c r="B54" s="112" t="str">
        <f t="shared" si="0"/>
        <v/>
      </c>
      <c r="C54" s="111" t="str">
        <f t="shared" si="1"/>
        <v/>
      </c>
      <c r="D54" s="111" t="str">
        <f t="shared" si="2"/>
        <v/>
      </c>
      <c r="E54" s="111" t="str">
        <f t="shared" si="3"/>
        <v/>
      </c>
      <c r="F54" s="111" t="str">
        <f t="shared" si="4"/>
        <v/>
      </c>
      <c r="G54" s="110" t="str">
        <f t="shared" si="5"/>
        <v/>
      </c>
    </row>
    <row r="55" spans="2:7">
      <c r="B55" s="112" t="str">
        <f t="shared" si="0"/>
        <v/>
      </c>
      <c r="C55" s="111" t="str">
        <f t="shared" si="1"/>
        <v/>
      </c>
      <c r="D55" s="111" t="str">
        <f t="shared" si="2"/>
        <v/>
      </c>
      <c r="E55" s="111" t="str">
        <f t="shared" si="3"/>
        <v/>
      </c>
      <c r="F55" s="111" t="str">
        <f t="shared" si="4"/>
        <v/>
      </c>
      <c r="G55" s="110" t="str">
        <f t="shared" si="5"/>
        <v/>
      </c>
    </row>
    <row r="56" spans="2:7">
      <c r="B56" s="112" t="str">
        <f t="shared" si="0"/>
        <v/>
      </c>
      <c r="C56" s="111" t="str">
        <f t="shared" si="1"/>
        <v/>
      </c>
      <c r="D56" s="111" t="str">
        <f t="shared" si="2"/>
        <v/>
      </c>
      <c r="E56" s="111" t="str">
        <f t="shared" si="3"/>
        <v/>
      </c>
      <c r="F56" s="111" t="str">
        <f t="shared" si="4"/>
        <v/>
      </c>
      <c r="G56" s="110" t="str">
        <f t="shared" si="5"/>
        <v/>
      </c>
    </row>
    <row r="57" spans="2:7">
      <c r="B57" s="112" t="str">
        <f t="shared" si="0"/>
        <v/>
      </c>
      <c r="C57" s="111" t="str">
        <f t="shared" si="1"/>
        <v/>
      </c>
      <c r="D57" s="111" t="str">
        <f t="shared" si="2"/>
        <v/>
      </c>
      <c r="E57" s="111" t="str">
        <f t="shared" si="3"/>
        <v/>
      </c>
      <c r="F57" s="111" t="str">
        <f t="shared" si="4"/>
        <v/>
      </c>
      <c r="G57" s="110" t="str">
        <f t="shared" si="5"/>
        <v/>
      </c>
    </row>
    <row r="58" spans="2:7">
      <c r="B58" s="112" t="str">
        <f t="shared" si="0"/>
        <v/>
      </c>
      <c r="C58" s="111" t="str">
        <f t="shared" si="1"/>
        <v/>
      </c>
      <c r="D58" s="111" t="str">
        <f t="shared" si="2"/>
        <v/>
      </c>
      <c r="E58" s="111" t="str">
        <f t="shared" si="3"/>
        <v/>
      </c>
      <c r="F58" s="111" t="str">
        <f t="shared" si="4"/>
        <v/>
      </c>
      <c r="G58" s="110" t="str">
        <f t="shared" si="5"/>
        <v/>
      </c>
    </row>
    <row r="59" spans="2:7">
      <c r="B59" s="112" t="str">
        <f t="shared" si="0"/>
        <v/>
      </c>
      <c r="C59" s="111" t="str">
        <f t="shared" si="1"/>
        <v/>
      </c>
      <c r="D59" s="111" t="str">
        <f t="shared" si="2"/>
        <v/>
      </c>
      <c r="E59" s="111" t="str">
        <f t="shared" si="3"/>
        <v/>
      </c>
      <c r="F59" s="111" t="str">
        <f t="shared" si="4"/>
        <v/>
      </c>
      <c r="G59" s="110" t="str">
        <f t="shared" si="5"/>
        <v/>
      </c>
    </row>
    <row r="60" spans="2:7">
      <c r="B60" s="112" t="str">
        <f t="shared" si="0"/>
        <v/>
      </c>
      <c r="C60" s="111" t="str">
        <f t="shared" si="1"/>
        <v/>
      </c>
      <c r="D60" s="111" t="str">
        <f t="shared" si="2"/>
        <v/>
      </c>
      <c r="E60" s="111" t="str">
        <f t="shared" si="3"/>
        <v/>
      </c>
      <c r="F60" s="111" t="str">
        <f t="shared" si="4"/>
        <v/>
      </c>
      <c r="G60" s="110" t="str">
        <f t="shared" si="5"/>
        <v/>
      </c>
    </row>
    <row r="61" spans="2:7">
      <c r="B61" s="112" t="str">
        <f t="shared" si="0"/>
        <v/>
      </c>
      <c r="C61" s="111" t="str">
        <f t="shared" si="1"/>
        <v/>
      </c>
      <c r="D61" s="111" t="str">
        <f t="shared" si="2"/>
        <v/>
      </c>
      <c r="E61" s="111" t="str">
        <f t="shared" si="3"/>
        <v/>
      </c>
      <c r="F61" s="111" t="str">
        <f t="shared" si="4"/>
        <v/>
      </c>
      <c r="G61" s="110" t="str">
        <f t="shared" si="5"/>
        <v/>
      </c>
    </row>
    <row r="62" spans="2:7">
      <c r="B62" s="112" t="str">
        <f t="shared" si="0"/>
        <v/>
      </c>
      <c r="C62" s="111" t="str">
        <f t="shared" si="1"/>
        <v/>
      </c>
      <c r="D62" s="111" t="str">
        <f t="shared" si="2"/>
        <v/>
      </c>
      <c r="E62" s="111" t="str">
        <f t="shared" si="3"/>
        <v/>
      </c>
      <c r="F62" s="111" t="str">
        <f t="shared" si="4"/>
        <v/>
      </c>
      <c r="G62" s="110" t="str">
        <f t="shared" si="5"/>
        <v/>
      </c>
    </row>
    <row r="63" spans="2:7">
      <c r="B63" s="112" t="str">
        <f t="shared" si="0"/>
        <v/>
      </c>
      <c r="C63" s="111" t="str">
        <f t="shared" si="1"/>
        <v/>
      </c>
      <c r="D63" s="111" t="str">
        <f t="shared" si="2"/>
        <v/>
      </c>
      <c r="E63" s="111" t="str">
        <f t="shared" si="3"/>
        <v/>
      </c>
      <c r="F63" s="111" t="str">
        <f t="shared" si="4"/>
        <v/>
      </c>
      <c r="G63" s="110" t="str">
        <f t="shared" si="5"/>
        <v/>
      </c>
    </row>
    <row r="64" spans="2:7">
      <c r="B64" s="112" t="str">
        <f t="shared" si="0"/>
        <v/>
      </c>
      <c r="C64" s="111" t="str">
        <f t="shared" si="1"/>
        <v/>
      </c>
      <c r="D64" s="111" t="str">
        <f t="shared" si="2"/>
        <v/>
      </c>
      <c r="E64" s="111" t="str">
        <f t="shared" si="3"/>
        <v/>
      </c>
      <c r="F64" s="111" t="str">
        <f t="shared" si="4"/>
        <v/>
      </c>
      <c r="G64" s="110" t="str">
        <f t="shared" si="5"/>
        <v/>
      </c>
    </row>
    <row r="65" spans="2:7">
      <c r="B65" s="112" t="str">
        <f t="shared" si="0"/>
        <v/>
      </c>
      <c r="C65" s="111" t="str">
        <f t="shared" si="1"/>
        <v/>
      </c>
      <c r="D65" s="111" t="str">
        <f t="shared" si="2"/>
        <v/>
      </c>
      <c r="E65" s="111" t="str">
        <f t="shared" si="3"/>
        <v/>
      </c>
      <c r="F65" s="111" t="str">
        <f t="shared" si="4"/>
        <v/>
      </c>
      <c r="G65" s="110" t="str">
        <f t="shared" si="5"/>
        <v/>
      </c>
    </row>
    <row r="66" spans="2:7">
      <c r="B66" s="112" t="str">
        <f t="shared" si="0"/>
        <v/>
      </c>
      <c r="C66" s="111" t="str">
        <f t="shared" si="1"/>
        <v/>
      </c>
      <c r="D66" s="111" t="str">
        <f t="shared" si="2"/>
        <v/>
      </c>
      <c r="E66" s="111" t="str">
        <f t="shared" si="3"/>
        <v/>
      </c>
      <c r="F66" s="111" t="str">
        <f t="shared" si="4"/>
        <v/>
      </c>
      <c r="G66" s="110" t="str">
        <f t="shared" si="5"/>
        <v/>
      </c>
    </row>
    <row r="67" spans="2:7">
      <c r="B67" s="112" t="str">
        <f t="shared" si="0"/>
        <v/>
      </c>
      <c r="C67" s="111" t="str">
        <f t="shared" si="1"/>
        <v/>
      </c>
      <c r="D67" s="111" t="str">
        <f t="shared" si="2"/>
        <v/>
      </c>
      <c r="E67" s="111" t="str">
        <f t="shared" si="3"/>
        <v/>
      </c>
      <c r="F67" s="111" t="str">
        <f t="shared" si="4"/>
        <v/>
      </c>
      <c r="G67" s="110" t="str">
        <f t="shared" si="5"/>
        <v/>
      </c>
    </row>
    <row r="68" spans="2:7">
      <c r="B68" s="112" t="str">
        <f t="shared" si="0"/>
        <v/>
      </c>
      <c r="C68" s="111" t="str">
        <f t="shared" si="1"/>
        <v/>
      </c>
      <c r="D68" s="111" t="str">
        <f t="shared" si="2"/>
        <v/>
      </c>
      <c r="E68" s="111" t="str">
        <f t="shared" si="3"/>
        <v/>
      </c>
      <c r="F68" s="111" t="str">
        <f t="shared" si="4"/>
        <v/>
      </c>
      <c r="G68" s="110" t="str">
        <f t="shared" si="5"/>
        <v/>
      </c>
    </row>
    <row r="69" spans="2:7">
      <c r="B69" s="112" t="str">
        <f t="shared" si="0"/>
        <v/>
      </c>
      <c r="C69" s="111" t="str">
        <f t="shared" si="1"/>
        <v/>
      </c>
      <c r="D69" s="111" t="str">
        <f t="shared" si="2"/>
        <v/>
      </c>
      <c r="E69" s="111" t="str">
        <f t="shared" si="3"/>
        <v/>
      </c>
      <c r="F69" s="111" t="str">
        <f t="shared" si="4"/>
        <v/>
      </c>
      <c r="G69" s="110" t="str">
        <f t="shared" si="5"/>
        <v/>
      </c>
    </row>
    <row r="70" spans="2:7">
      <c r="B70" s="112" t="str">
        <f t="shared" si="0"/>
        <v/>
      </c>
      <c r="C70" s="111" t="str">
        <f t="shared" si="1"/>
        <v/>
      </c>
      <c r="D70" s="111" t="str">
        <f t="shared" si="2"/>
        <v/>
      </c>
      <c r="E70" s="111" t="str">
        <f t="shared" si="3"/>
        <v/>
      </c>
      <c r="F70" s="111" t="str">
        <f t="shared" si="4"/>
        <v/>
      </c>
      <c r="G70" s="110" t="str">
        <f t="shared" si="5"/>
        <v/>
      </c>
    </row>
    <row r="71" spans="2:7">
      <c r="B71" s="112" t="str">
        <f t="shared" si="0"/>
        <v/>
      </c>
      <c r="C71" s="111" t="str">
        <f t="shared" si="1"/>
        <v/>
      </c>
      <c r="D71" s="111" t="str">
        <f t="shared" si="2"/>
        <v/>
      </c>
      <c r="E71" s="111" t="str">
        <f t="shared" si="3"/>
        <v/>
      </c>
      <c r="F71" s="111" t="str">
        <f t="shared" si="4"/>
        <v/>
      </c>
      <c r="G71" s="110" t="str">
        <f t="shared" si="5"/>
        <v/>
      </c>
    </row>
    <row r="72" spans="2:7">
      <c r="B72" s="112" t="str">
        <f t="shared" si="0"/>
        <v/>
      </c>
      <c r="C72" s="111" t="str">
        <f t="shared" si="1"/>
        <v/>
      </c>
      <c r="D72" s="111" t="str">
        <f t="shared" si="2"/>
        <v/>
      </c>
      <c r="E72" s="111" t="str">
        <f t="shared" si="3"/>
        <v/>
      </c>
      <c r="F72" s="111" t="str">
        <f t="shared" si="4"/>
        <v/>
      </c>
      <c r="G72" s="110" t="str">
        <f t="shared" si="5"/>
        <v/>
      </c>
    </row>
    <row r="73" spans="2:7">
      <c r="B73" s="112" t="str">
        <f t="shared" si="0"/>
        <v/>
      </c>
      <c r="C73" s="111" t="str">
        <f t="shared" si="1"/>
        <v/>
      </c>
      <c r="D73" s="111" t="str">
        <f t="shared" si="2"/>
        <v/>
      </c>
      <c r="E73" s="111" t="str">
        <f t="shared" si="3"/>
        <v/>
      </c>
      <c r="F73" s="111" t="str">
        <f t="shared" si="4"/>
        <v/>
      </c>
      <c r="G73" s="110" t="str">
        <f t="shared" si="5"/>
        <v/>
      </c>
    </row>
    <row r="74" spans="2:7">
      <c r="B74" s="112" t="str">
        <f t="shared" si="0"/>
        <v/>
      </c>
      <c r="C74" s="111" t="str">
        <f t="shared" si="1"/>
        <v/>
      </c>
      <c r="D74" s="111" t="str">
        <f t="shared" si="2"/>
        <v/>
      </c>
      <c r="E74" s="111" t="str">
        <f t="shared" si="3"/>
        <v/>
      </c>
      <c r="F74" s="111" t="str">
        <f t="shared" si="4"/>
        <v/>
      </c>
      <c r="G74" s="110" t="str">
        <f t="shared" si="5"/>
        <v/>
      </c>
    </row>
    <row r="75" spans="2:7">
      <c r="B75" s="112" t="str">
        <f t="shared" si="0"/>
        <v/>
      </c>
      <c r="C75" s="111" t="str">
        <f t="shared" si="1"/>
        <v/>
      </c>
      <c r="D75" s="111" t="str">
        <f t="shared" si="2"/>
        <v/>
      </c>
      <c r="E75" s="111" t="str">
        <f t="shared" si="3"/>
        <v/>
      </c>
      <c r="F75" s="111" t="str">
        <f t="shared" si="4"/>
        <v/>
      </c>
      <c r="G75" s="110" t="str">
        <f t="shared" si="5"/>
        <v/>
      </c>
    </row>
    <row r="76" spans="2:7">
      <c r="B76" s="112" t="str">
        <f t="shared" si="0"/>
        <v/>
      </c>
      <c r="C76" s="111" t="str">
        <f t="shared" si="1"/>
        <v/>
      </c>
      <c r="D76" s="111" t="str">
        <f t="shared" si="2"/>
        <v/>
      </c>
      <c r="E76" s="111" t="str">
        <f t="shared" si="3"/>
        <v/>
      </c>
      <c r="F76" s="111" t="str">
        <f t="shared" si="4"/>
        <v/>
      </c>
      <c r="G76" s="110" t="str">
        <f t="shared" si="5"/>
        <v/>
      </c>
    </row>
    <row r="77" spans="2:7">
      <c r="B77" s="112" t="str">
        <f t="shared" si="0"/>
        <v/>
      </c>
      <c r="C77" s="111" t="str">
        <f t="shared" si="1"/>
        <v/>
      </c>
      <c r="D77" s="111" t="str">
        <f t="shared" si="2"/>
        <v/>
      </c>
      <c r="E77" s="111" t="str">
        <f t="shared" si="3"/>
        <v/>
      </c>
      <c r="F77" s="111" t="str">
        <f t="shared" si="4"/>
        <v/>
      </c>
      <c r="G77" s="110" t="str">
        <f t="shared" si="5"/>
        <v/>
      </c>
    </row>
    <row r="78" spans="2:7">
      <c r="B78" s="112" t="str">
        <f t="shared" si="0"/>
        <v/>
      </c>
      <c r="C78" s="111" t="str">
        <f t="shared" si="1"/>
        <v/>
      </c>
      <c r="D78" s="111" t="str">
        <f t="shared" si="2"/>
        <v/>
      </c>
      <c r="E78" s="111" t="str">
        <f t="shared" si="3"/>
        <v/>
      </c>
      <c r="F78" s="111" t="str">
        <f t="shared" si="4"/>
        <v/>
      </c>
      <c r="G78" s="110" t="str">
        <f t="shared" si="5"/>
        <v/>
      </c>
    </row>
    <row r="79" spans="2:7">
      <c r="B79" s="112" t="str">
        <f t="shared" si="0"/>
        <v/>
      </c>
      <c r="C79" s="111" t="str">
        <f t="shared" si="1"/>
        <v/>
      </c>
      <c r="D79" s="111" t="str">
        <f t="shared" si="2"/>
        <v/>
      </c>
      <c r="E79" s="111" t="str">
        <f t="shared" si="3"/>
        <v/>
      </c>
      <c r="F79" s="111" t="str">
        <f t="shared" si="4"/>
        <v/>
      </c>
      <c r="G79" s="110" t="str">
        <f t="shared" si="5"/>
        <v/>
      </c>
    </row>
    <row r="80" spans="2:7">
      <c r="B80" s="112" t="str">
        <f t="shared" si="0"/>
        <v/>
      </c>
      <c r="C80" s="111" t="str">
        <f t="shared" si="1"/>
        <v/>
      </c>
      <c r="D80" s="111" t="str">
        <f t="shared" si="2"/>
        <v/>
      </c>
      <c r="E80" s="111" t="str">
        <f t="shared" si="3"/>
        <v/>
      </c>
      <c r="F80" s="111" t="str">
        <f t="shared" si="4"/>
        <v/>
      </c>
      <c r="G80" s="110" t="str">
        <f t="shared" si="5"/>
        <v/>
      </c>
    </row>
    <row r="81" spans="2:7">
      <c r="B81" s="112" t="str">
        <f t="shared" ref="B81:B144" si="6">+IFERROR(IF((B80+1)&gt;N,"",(B80+1)),"")</f>
        <v/>
      </c>
      <c r="C81" s="111" t="str">
        <f t="shared" ref="C81:C144" si="7">+IF($B81&lt;&gt;"",C80-F81,"")</f>
        <v/>
      </c>
      <c r="D81" s="111" t="str">
        <f t="shared" ref="D81:D144" si="8">+IF($B81&lt;&gt;"",A,"")</f>
        <v/>
      </c>
      <c r="E81" s="111" t="str">
        <f t="shared" ref="E81:E144" si="9">+IF($B81&lt;&gt;"",C80*$D$11,"")</f>
        <v/>
      </c>
      <c r="F81" s="111" t="str">
        <f t="shared" ref="F81:F144" si="10">+IF($B81&lt;&gt;"",D81-E81,"")</f>
        <v/>
      </c>
      <c r="G81" s="110" t="str">
        <f t="shared" ref="G81:G144" si="11">+IF($C81&lt;&gt;"",D81,"")</f>
        <v/>
      </c>
    </row>
    <row r="82" spans="2:7">
      <c r="B82" s="112" t="str">
        <f t="shared" si="6"/>
        <v/>
      </c>
      <c r="C82" s="111" t="str">
        <f t="shared" si="7"/>
        <v/>
      </c>
      <c r="D82" s="111" t="str">
        <f t="shared" si="8"/>
        <v/>
      </c>
      <c r="E82" s="111" t="str">
        <f t="shared" si="9"/>
        <v/>
      </c>
      <c r="F82" s="111" t="str">
        <f t="shared" si="10"/>
        <v/>
      </c>
      <c r="G82" s="110" t="str">
        <f t="shared" si="11"/>
        <v/>
      </c>
    </row>
    <row r="83" spans="2:7">
      <c r="B83" s="112" t="str">
        <f t="shared" si="6"/>
        <v/>
      </c>
      <c r="C83" s="111" t="str">
        <f t="shared" si="7"/>
        <v/>
      </c>
      <c r="D83" s="111" t="str">
        <f t="shared" si="8"/>
        <v/>
      </c>
      <c r="E83" s="111" t="str">
        <f t="shared" si="9"/>
        <v/>
      </c>
      <c r="F83" s="111" t="str">
        <f t="shared" si="10"/>
        <v/>
      </c>
      <c r="G83" s="110" t="str">
        <f t="shared" si="11"/>
        <v/>
      </c>
    </row>
    <row r="84" spans="2:7">
      <c r="B84" s="112" t="str">
        <f t="shared" si="6"/>
        <v/>
      </c>
      <c r="C84" s="111" t="str">
        <f t="shared" si="7"/>
        <v/>
      </c>
      <c r="D84" s="111" t="str">
        <f t="shared" si="8"/>
        <v/>
      </c>
      <c r="E84" s="111" t="str">
        <f t="shared" si="9"/>
        <v/>
      </c>
      <c r="F84" s="111" t="str">
        <f t="shared" si="10"/>
        <v/>
      </c>
      <c r="G84" s="110" t="str">
        <f t="shared" si="11"/>
        <v/>
      </c>
    </row>
    <row r="85" spans="2:7">
      <c r="B85" s="112" t="str">
        <f t="shared" si="6"/>
        <v/>
      </c>
      <c r="C85" s="111" t="str">
        <f t="shared" si="7"/>
        <v/>
      </c>
      <c r="D85" s="111" t="str">
        <f t="shared" si="8"/>
        <v/>
      </c>
      <c r="E85" s="111" t="str">
        <f t="shared" si="9"/>
        <v/>
      </c>
      <c r="F85" s="111" t="str">
        <f t="shared" si="10"/>
        <v/>
      </c>
      <c r="G85" s="110" t="str">
        <f t="shared" si="11"/>
        <v/>
      </c>
    </row>
    <row r="86" spans="2:7">
      <c r="B86" s="112" t="str">
        <f t="shared" si="6"/>
        <v/>
      </c>
      <c r="C86" s="111" t="str">
        <f t="shared" si="7"/>
        <v/>
      </c>
      <c r="D86" s="111" t="str">
        <f t="shared" si="8"/>
        <v/>
      </c>
      <c r="E86" s="111" t="str">
        <f t="shared" si="9"/>
        <v/>
      </c>
      <c r="F86" s="111" t="str">
        <f t="shared" si="10"/>
        <v/>
      </c>
      <c r="G86" s="110" t="str">
        <f t="shared" si="11"/>
        <v/>
      </c>
    </row>
    <row r="87" spans="2:7">
      <c r="B87" s="112" t="str">
        <f t="shared" si="6"/>
        <v/>
      </c>
      <c r="C87" s="111" t="str">
        <f t="shared" si="7"/>
        <v/>
      </c>
      <c r="D87" s="111" t="str">
        <f t="shared" si="8"/>
        <v/>
      </c>
      <c r="E87" s="111" t="str">
        <f t="shared" si="9"/>
        <v/>
      </c>
      <c r="F87" s="111" t="str">
        <f t="shared" si="10"/>
        <v/>
      </c>
      <c r="G87" s="110" t="str">
        <f t="shared" si="11"/>
        <v/>
      </c>
    </row>
    <row r="88" spans="2:7">
      <c r="B88" s="112" t="str">
        <f t="shared" si="6"/>
        <v/>
      </c>
      <c r="C88" s="111" t="str">
        <f t="shared" si="7"/>
        <v/>
      </c>
      <c r="D88" s="111" t="str">
        <f t="shared" si="8"/>
        <v/>
      </c>
      <c r="E88" s="111" t="str">
        <f t="shared" si="9"/>
        <v/>
      </c>
      <c r="F88" s="111" t="str">
        <f t="shared" si="10"/>
        <v/>
      </c>
      <c r="G88" s="110" t="str">
        <f t="shared" si="11"/>
        <v/>
      </c>
    </row>
    <row r="89" spans="2:7">
      <c r="B89" s="112" t="str">
        <f t="shared" si="6"/>
        <v/>
      </c>
      <c r="C89" s="111" t="str">
        <f t="shared" si="7"/>
        <v/>
      </c>
      <c r="D89" s="111" t="str">
        <f t="shared" si="8"/>
        <v/>
      </c>
      <c r="E89" s="111" t="str">
        <f t="shared" si="9"/>
        <v/>
      </c>
      <c r="F89" s="111" t="str">
        <f t="shared" si="10"/>
        <v/>
      </c>
      <c r="G89" s="110" t="str">
        <f t="shared" si="11"/>
        <v/>
      </c>
    </row>
    <row r="90" spans="2:7">
      <c r="B90" s="112" t="str">
        <f t="shared" si="6"/>
        <v/>
      </c>
      <c r="C90" s="111" t="str">
        <f t="shared" si="7"/>
        <v/>
      </c>
      <c r="D90" s="111" t="str">
        <f t="shared" si="8"/>
        <v/>
      </c>
      <c r="E90" s="111" t="str">
        <f t="shared" si="9"/>
        <v/>
      </c>
      <c r="F90" s="111" t="str">
        <f t="shared" si="10"/>
        <v/>
      </c>
      <c r="G90" s="110" t="str">
        <f t="shared" si="11"/>
        <v/>
      </c>
    </row>
    <row r="91" spans="2:7">
      <c r="B91" s="112" t="str">
        <f t="shared" si="6"/>
        <v/>
      </c>
      <c r="C91" s="111" t="str">
        <f t="shared" si="7"/>
        <v/>
      </c>
      <c r="D91" s="111" t="str">
        <f t="shared" si="8"/>
        <v/>
      </c>
      <c r="E91" s="111" t="str">
        <f t="shared" si="9"/>
        <v/>
      </c>
      <c r="F91" s="111" t="str">
        <f t="shared" si="10"/>
        <v/>
      </c>
      <c r="G91" s="110" t="str">
        <f t="shared" si="11"/>
        <v/>
      </c>
    </row>
    <row r="92" spans="2:7">
      <c r="B92" s="112" t="str">
        <f t="shared" si="6"/>
        <v/>
      </c>
      <c r="C92" s="111" t="str">
        <f t="shared" si="7"/>
        <v/>
      </c>
      <c r="D92" s="111" t="str">
        <f t="shared" si="8"/>
        <v/>
      </c>
      <c r="E92" s="111" t="str">
        <f t="shared" si="9"/>
        <v/>
      </c>
      <c r="F92" s="111" t="str">
        <f t="shared" si="10"/>
        <v/>
      </c>
      <c r="G92" s="110" t="str">
        <f t="shared" si="11"/>
        <v/>
      </c>
    </row>
    <row r="93" spans="2:7">
      <c r="B93" s="112" t="str">
        <f t="shared" si="6"/>
        <v/>
      </c>
      <c r="C93" s="111" t="str">
        <f t="shared" si="7"/>
        <v/>
      </c>
      <c r="D93" s="111" t="str">
        <f t="shared" si="8"/>
        <v/>
      </c>
      <c r="E93" s="111" t="str">
        <f t="shared" si="9"/>
        <v/>
      </c>
      <c r="F93" s="111" t="str">
        <f t="shared" si="10"/>
        <v/>
      </c>
      <c r="G93" s="110" t="str">
        <f t="shared" si="11"/>
        <v/>
      </c>
    </row>
    <row r="94" spans="2:7">
      <c r="B94" s="112" t="str">
        <f t="shared" si="6"/>
        <v/>
      </c>
      <c r="C94" s="111" t="str">
        <f t="shared" si="7"/>
        <v/>
      </c>
      <c r="D94" s="111" t="str">
        <f t="shared" si="8"/>
        <v/>
      </c>
      <c r="E94" s="111" t="str">
        <f t="shared" si="9"/>
        <v/>
      </c>
      <c r="F94" s="111" t="str">
        <f t="shared" si="10"/>
        <v/>
      </c>
      <c r="G94" s="110" t="str">
        <f t="shared" si="11"/>
        <v/>
      </c>
    </row>
    <row r="95" spans="2:7">
      <c r="B95" s="112" t="str">
        <f t="shared" si="6"/>
        <v/>
      </c>
      <c r="C95" s="111" t="str">
        <f t="shared" si="7"/>
        <v/>
      </c>
      <c r="D95" s="111" t="str">
        <f t="shared" si="8"/>
        <v/>
      </c>
      <c r="E95" s="111" t="str">
        <f t="shared" si="9"/>
        <v/>
      </c>
      <c r="F95" s="111" t="str">
        <f t="shared" si="10"/>
        <v/>
      </c>
      <c r="G95" s="110" t="str">
        <f t="shared" si="11"/>
        <v/>
      </c>
    </row>
    <row r="96" spans="2:7">
      <c r="B96" s="112" t="str">
        <f t="shared" si="6"/>
        <v/>
      </c>
      <c r="C96" s="111" t="str">
        <f t="shared" si="7"/>
        <v/>
      </c>
      <c r="D96" s="111" t="str">
        <f t="shared" si="8"/>
        <v/>
      </c>
      <c r="E96" s="111" t="str">
        <f t="shared" si="9"/>
        <v/>
      </c>
      <c r="F96" s="111" t="str">
        <f t="shared" si="10"/>
        <v/>
      </c>
      <c r="G96" s="110" t="str">
        <f t="shared" si="11"/>
        <v/>
      </c>
    </row>
    <row r="97" spans="2:7">
      <c r="B97" s="112" t="str">
        <f t="shared" si="6"/>
        <v/>
      </c>
      <c r="C97" s="111" t="str">
        <f t="shared" si="7"/>
        <v/>
      </c>
      <c r="D97" s="111" t="str">
        <f t="shared" si="8"/>
        <v/>
      </c>
      <c r="E97" s="111" t="str">
        <f t="shared" si="9"/>
        <v/>
      </c>
      <c r="F97" s="111" t="str">
        <f t="shared" si="10"/>
        <v/>
      </c>
      <c r="G97" s="110" t="str">
        <f t="shared" si="11"/>
        <v/>
      </c>
    </row>
    <row r="98" spans="2:7">
      <c r="B98" s="112" t="str">
        <f t="shared" si="6"/>
        <v/>
      </c>
      <c r="C98" s="111" t="str">
        <f t="shared" si="7"/>
        <v/>
      </c>
      <c r="D98" s="111" t="str">
        <f t="shared" si="8"/>
        <v/>
      </c>
      <c r="E98" s="111" t="str">
        <f t="shared" si="9"/>
        <v/>
      </c>
      <c r="F98" s="111" t="str">
        <f t="shared" si="10"/>
        <v/>
      </c>
      <c r="G98" s="110" t="str">
        <f t="shared" si="11"/>
        <v/>
      </c>
    </row>
    <row r="99" spans="2:7">
      <c r="B99" s="112" t="str">
        <f t="shared" si="6"/>
        <v/>
      </c>
      <c r="C99" s="111" t="str">
        <f t="shared" si="7"/>
        <v/>
      </c>
      <c r="D99" s="111" t="str">
        <f t="shared" si="8"/>
        <v/>
      </c>
      <c r="E99" s="111" t="str">
        <f t="shared" si="9"/>
        <v/>
      </c>
      <c r="F99" s="111" t="str">
        <f t="shared" si="10"/>
        <v/>
      </c>
      <c r="G99" s="110" t="str">
        <f t="shared" si="11"/>
        <v/>
      </c>
    </row>
    <row r="100" spans="2:7">
      <c r="B100" s="112" t="str">
        <f t="shared" si="6"/>
        <v/>
      </c>
      <c r="C100" s="111" t="str">
        <f t="shared" si="7"/>
        <v/>
      </c>
      <c r="D100" s="111" t="str">
        <f t="shared" si="8"/>
        <v/>
      </c>
      <c r="E100" s="111" t="str">
        <f t="shared" si="9"/>
        <v/>
      </c>
      <c r="F100" s="111" t="str">
        <f t="shared" si="10"/>
        <v/>
      </c>
      <c r="G100" s="110" t="str">
        <f t="shared" si="11"/>
        <v/>
      </c>
    </row>
    <row r="101" spans="2:7">
      <c r="B101" s="112" t="str">
        <f t="shared" si="6"/>
        <v/>
      </c>
      <c r="C101" s="111" t="str">
        <f t="shared" si="7"/>
        <v/>
      </c>
      <c r="D101" s="111" t="str">
        <f t="shared" si="8"/>
        <v/>
      </c>
      <c r="E101" s="111" t="str">
        <f t="shared" si="9"/>
        <v/>
      </c>
      <c r="F101" s="111" t="str">
        <f t="shared" si="10"/>
        <v/>
      </c>
      <c r="G101" s="110" t="str">
        <f t="shared" si="11"/>
        <v/>
      </c>
    </row>
    <row r="102" spans="2:7">
      <c r="B102" s="112" t="str">
        <f t="shared" si="6"/>
        <v/>
      </c>
      <c r="C102" s="111" t="str">
        <f t="shared" si="7"/>
        <v/>
      </c>
      <c r="D102" s="111" t="str">
        <f t="shared" si="8"/>
        <v/>
      </c>
      <c r="E102" s="111" t="str">
        <f t="shared" si="9"/>
        <v/>
      </c>
      <c r="F102" s="111" t="str">
        <f t="shared" si="10"/>
        <v/>
      </c>
      <c r="G102" s="110" t="str">
        <f t="shared" si="11"/>
        <v/>
      </c>
    </row>
    <row r="103" spans="2:7">
      <c r="B103" s="112" t="str">
        <f t="shared" si="6"/>
        <v/>
      </c>
      <c r="C103" s="111" t="str">
        <f t="shared" si="7"/>
        <v/>
      </c>
      <c r="D103" s="111" t="str">
        <f t="shared" si="8"/>
        <v/>
      </c>
      <c r="E103" s="111" t="str">
        <f t="shared" si="9"/>
        <v/>
      </c>
      <c r="F103" s="111" t="str">
        <f t="shared" si="10"/>
        <v/>
      </c>
      <c r="G103" s="110" t="str">
        <f t="shared" si="11"/>
        <v/>
      </c>
    </row>
    <row r="104" spans="2:7">
      <c r="B104" s="112" t="str">
        <f t="shared" si="6"/>
        <v/>
      </c>
      <c r="C104" s="111" t="str">
        <f t="shared" si="7"/>
        <v/>
      </c>
      <c r="D104" s="111" t="str">
        <f t="shared" si="8"/>
        <v/>
      </c>
      <c r="E104" s="111" t="str">
        <f t="shared" si="9"/>
        <v/>
      </c>
      <c r="F104" s="111" t="str">
        <f t="shared" si="10"/>
        <v/>
      </c>
      <c r="G104" s="110" t="str">
        <f t="shared" si="11"/>
        <v/>
      </c>
    </row>
    <row r="105" spans="2:7">
      <c r="B105" s="112" t="str">
        <f t="shared" si="6"/>
        <v/>
      </c>
      <c r="C105" s="111" t="str">
        <f t="shared" si="7"/>
        <v/>
      </c>
      <c r="D105" s="111" t="str">
        <f t="shared" si="8"/>
        <v/>
      </c>
      <c r="E105" s="111" t="str">
        <f t="shared" si="9"/>
        <v/>
      </c>
      <c r="F105" s="111" t="str">
        <f t="shared" si="10"/>
        <v/>
      </c>
      <c r="G105" s="110" t="str">
        <f t="shared" si="11"/>
        <v/>
      </c>
    </row>
    <row r="106" spans="2:7">
      <c r="B106" s="112" t="str">
        <f t="shared" si="6"/>
        <v/>
      </c>
      <c r="C106" s="111" t="str">
        <f t="shared" si="7"/>
        <v/>
      </c>
      <c r="D106" s="111" t="str">
        <f t="shared" si="8"/>
        <v/>
      </c>
      <c r="E106" s="111" t="str">
        <f t="shared" si="9"/>
        <v/>
      </c>
      <c r="F106" s="111" t="str">
        <f t="shared" si="10"/>
        <v/>
      </c>
      <c r="G106" s="110" t="str">
        <f t="shared" si="11"/>
        <v/>
      </c>
    </row>
    <row r="107" spans="2:7">
      <c r="B107" s="112" t="str">
        <f t="shared" si="6"/>
        <v/>
      </c>
      <c r="C107" s="111" t="str">
        <f t="shared" si="7"/>
        <v/>
      </c>
      <c r="D107" s="111" t="str">
        <f t="shared" si="8"/>
        <v/>
      </c>
      <c r="E107" s="111" t="str">
        <f t="shared" si="9"/>
        <v/>
      </c>
      <c r="F107" s="111" t="str">
        <f t="shared" si="10"/>
        <v/>
      </c>
      <c r="G107" s="110" t="str">
        <f t="shared" si="11"/>
        <v/>
      </c>
    </row>
    <row r="108" spans="2:7">
      <c r="B108" s="112" t="str">
        <f t="shared" si="6"/>
        <v/>
      </c>
      <c r="C108" s="111" t="str">
        <f t="shared" si="7"/>
        <v/>
      </c>
      <c r="D108" s="111" t="str">
        <f t="shared" si="8"/>
        <v/>
      </c>
      <c r="E108" s="111" t="str">
        <f t="shared" si="9"/>
        <v/>
      </c>
      <c r="F108" s="111" t="str">
        <f t="shared" si="10"/>
        <v/>
      </c>
      <c r="G108" s="110" t="str">
        <f t="shared" si="11"/>
        <v/>
      </c>
    </row>
    <row r="109" spans="2:7">
      <c r="B109" s="112" t="str">
        <f t="shared" si="6"/>
        <v/>
      </c>
      <c r="C109" s="111" t="str">
        <f t="shared" si="7"/>
        <v/>
      </c>
      <c r="D109" s="111" t="str">
        <f t="shared" si="8"/>
        <v/>
      </c>
      <c r="E109" s="111" t="str">
        <f t="shared" si="9"/>
        <v/>
      </c>
      <c r="F109" s="111" t="str">
        <f t="shared" si="10"/>
        <v/>
      </c>
      <c r="G109" s="110" t="str">
        <f t="shared" si="11"/>
        <v/>
      </c>
    </row>
    <row r="110" spans="2:7">
      <c r="B110" s="112" t="str">
        <f t="shared" si="6"/>
        <v/>
      </c>
      <c r="C110" s="111" t="str">
        <f t="shared" si="7"/>
        <v/>
      </c>
      <c r="D110" s="111" t="str">
        <f t="shared" si="8"/>
        <v/>
      </c>
      <c r="E110" s="111" t="str">
        <f t="shared" si="9"/>
        <v/>
      </c>
      <c r="F110" s="111" t="str">
        <f t="shared" si="10"/>
        <v/>
      </c>
      <c r="G110" s="110" t="str">
        <f t="shared" si="11"/>
        <v/>
      </c>
    </row>
    <row r="111" spans="2:7">
      <c r="B111" s="112" t="str">
        <f t="shared" si="6"/>
        <v/>
      </c>
      <c r="C111" s="111" t="str">
        <f t="shared" si="7"/>
        <v/>
      </c>
      <c r="D111" s="111" t="str">
        <f t="shared" si="8"/>
        <v/>
      </c>
      <c r="E111" s="111" t="str">
        <f t="shared" si="9"/>
        <v/>
      </c>
      <c r="F111" s="111" t="str">
        <f t="shared" si="10"/>
        <v/>
      </c>
      <c r="G111" s="110" t="str">
        <f t="shared" si="11"/>
        <v/>
      </c>
    </row>
    <row r="112" spans="2:7">
      <c r="B112" s="112" t="str">
        <f t="shared" si="6"/>
        <v/>
      </c>
      <c r="C112" s="111" t="str">
        <f t="shared" si="7"/>
        <v/>
      </c>
      <c r="D112" s="111" t="str">
        <f t="shared" si="8"/>
        <v/>
      </c>
      <c r="E112" s="111" t="str">
        <f t="shared" si="9"/>
        <v/>
      </c>
      <c r="F112" s="111" t="str">
        <f t="shared" si="10"/>
        <v/>
      </c>
      <c r="G112" s="110" t="str">
        <f t="shared" si="11"/>
        <v/>
      </c>
    </row>
    <row r="113" spans="2:7">
      <c r="B113" s="112" t="str">
        <f t="shared" si="6"/>
        <v/>
      </c>
      <c r="C113" s="111" t="str">
        <f t="shared" si="7"/>
        <v/>
      </c>
      <c r="D113" s="111" t="str">
        <f t="shared" si="8"/>
        <v/>
      </c>
      <c r="E113" s="111" t="str">
        <f t="shared" si="9"/>
        <v/>
      </c>
      <c r="F113" s="111" t="str">
        <f t="shared" si="10"/>
        <v/>
      </c>
      <c r="G113" s="110" t="str">
        <f t="shared" si="11"/>
        <v/>
      </c>
    </row>
    <row r="114" spans="2:7">
      <c r="B114" s="112" t="str">
        <f t="shared" si="6"/>
        <v/>
      </c>
      <c r="C114" s="111" t="str">
        <f t="shared" si="7"/>
        <v/>
      </c>
      <c r="D114" s="111" t="str">
        <f t="shared" si="8"/>
        <v/>
      </c>
      <c r="E114" s="111" t="str">
        <f t="shared" si="9"/>
        <v/>
      </c>
      <c r="F114" s="111" t="str">
        <f t="shared" si="10"/>
        <v/>
      </c>
      <c r="G114" s="110" t="str">
        <f t="shared" si="11"/>
        <v/>
      </c>
    </row>
    <row r="115" spans="2:7">
      <c r="B115" s="112" t="str">
        <f t="shared" si="6"/>
        <v/>
      </c>
      <c r="C115" s="111" t="str">
        <f t="shared" si="7"/>
        <v/>
      </c>
      <c r="D115" s="111" t="str">
        <f t="shared" si="8"/>
        <v/>
      </c>
      <c r="E115" s="111" t="str">
        <f t="shared" si="9"/>
        <v/>
      </c>
      <c r="F115" s="111" t="str">
        <f t="shared" si="10"/>
        <v/>
      </c>
      <c r="G115" s="110" t="str">
        <f t="shared" si="11"/>
        <v/>
      </c>
    </row>
    <row r="116" spans="2:7">
      <c r="B116" s="112" t="str">
        <f t="shared" si="6"/>
        <v/>
      </c>
      <c r="C116" s="111" t="str">
        <f t="shared" si="7"/>
        <v/>
      </c>
      <c r="D116" s="111" t="str">
        <f t="shared" si="8"/>
        <v/>
      </c>
      <c r="E116" s="111" t="str">
        <f t="shared" si="9"/>
        <v/>
      </c>
      <c r="F116" s="111" t="str">
        <f t="shared" si="10"/>
        <v/>
      </c>
      <c r="G116" s="110" t="str">
        <f t="shared" si="11"/>
        <v/>
      </c>
    </row>
    <row r="117" spans="2:7">
      <c r="B117" s="112" t="str">
        <f t="shared" si="6"/>
        <v/>
      </c>
      <c r="C117" s="111" t="str">
        <f t="shared" si="7"/>
        <v/>
      </c>
      <c r="D117" s="111" t="str">
        <f t="shared" si="8"/>
        <v/>
      </c>
      <c r="E117" s="111" t="str">
        <f t="shared" si="9"/>
        <v/>
      </c>
      <c r="F117" s="111" t="str">
        <f t="shared" si="10"/>
        <v/>
      </c>
      <c r="G117" s="110" t="str">
        <f t="shared" si="11"/>
        <v/>
      </c>
    </row>
    <row r="118" spans="2:7">
      <c r="B118" s="112" t="str">
        <f t="shared" si="6"/>
        <v/>
      </c>
      <c r="C118" s="111" t="str">
        <f t="shared" si="7"/>
        <v/>
      </c>
      <c r="D118" s="111" t="str">
        <f t="shared" si="8"/>
        <v/>
      </c>
      <c r="E118" s="111" t="str">
        <f t="shared" si="9"/>
        <v/>
      </c>
      <c r="F118" s="111" t="str">
        <f t="shared" si="10"/>
        <v/>
      </c>
      <c r="G118" s="110" t="str">
        <f t="shared" si="11"/>
        <v/>
      </c>
    </row>
    <row r="119" spans="2:7">
      <c r="B119" s="112" t="str">
        <f t="shared" si="6"/>
        <v/>
      </c>
      <c r="C119" s="111" t="str">
        <f t="shared" si="7"/>
        <v/>
      </c>
      <c r="D119" s="111" t="str">
        <f t="shared" si="8"/>
        <v/>
      </c>
      <c r="E119" s="111" t="str">
        <f t="shared" si="9"/>
        <v/>
      </c>
      <c r="F119" s="111" t="str">
        <f t="shared" si="10"/>
        <v/>
      </c>
      <c r="G119" s="110" t="str">
        <f t="shared" si="11"/>
        <v/>
      </c>
    </row>
    <row r="120" spans="2:7">
      <c r="B120" s="112" t="str">
        <f t="shared" si="6"/>
        <v/>
      </c>
      <c r="C120" s="111" t="str">
        <f t="shared" si="7"/>
        <v/>
      </c>
      <c r="D120" s="111" t="str">
        <f t="shared" si="8"/>
        <v/>
      </c>
      <c r="E120" s="111" t="str">
        <f t="shared" si="9"/>
        <v/>
      </c>
      <c r="F120" s="111" t="str">
        <f t="shared" si="10"/>
        <v/>
      </c>
      <c r="G120" s="110" t="str">
        <f t="shared" si="11"/>
        <v/>
      </c>
    </row>
    <row r="121" spans="2:7">
      <c r="B121" s="112" t="str">
        <f t="shared" si="6"/>
        <v/>
      </c>
      <c r="C121" s="111" t="str">
        <f t="shared" si="7"/>
        <v/>
      </c>
      <c r="D121" s="111" t="str">
        <f t="shared" si="8"/>
        <v/>
      </c>
      <c r="E121" s="111" t="str">
        <f t="shared" si="9"/>
        <v/>
      </c>
      <c r="F121" s="111" t="str">
        <f t="shared" si="10"/>
        <v/>
      </c>
      <c r="G121" s="110" t="str">
        <f t="shared" si="11"/>
        <v/>
      </c>
    </row>
    <row r="122" spans="2:7">
      <c r="B122" s="112" t="str">
        <f t="shared" si="6"/>
        <v/>
      </c>
      <c r="C122" s="111" t="str">
        <f t="shared" si="7"/>
        <v/>
      </c>
      <c r="D122" s="111" t="str">
        <f t="shared" si="8"/>
        <v/>
      </c>
      <c r="E122" s="111" t="str">
        <f t="shared" si="9"/>
        <v/>
      </c>
      <c r="F122" s="111" t="str">
        <f t="shared" si="10"/>
        <v/>
      </c>
      <c r="G122" s="110" t="str">
        <f t="shared" si="11"/>
        <v/>
      </c>
    </row>
    <row r="123" spans="2:7">
      <c r="B123" s="112" t="str">
        <f t="shared" si="6"/>
        <v/>
      </c>
      <c r="C123" s="111" t="str">
        <f t="shared" si="7"/>
        <v/>
      </c>
      <c r="D123" s="111" t="str">
        <f t="shared" si="8"/>
        <v/>
      </c>
      <c r="E123" s="111" t="str">
        <f t="shared" si="9"/>
        <v/>
      </c>
      <c r="F123" s="111" t="str">
        <f t="shared" si="10"/>
        <v/>
      </c>
      <c r="G123" s="110" t="str">
        <f t="shared" si="11"/>
        <v/>
      </c>
    </row>
    <row r="124" spans="2:7">
      <c r="B124" s="112" t="str">
        <f t="shared" si="6"/>
        <v/>
      </c>
      <c r="C124" s="111" t="str">
        <f t="shared" si="7"/>
        <v/>
      </c>
      <c r="D124" s="111" t="str">
        <f t="shared" si="8"/>
        <v/>
      </c>
      <c r="E124" s="111" t="str">
        <f t="shared" si="9"/>
        <v/>
      </c>
      <c r="F124" s="111" t="str">
        <f t="shared" si="10"/>
        <v/>
      </c>
      <c r="G124" s="110" t="str">
        <f t="shared" si="11"/>
        <v/>
      </c>
    </row>
    <row r="125" spans="2:7">
      <c r="B125" s="112" t="str">
        <f t="shared" si="6"/>
        <v/>
      </c>
      <c r="C125" s="111" t="str">
        <f t="shared" si="7"/>
        <v/>
      </c>
      <c r="D125" s="111" t="str">
        <f t="shared" si="8"/>
        <v/>
      </c>
      <c r="E125" s="111" t="str">
        <f t="shared" si="9"/>
        <v/>
      </c>
      <c r="F125" s="111" t="str">
        <f t="shared" si="10"/>
        <v/>
      </c>
      <c r="G125" s="110" t="str">
        <f t="shared" si="11"/>
        <v/>
      </c>
    </row>
    <row r="126" spans="2:7">
      <c r="B126" s="112" t="str">
        <f t="shared" si="6"/>
        <v/>
      </c>
      <c r="C126" s="111" t="str">
        <f t="shared" si="7"/>
        <v/>
      </c>
      <c r="D126" s="111" t="str">
        <f t="shared" si="8"/>
        <v/>
      </c>
      <c r="E126" s="111" t="str">
        <f t="shared" si="9"/>
        <v/>
      </c>
      <c r="F126" s="111" t="str">
        <f t="shared" si="10"/>
        <v/>
      </c>
      <c r="G126" s="110" t="str">
        <f t="shared" si="11"/>
        <v/>
      </c>
    </row>
    <row r="127" spans="2:7">
      <c r="B127" s="112" t="str">
        <f t="shared" si="6"/>
        <v/>
      </c>
      <c r="C127" s="111" t="str">
        <f t="shared" si="7"/>
        <v/>
      </c>
      <c r="D127" s="111" t="str">
        <f t="shared" si="8"/>
        <v/>
      </c>
      <c r="E127" s="111" t="str">
        <f t="shared" si="9"/>
        <v/>
      </c>
      <c r="F127" s="111" t="str">
        <f t="shared" si="10"/>
        <v/>
      </c>
      <c r="G127" s="110" t="str">
        <f t="shared" si="11"/>
        <v/>
      </c>
    </row>
    <row r="128" spans="2:7">
      <c r="B128" s="112" t="str">
        <f t="shared" si="6"/>
        <v/>
      </c>
      <c r="C128" s="111" t="str">
        <f t="shared" si="7"/>
        <v/>
      </c>
      <c r="D128" s="111" t="str">
        <f t="shared" si="8"/>
        <v/>
      </c>
      <c r="E128" s="111" t="str">
        <f t="shared" si="9"/>
        <v/>
      </c>
      <c r="F128" s="111" t="str">
        <f t="shared" si="10"/>
        <v/>
      </c>
      <c r="G128" s="110" t="str">
        <f t="shared" si="11"/>
        <v/>
      </c>
    </row>
    <row r="129" spans="2:7">
      <c r="B129" s="112" t="str">
        <f t="shared" si="6"/>
        <v/>
      </c>
      <c r="C129" s="111" t="str">
        <f t="shared" si="7"/>
        <v/>
      </c>
      <c r="D129" s="111" t="str">
        <f t="shared" si="8"/>
        <v/>
      </c>
      <c r="E129" s="111" t="str">
        <f t="shared" si="9"/>
        <v/>
      </c>
      <c r="F129" s="111" t="str">
        <f t="shared" si="10"/>
        <v/>
      </c>
      <c r="G129" s="110" t="str">
        <f t="shared" si="11"/>
        <v/>
      </c>
    </row>
    <row r="130" spans="2:7">
      <c r="B130" s="112" t="str">
        <f t="shared" si="6"/>
        <v/>
      </c>
      <c r="C130" s="111" t="str">
        <f t="shared" si="7"/>
        <v/>
      </c>
      <c r="D130" s="111" t="str">
        <f t="shared" si="8"/>
        <v/>
      </c>
      <c r="E130" s="111" t="str">
        <f t="shared" si="9"/>
        <v/>
      </c>
      <c r="F130" s="111" t="str">
        <f t="shared" si="10"/>
        <v/>
      </c>
      <c r="G130" s="110" t="str">
        <f t="shared" si="11"/>
        <v/>
      </c>
    </row>
    <row r="131" spans="2:7">
      <c r="B131" s="112" t="str">
        <f t="shared" si="6"/>
        <v/>
      </c>
      <c r="C131" s="111" t="str">
        <f t="shared" si="7"/>
        <v/>
      </c>
      <c r="D131" s="111" t="str">
        <f t="shared" si="8"/>
        <v/>
      </c>
      <c r="E131" s="111" t="str">
        <f t="shared" si="9"/>
        <v/>
      </c>
      <c r="F131" s="111" t="str">
        <f t="shared" si="10"/>
        <v/>
      </c>
      <c r="G131" s="110" t="str">
        <f t="shared" si="11"/>
        <v/>
      </c>
    </row>
    <row r="132" spans="2:7">
      <c r="B132" s="112" t="str">
        <f t="shared" si="6"/>
        <v/>
      </c>
      <c r="C132" s="111" t="str">
        <f t="shared" si="7"/>
        <v/>
      </c>
      <c r="D132" s="111" t="str">
        <f t="shared" si="8"/>
        <v/>
      </c>
      <c r="E132" s="111" t="str">
        <f t="shared" si="9"/>
        <v/>
      </c>
      <c r="F132" s="111" t="str">
        <f t="shared" si="10"/>
        <v/>
      </c>
      <c r="G132" s="110" t="str">
        <f t="shared" si="11"/>
        <v/>
      </c>
    </row>
    <row r="133" spans="2:7">
      <c r="B133" s="112" t="str">
        <f t="shared" si="6"/>
        <v/>
      </c>
      <c r="C133" s="111" t="str">
        <f t="shared" si="7"/>
        <v/>
      </c>
      <c r="D133" s="111" t="str">
        <f t="shared" si="8"/>
        <v/>
      </c>
      <c r="E133" s="111" t="str">
        <f t="shared" si="9"/>
        <v/>
      </c>
      <c r="F133" s="111" t="str">
        <f t="shared" si="10"/>
        <v/>
      </c>
      <c r="G133" s="110" t="str">
        <f t="shared" si="11"/>
        <v/>
      </c>
    </row>
    <row r="134" spans="2:7">
      <c r="B134" s="112" t="str">
        <f t="shared" si="6"/>
        <v/>
      </c>
      <c r="C134" s="111" t="str">
        <f t="shared" si="7"/>
        <v/>
      </c>
      <c r="D134" s="111" t="str">
        <f t="shared" si="8"/>
        <v/>
      </c>
      <c r="E134" s="111" t="str">
        <f t="shared" si="9"/>
        <v/>
      </c>
      <c r="F134" s="111" t="str">
        <f t="shared" si="10"/>
        <v/>
      </c>
      <c r="G134" s="110" t="str">
        <f t="shared" si="11"/>
        <v/>
      </c>
    </row>
    <row r="135" spans="2:7">
      <c r="B135" s="112" t="str">
        <f t="shared" si="6"/>
        <v/>
      </c>
      <c r="C135" s="111" t="str">
        <f t="shared" si="7"/>
        <v/>
      </c>
      <c r="D135" s="111" t="str">
        <f t="shared" si="8"/>
        <v/>
      </c>
      <c r="E135" s="111" t="str">
        <f t="shared" si="9"/>
        <v/>
      </c>
      <c r="F135" s="111" t="str">
        <f t="shared" si="10"/>
        <v/>
      </c>
      <c r="G135" s="110" t="str">
        <f t="shared" si="11"/>
        <v/>
      </c>
    </row>
    <row r="136" spans="2:7">
      <c r="B136" s="112" t="str">
        <f t="shared" si="6"/>
        <v/>
      </c>
      <c r="C136" s="111" t="str">
        <f t="shared" si="7"/>
        <v/>
      </c>
      <c r="D136" s="111" t="str">
        <f t="shared" si="8"/>
        <v/>
      </c>
      <c r="E136" s="111" t="str">
        <f t="shared" si="9"/>
        <v/>
      </c>
      <c r="F136" s="111" t="str">
        <f t="shared" si="10"/>
        <v/>
      </c>
      <c r="G136" s="110" t="str">
        <f t="shared" si="11"/>
        <v/>
      </c>
    </row>
    <row r="137" spans="2:7">
      <c r="B137" s="112" t="str">
        <f t="shared" si="6"/>
        <v/>
      </c>
      <c r="C137" s="111" t="str">
        <f t="shared" si="7"/>
        <v/>
      </c>
      <c r="D137" s="111" t="str">
        <f t="shared" si="8"/>
        <v/>
      </c>
      <c r="E137" s="111" t="str">
        <f t="shared" si="9"/>
        <v/>
      </c>
      <c r="F137" s="111" t="str">
        <f t="shared" si="10"/>
        <v/>
      </c>
      <c r="G137" s="110" t="str">
        <f t="shared" si="11"/>
        <v/>
      </c>
    </row>
    <row r="138" spans="2:7">
      <c r="B138" s="112" t="str">
        <f t="shared" si="6"/>
        <v/>
      </c>
      <c r="C138" s="111" t="str">
        <f t="shared" si="7"/>
        <v/>
      </c>
      <c r="D138" s="111" t="str">
        <f t="shared" si="8"/>
        <v/>
      </c>
      <c r="E138" s="111" t="str">
        <f t="shared" si="9"/>
        <v/>
      </c>
      <c r="F138" s="111" t="str">
        <f t="shared" si="10"/>
        <v/>
      </c>
      <c r="G138" s="110" t="str">
        <f t="shared" si="11"/>
        <v/>
      </c>
    </row>
    <row r="139" spans="2:7">
      <c r="B139" s="112" t="str">
        <f t="shared" si="6"/>
        <v/>
      </c>
      <c r="C139" s="111" t="str">
        <f t="shared" si="7"/>
        <v/>
      </c>
      <c r="D139" s="111" t="str">
        <f t="shared" si="8"/>
        <v/>
      </c>
      <c r="E139" s="111" t="str">
        <f t="shared" si="9"/>
        <v/>
      </c>
      <c r="F139" s="111" t="str">
        <f t="shared" si="10"/>
        <v/>
      </c>
      <c r="G139" s="110" t="str">
        <f t="shared" si="11"/>
        <v/>
      </c>
    </row>
    <row r="140" spans="2:7">
      <c r="B140" s="112" t="str">
        <f t="shared" si="6"/>
        <v/>
      </c>
      <c r="C140" s="111" t="str">
        <f t="shared" si="7"/>
        <v/>
      </c>
      <c r="D140" s="111" t="str">
        <f t="shared" si="8"/>
        <v/>
      </c>
      <c r="E140" s="111" t="str">
        <f t="shared" si="9"/>
        <v/>
      </c>
      <c r="F140" s="111" t="str">
        <f t="shared" si="10"/>
        <v/>
      </c>
      <c r="G140" s="110" t="str">
        <f t="shared" si="11"/>
        <v/>
      </c>
    </row>
    <row r="141" spans="2:7">
      <c r="B141" s="112" t="str">
        <f t="shared" si="6"/>
        <v/>
      </c>
      <c r="C141" s="111" t="str">
        <f t="shared" si="7"/>
        <v/>
      </c>
      <c r="D141" s="111" t="str">
        <f t="shared" si="8"/>
        <v/>
      </c>
      <c r="E141" s="111" t="str">
        <f t="shared" si="9"/>
        <v/>
      </c>
      <c r="F141" s="111" t="str">
        <f t="shared" si="10"/>
        <v/>
      </c>
      <c r="G141" s="110" t="str">
        <f t="shared" si="11"/>
        <v/>
      </c>
    </row>
    <row r="142" spans="2:7">
      <c r="B142" s="112" t="str">
        <f t="shared" si="6"/>
        <v/>
      </c>
      <c r="C142" s="111" t="str">
        <f t="shared" si="7"/>
        <v/>
      </c>
      <c r="D142" s="111" t="str">
        <f t="shared" si="8"/>
        <v/>
      </c>
      <c r="E142" s="111" t="str">
        <f t="shared" si="9"/>
        <v/>
      </c>
      <c r="F142" s="111" t="str">
        <f t="shared" si="10"/>
        <v/>
      </c>
      <c r="G142" s="110" t="str">
        <f t="shared" si="11"/>
        <v/>
      </c>
    </row>
    <row r="143" spans="2:7">
      <c r="B143" s="112" t="str">
        <f t="shared" si="6"/>
        <v/>
      </c>
      <c r="C143" s="111" t="str">
        <f t="shared" si="7"/>
        <v/>
      </c>
      <c r="D143" s="111" t="str">
        <f t="shared" si="8"/>
        <v/>
      </c>
      <c r="E143" s="111" t="str">
        <f t="shared" si="9"/>
        <v/>
      </c>
      <c r="F143" s="111" t="str">
        <f t="shared" si="10"/>
        <v/>
      </c>
      <c r="G143" s="110" t="str">
        <f t="shared" si="11"/>
        <v/>
      </c>
    </row>
    <row r="144" spans="2:7">
      <c r="B144" s="112" t="str">
        <f t="shared" si="6"/>
        <v/>
      </c>
      <c r="C144" s="111" t="str">
        <f t="shared" si="7"/>
        <v/>
      </c>
      <c r="D144" s="111" t="str">
        <f t="shared" si="8"/>
        <v/>
      </c>
      <c r="E144" s="111" t="str">
        <f t="shared" si="9"/>
        <v/>
      </c>
      <c r="F144" s="111" t="str">
        <f t="shared" si="10"/>
        <v/>
      </c>
      <c r="G144" s="110" t="str">
        <f t="shared" si="11"/>
        <v/>
      </c>
    </row>
    <row r="145" spans="2:7">
      <c r="B145" s="112" t="str">
        <f t="shared" ref="B145:B208" si="12">+IFERROR(IF((B144+1)&gt;N,"",(B144+1)),"")</f>
        <v/>
      </c>
      <c r="C145" s="111" t="str">
        <f t="shared" ref="C145:C208" si="13">+IF($B145&lt;&gt;"",C144-F145,"")</f>
        <v/>
      </c>
      <c r="D145" s="111" t="str">
        <f t="shared" ref="D145:D208" si="14">+IF($B145&lt;&gt;"",A,"")</f>
        <v/>
      </c>
      <c r="E145" s="111" t="str">
        <f t="shared" ref="E145:E208" si="15">+IF($B145&lt;&gt;"",C144*$D$11,"")</f>
        <v/>
      </c>
      <c r="F145" s="111" t="str">
        <f t="shared" ref="F145:F208" si="16">+IF($B145&lt;&gt;"",D145-E145,"")</f>
        <v/>
      </c>
      <c r="G145" s="110" t="str">
        <f t="shared" ref="G145:G208" si="17">+IF($C145&lt;&gt;"",D145,"")</f>
        <v/>
      </c>
    </row>
    <row r="146" spans="2:7">
      <c r="B146" s="112" t="str">
        <f t="shared" si="12"/>
        <v/>
      </c>
      <c r="C146" s="111" t="str">
        <f t="shared" si="13"/>
        <v/>
      </c>
      <c r="D146" s="111" t="str">
        <f t="shared" si="14"/>
        <v/>
      </c>
      <c r="E146" s="111" t="str">
        <f t="shared" si="15"/>
        <v/>
      </c>
      <c r="F146" s="111" t="str">
        <f t="shared" si="16"/>
        <v/>
      </c>
      <c r="G146" s="110" t="str">
        <f t="shared" si="17"/>
        <v/>
      </c>
    </row>
    <row r="147" spans="2:7">
      <c r="B147" s="112" t="str">
        <f t="shared" si="12"/>
        <v/>
      </c>
      <c r="C147" s="111" t="str">
        <f t="shared" si="13"/>
        <v/>
      </c>
      <c r="D147" s="111" t="str">
        <f t="shared" si="14"/>
        <v/>
      </c>
      <c r="E147" s="111" t="str">
        <f t="shared" si="15"/>
        <v/>
      </c>
      <c r="F147" s="111" t="str">
        <f t="shared" si="16"/>
        <v/>
      </c>
      <c r="G147" s="110" t="str">
        <f t="shared" si="17"/>
        <v/>
      </c>
    </row>
    <row r="148" spans="2:7">
      <c r="B148" s="112" t="str">
        <f t="shared" si="12"/>
        <v/>
      </c>
      <c r="C148" s="111" t="str">
        <f t="shared" si="13"/>
        <v/>
      </c>
      <c r="D148" s="111" t="str">
        <f t="shared" si="14"/>
        <v/>
      </c>
      <c r="E148" s="111" t="str">
        <f t="shared" si="15"/>
        <v/>
      </c>
      <c r="F148" s="111" t="str">
        <f t="shared" si="16"/>
        <v/>
      </c>
      <c r="G148" s="110" t="str">
        <f t="shared" si="17"/>
        <v/>
      </c>
    </row>
    <row r="149" spans="2:7">
      <c r="B149" s="112" t="str">
        <f t="shared" si="12"/>
        <v/>
      </c>
      <c r="C149" s="111" t="str">
        <f t="shared" si="13"/>
        <v/>
      </c>
      <c r="D149" s="111" t="str">
        <f t="shared" si="14"/>
        <v/>
      </c>
      <c r="E149" s="111" t="str">
        <f t="shared" si="15"/>
        <v/>
      </c>
      <c r="F149" s="111" t="str">
        <f t="shared" si="16"/>
        <v/>
      </c>
      <c r="G149" s="110" t="str">
        <f t="shared" si="17"/>
        <v/>
      </c>
    </row>
    <row r="150" spans="2:7">
      <c r="B150" s="112" t="str">
        <f t="shared" si="12"/>
        <v/>
      </c>
      <c r="C150" s="111" t="str">
        <f t="shared" si="13"/>
        <v/>
      </c>
      <c r="D150" s="111" t="str">
        <f t="shared" si="14"/>
        <v/>
      </c>
      <c r="E150" s="111" t="str">
        <f t="shared" si="15"/>
        <v/>
      </c>
      <c r="F150" s="111" t="str">
        <f t="shared" si="16"/>
        <v/>
      </c>
      <c r="G150" s="110" t="str">
        <f t="shared" si="17"/>
        <v/>
      </c>
    </row>
    <row r="151" spans="2:7">
      <c r="B151" s="112" t="str">
        <f t="shared" si="12"/>
        <v/>
      </c>
      <c r="C151" s="111" t="str">
        <f t="shared" si="13"/>
        <v/>
      </c>
      <c r="D151" s="111" t="str">
        <f t="shared" si="14"/>
        <v/>
      </c>
      <c r="E151" s="111" t="str">
        <f t="shared" si="15"/>
        <v/>
      </c>
      <c r="F151" s="111" t="str">
        <f t="shared" si="16"/>
        <v/>
      </c>
      <c r="G151" s="110" t="str">
        <f t="shared" si="17"/>
        <v/>
      </c>
    </row>
    <row r="152" spans="2:7">
      <c r="B152" s="112" t="str">
        <f t="shared" si="12"/>
        <v/>
      </c>
      <c r="C152" s="111" t="str">
        <f t="shared" si="13"/>
        <v/>
      </c>
      <c r="D152" s="111" t="str">
        <f t="shared" si="14"/>
        <v/>
      </c>
      <c r="E152" s="111" t="str">
        <f t="shared" si="15"/>
        <v/>
      </c>
      <c r="F152" s="111" t="str">
        <f t="shared" si="16"/>
        <v/>
      </c>
      <c r="G152" s="110" t="str">
        <f t="shared" si="17"/>
        <v/>
      </c>
    </row>
    <row r="153" spans="2:7">
      <c r="B153" s="112" t="str">
        <f t="shared" si="12"/>
        <v/>
      </c>
      <c r="C153" s="111" t="str">
        <f t="shared" si="13"/>
        <v/>
      </c>
      <c r="D153" s="111" t="str">
        <f t="shared" si="14"/>
        <v/>
      </c>
      <c r="E153" s="111" t="str">
        <f t="shared" si="15"/>
        <v/>
      </c>
      <c r="F153" s="111" t="str">
        <f t="shared" si="16"/>
        <v/>
      </c>
      <c r="G153" s="110" t="str">
        <f t="shared" si="17"/>
        <v/>
      </c>
    </row>
    <row r="154" spans="2:7">
      <c r="B154" s="112" t="str">
        <f t="shared" si="12"/>
        <v/>
      </c>
      <c r="C154" s="111" t="str">
        <f t="shared" si="13"/>
        <v/>
      </c>
      <c r="D154" s="111" t="str">
        <f t="shared" si="14"/>
        <v/>
      </c>
      <c r="E154" s="111" t="str">
        <f t="shared" si="15"/>
        <v/>
      </c>
      <c r="F154" s="111" t="str">
        <f t="shared" si="16"/>
        <v/>
      </c>
      <c r="G154" s="110" t="str">
        <f t="shared" si="17"/>
        <v/>
      </c>
    </row>
    <row r="155" spans="2:7">
      <c r="B155" s="112" t="str">
        <f t="shared" si="12"/>
        <v/>
      </c>
      <c r="C155" s="111" t="str">
        <f t="shared" si="13"/>
        <v/>
      </c>
      <c r="D155" s="111" t="str">
        <f t="shared" si="14"/>
        <v/>
      </c>
      <c r="E155" s="111" t="str">
        <f t="shared" si="15"/>
        <v/>
      </c>
      <c r="F155" s="111" t="str">
        <f t="shared" si="16"/>
        <v/>
      </c>
      <c r="G155" s="110" t="str">
        <f t="shared" si="17"/>
        <v/>
      </c>
    </row>
    <row r="156" spans="2:7">
      <c r="B156" s="112" t="str">
        <f t="shared" si="12"/>
        <v/>
      </c>
      <c r="C156" s="111" t="str">
        <f t="shared" si="13"/>
        <v/>
      </c>
      <c r="D156" s="111" t="str">
        <f t="shared" si="14"/>
        <v/>
      </c>
      <c r="E156" s="111" t="str">
        <f t="shared" si="15"/>
        <v/>
      </c>
      <c r="F156" s="111" t="str">
        <f t="shared" si="16"/>
        <v/>
      </c>
      <c r="G156" s="110" t="str">
        <f t="shared" si="17"/>
        <v/>
      </c>
    </row>
    <row r="157" spans="2:7">
      <c r="B157" s="112" t="str">
        <f t="shared" si="12"/>
        <v/>
      </c>
      <c r="C157" s="111" t="str">
        <f t="shared" si="13"/>
        <v/>
      </c>
      <c r="D157" s="111" t="str">
        <f t="shared" si="14"/>
        <v/>
      </c>
      <c r="E157" s="111" t="str">
        <f t="shared" si="15"/>
        <v/>
      </c>
      <c r="F157" s="111" t="str">
        <f t="shared" si="16"/>
        <v/>
      </c>
      <c r="G157" s="110" t="str">
        <f t="shared" si="17"/>
        <v/>
      </c>
    </row>
    <row r="158" spans="2:7">
      <c r="B158" s="112" t="str">
        <f t="shared" si="12"/>
        <v/>
      </c>
      <c r="C158" s="111" t="str">
        <f t="shared" si="13"/>
        <v/>
      </c>
      <c r="D158" s="111" t="str">
        <f t="shared" si="14"/>
        <v/>
      </c>
      <c r="E158" s="111" t="str">
        <f t="shared" si="15"/>
        <v/>
      </c>
      <c r="F158" s="111" t="str">
        <f t="shared" si="16"/>
        <v/>
      </c>
      <c r="G158" s="110" t="str">
        <f t="shared" si="17"/>
        <v/>
      </c>
    </row>
    <row r="159" spans="2:7">
      <c r="B159" s="112" t="str">
        <f t="shared" si="12"/>
        <v/>
      </c>
      <c r="C159" s="111" t="str">
        <f t="shared" si="13"/>
        <v/>
      </c>
      <c r="D159" s="111" t="str">
        <f t="shared" si="14"/>
        <v/>
      </c>
      <c r="E159" s="111" t="str">
        <f t="shared" si="15"/>
        <v/>
      </c>
      <c r="F159" s="111" t="str">
        <f t="shared" si="16"/>
        <v/>
      </c>
      <c r="G159" s="110" t="str">
        <f t="shared" si="17"/>
        <v/>
      </c>
    </row>
    <row r="160" spans="2:7">
      <c r="B160" s="112" t="str">
        <f t="shared" si="12"/>
        <v/>
      </c>
      <c r="C160" s="111" t="str">
        <f t="shared" si="13"/>
        <v/>
      </c>
      <c r="D160" s="111" t="str">
        <f t="shared" si="14"/>
        <v/>
      </c>
      <c r="E160" s="111" t="str">
        <f t="shared" si="15"/>
        <v/>
      </c>
      <c r="F160" s="111" t="str">
        <f t="shared" si="16"/>
        <v/>
      </c>
      <c r="G160" s="110" t="str">
        <f t="shared" si="17"/>
        <v/>
      </c>
    </row>
    <row r="161" spans="2:7">
      <c r="B161" s="112" t="str">
        <f t="shared" si="12"/>
        <v/>
      </c>
      <c r="C161" s="111" t="str">
        <f t="shared" si="13"/>
        <v/>
      </c>
      <c r="D161" s="111" t="str">
        <f t="shared" si="14"/>
        <v/>
      </c>
      <c r="E161" s="111" t="str">
        <f t="shared" si="15"/>
        <v/>
      </c>
      <c r="F161" s="111" t="str">
        <f t="shared" si="16"/>
        <v/>
      </c>
      <c r="G161" s="110" t="str">
        <f t="shared" si="17"/>
        <v/>
      </c>
    </row>
    <row r="162" spans="2:7">
      <c r="B162" s="112" t="str">
        <f t="shared" si="12"/>
        <v/>
      </c>
      <c r="C162" s="111" t="str">
        <f t="shared" si="13"/>
        <v/>
      </c>
      <c r="D162" s="111" t="str">
        <f t="shared" si="14"/>
        <v/>
      </c>
      <c r="E162" s="111" t="str">
        <f t="shared" si="15"/>
        <v/>
      </c>
      <c r="F162" s="111" t="str">
        <f t="shared" si="16"/>
        <v/>
      </c>
      <c r="G162" s="110" t="str">
        <f t="shared" si="17"/>
        <v/>
      </c>
    </row>
    <row r="163" spans="2:7">
      <c r="B163" s="112" t="str">
        <f t="shared" si="12"/>
        <v/>
      </c>
      <c r="C163" s="111" t="str">
        <f t="shared" si="13"/>
        <v/>
      </c>
      <c r="D163" s="111" t="str">
        <f t="shared" si="14"/>
        <v/>
      </c>
      <c r="E163" s="111" t="str">
        <f t="shared" si="15"/>
        <v/>
      </c>
      <c r="F163" s="111" t="str">
        <f t="shared" si="16"/>
        <v/>
      </c>
      <c r="G163" s="110" t="str">
        <f t="shared" si="17"/>
        <v/>
      </c>
    </row>
    <row r="164" spans="2:7">
      <c r="B164" s="112" t="str">
        <f t="shared" si="12"/>
        <v/>
      </c>
      <c r="C164" s="111" t="str">
        <f t="shared" si="13"/>
        <v/>
      </c>
      <c r="D164" s="111" t="str">
        <f t="shared" si="14"/>
        <v/>
      </c>
      <c r="E164" s="111" t="str">
        <f t="shared" si="15"/>
        <v/>
      </c>
      <c r="F164" s="111" t="str">
        <f t="shared" si="16"/>
        <v/>
      </c>
      <c r="G164" s="110" t="str">
        <f t="shared" si="17"/>
        <v/>
      </c>
    </row>
    <row r="165" spans="2:7">
      <c r="B165" s="112" t="str">
        <f t="shared" si="12"/>
        <v/>
      </c>
      <c r="C165" s="111" t="str">
        <f t="shared" si="13"/>
        <v/>
      </c>
      <c r="D165" s="111" t="str">
        <f t="shared" si="14"/>
        <v/>
      </c>
      <c r="E165" s="111" t="str">
        <f t="shared" si="15"/>
        <v/>
      </c>
      <c r="F165" s="111" t="str">
        <f t="shared" si="16"/>
        <v/>
      </c>
      <c r="G165" s="110" t="str">
        <f t="shared" si="17"/>
        <v/>
      </c>
    </row>
    <row r="166" spans="2:7">
      <c r="B166" s="112" t="str">
        <f t="shared" si="12"/>
        <v/>
      </c>
      <c r="C166" s="111" t="str">
        <f t="shared" si="13"/>
        <v/>
      </c>
      <c r="D166" s="111" t="str">
        <f t="shared" si="14"/>
        <v/>
      </c>
      <c r="E166" s="111" t="str">
        <f t="shared" si="15"/>
        <v/>
      </c>
      <c r="F166" s="111" t="str">
        <f t="shared" si="16"/>
        <v/>
      </c>
      <c r="G166" s="110" t="str">
        <f t="shared" si="17"/>
        <v/>
      </c>
    </row>
    <row r="167" spans="2:7">
      <c r="B167" s="112" t="str">
        <f t="shared" si="12"/>
        <v/>
      </c>
      <c r="C167" s="111" t="str">
        <f t="shared" si="13"/>
        <v/>
      </c>
      <c r="D167" s="111" t="str">
        <f t="shared" si="14"/>
        <v/>
      </c>
      <c r="E167" s="111" t="str">
        <f t="shared" si="15"/>
        <v/>
      </c>
      <c r="F167" s="111" t="str">
        <f t="shared" si="16"/>
        <v/>
      </c>
      <c r="G167" s="110" t="str">
        <f t="shared" si="17"/>
        <v/>
      </c>
    </row>
    <row r="168" spans="2:7">
      <c r="B168" s="112" t="str">
        <f t="shared" si="12"/>
        <v/>
      </c>
      <c r="C168" s="111" t="str">
        <f t="shared" si="13"/>
        <v/>
      </c>
      <c r="D168" s="111" t="str">
        <f t="shared" si="14"/>
        <v/>
      </c>
      <c r="E168" s="111" t="str">
        <f t="shared" si="15"/>
        <v/>
      </c>
      <c r="F168" s="111" t="str">
        <f t="shared" si="16"/>
        <v/>
      </c>
      <c r="G168" s="110" t="str">
        <f t="shared" si="17"/>
        <v/>
      </c>
    </row>
    <row r="169" spans="2:7">
      <c r="B169" s="112" t="str">
        <f t="shared" si="12"/>
        <v/>
      </c>
      <c r="C169" s="111" t="str">
        <f t="shared" si="13"/>
        <v/>
      </c>
      <c r="D169" s="111" t="str">
        <f t="shared" si="14"/>
        <v/>
      </c>
      <c r="E169" s="111" t="str">
        <f t="shared" si="15"/>
        <v/>
      </c>
      <c r="F169" s="111" t="str">
        <f t="shared" si="16"/>
        <v/>
      </c>
      <c r="G169" s="110" t="str">
        <f t="shared" si="17"/>
        <v/>
      </c>
    </row>
    <row r="170" spans="2:7">
      <c r="B170" s="112" t="str">
        <f t="shared" si="12"/>
        <v/>
      </c>
      <c r="C170" s="111" t="str">
        <f t="shared" si="13"/>
        <v/>
      </c>
      <c r="D170" s="111" t="str">
        <f t="shared" si="14"/>
        <v/>
      </c>
      <c r="E170" s="111" t="str">
        <f t="shared" si="15"/>
        <v/>
      </c>
      <c r="F170" s="111" t="str">
        <f t="shared" si="16"/>
        <v/>
      </c>
      <c r="G170" s="110" t="str">
        <f t="shared" si="17"/>
        <v/>
      </c>
    </row>
    <row r="171" spans="2:7">
      <c r="B171" s="112" t="str">
        <f t="shared" si="12"/>
        <v/>
      </c>
      <c r="C171" s="111" t="str">
        <f t="shared" si="13"/>
        <v/>
      </c>
      <c r="D171" s="111" t="str">
        <f t="shared" si="14"/>
        <v/>
      </c>
      <c r="E171" s="111" t="str">
        <f t="shared" si="15"/>
        <v/>
      </c>
      <c r="F171" s="111" t="str">
        <f t="shared" si="16"/>
        <v/>
      </c>
      <c r="G171" s="110" t="str">
        <f t="shared" si="17"/>
        <v/>
      </c>
    </row>
    <row r="172" spans="2:7">
      <c r="B172" s="112" t="str">
        <f t="shared" si="12"/>
        <v/>
      </c>
      <c r="C172" s="111" t="str">
        <f t="shared" si="13"/>
        <v/>
      </c>
      <c r="D172" s="111" t="str">
        <f t="shared" si="14"/>
        <v/>
      </c>
      <c r="E172" s="111" t="str">
        <f t="shared" si="15"/>
        <v/>
      </c>
      <c r="F172" s="111" t="str">
        <f t="shared" si="16"/>
        <v/>
      </c>
      <c r="G172" s="110" t="str">
        <f t="shared" si="17"/>
        <v/>
      </c>
    </row>
    <row r="173" spans="2:7">
      <c r="B173" s="112" t="str">
        <f t="shared" si="12"/>
        <v/>
      </c>
      <c r="C173" s="111" t="str">
        <f t="shared" si="13"/>
        <v/>
      </c>
      <c r="D173" s="111" t="str">
        <f t="shared" si="14"/>
        <v/>
      </c>
      <c r="E173" s="111" t="str">
        <f t="shared" si="15"/>
        <v/>
      </c>
      <c r="F173" s="111" t="str">
        <f t="shared" si="16"/>
        <v/>
      </c>
      <c r="G173" s="110" t="str">
        <f t="shared" si="17"/>
        <v/>
      </c>
    </row>
    <row r="174" spans="2:7">
      <c r="B174" s="112" t="str">
        <f t="shared" si="12"/>
        <v/>
      </c>
      <c r="C174" s="111" t="str">
        <f t="shared" si="13"/>
        <v/>
      </c>
      <c r="D174" s="111" t="str">
        <f t="shared" si="14"/>
        <v/>
      </c>
      <c r="E174" s="111" t="str">
        <f t="shared" si="15"/>
        <v/>
      </c>
      <c r="F174" s="111" t="str">
        <f t="shared" si="16"/>
        <v/>
      </c>
      <c r="G174" s="110" t="str">
        <f t="shared" si="17"/>
        <v/>
      </c>
    </row>
    <row r="175" spans="2:7">
      <c r="B175" s="112" t="str">
        <f t="shared" si="12"/>
        <v/>
      </c>
      <c r="C175" s="111" t="str">
        <f t="shared" si="13"/>
        <v/>
      </c>
      <c r="D175" s="111" t="str">
        <f t="shared" si="14"/>
        <v/>
      </c>
      <c r="E175" s="111" t="str">
        <f t="shared" si="15"/>
        <v/>
      </c>
      <c r="F175" s="111" t="str">
        <f t="shared" si="16"/>
        <v/>
      </c>
      <c r="G175" s="110" t="str">
        <f t="shared" si="17"/>
        <v/>
      </c>
    </row>
    <row r="176" spans="2:7">
      <c r="B176" s="112" t="str">
        <f t="shared" si="12"/>
        <v/>
      </c>
      <c r="C176" s="111" t="str">
        <f t="shared" si="13"/>
        <v/>
      </c>
      <c r="D176" s="111" t="str">
        <f t="shared" si="14"/>
        <v/>
      </c>
      <c r="E176" s="111" t="str">
        <f t="shared" si="15"/>
        <v/>
      </c>
      <c r="F176" s="111" t="str">
        <f t="shared" si="16"/>
        <v/>
      </c>
      <c r="G176" s="110" t="str">
        <f t="shared" si="17"/>
        <v/>
      </c>
    </row>
    <row r="177" spans="2:7">
      <c r="B177" s="112" t="str">
        <f t="shared" si="12"/>
        <v/>
      </c>
      <c r="C177" s="111" t="str">
        <f t="shared" si="13"/>
        <v/>
      </c>
      <c r="D177" s="111" t="str">
        <f t="shared" si="14"/>
        <v/>
      </c>
      <c r="E177" s="111" t="str">
        <f t="shared" si="15"/>
        <v/>
      </c>
      <c r="F177" s="111" t="str">
        <f t="shared" si="16"/>
        <v/>
      </c>
      <c r="G177" s="110" t="str">
        <f t="shared" si="17"/>
        <v/>
      </c>
    </row>
    <row r="178" spans="2:7">
      <c r="B178" s="112" t="str">
        <f t="shared" si="12"/>
        <v/>
      </c>
      <c r="C178" s="111" t="str">
        <f t="shared" si="13"/>
        <v/>
      </c>
      <c r="D178" s="111" t="str">
        <f t="shared" si="14"/>
        <v/>
      </c>
      <c r="E178" s="111" t="str">
        <f t="shared" si="15"/>
        <v/>
      </c>
      <c r="F178" s="111" t="str">
        <f t="shared" si="16"/>
        <v/>
      </c>
      <c r="G178" s="110" t="str">
        <f t="shared" si="17"/>
        <v/>
      </c>
    </row>
    <row r="179" spans="2:7">
      <c r="B179" s="112" t="str">
        <f t="shared" si="12"/>
        <v/>
      </c>
      <c r="C179" s="111" t="str">
        <f t="shared" si="13"/>
        <v/>
      </c>
      <c r="D179" s="111" t="str">
        <f t="shared" si="14"/>
        <v/>
      </c>
      <c r="E179" s="111" t="str">
        <f t="shared" si="15"/>
        <v/>
      </c>
      <c r="F179" s="111" t="str">
        <f t="shared" si="16"/>
        <v/>
      </c>
      <c r="G179" s="110" t="str">
        <f t="shared" si="17"/>
        <v/>
      </c>
    </row>
    <row r="180" spans="2:7">
      <c r="B180" s="112" t="str">
        <f t="shared" si="12"/>
        <v/>
      </c>
      <c r="C180" s="111" t="str">
        <f t="shared" si="13"/>
        <v/>
      </c>
      <c r="D180" s="111" t="str">
        <f t="shared" si="14"/>
        <v/>
      </c>
      <c r="E180" s="111" t="str">
        <f t="shared" si="15"/>
        <v/>
      </c>
      <c r="F180" s="111" t="str">
        <f t="shared" si="16"/>
        <v/>
      </c>
      <c r="G180" s="110" t="str">
        <f t="shared" si="17"/>
        <v/>
      </c>
    </row>
    <row r="181" spans="2:7">
      <c r="B181" s="112" t="str">
        <f t="shared" si="12"/>
        <v/>
      </c>
      <c r="C181" s="111" t="str">
        <f t="shared" si="13"/>
        <v/>
      </c>
      <c r="D181" s="111" t="str">
        <f t="shared" si="14"/>
        <v/>
      </c>
      <c r="E181" s="111" t="str">
        <f t="shared" si="15"/>
        <v/>
      </c>
      <c r="F181" s="111" t="str">
        <f t="shared" si="16"/>
        <v/>
      </c>
      <c r="G181" s="110" t="str">
        <f t="shared" si="17"/>
        <v/>
      </c>
    </row>
    <row r="182" spans="2:7">
      <c r="B182" s="112" t="str">
        <f t="shared" si="12"/>
        <v/>
      </c>
      <c r="C182" s="111" t="str">
        <f t="shared" si="13"/>
        <v/>
      </c>
      <c r="D182" s="111" t="str">
        <f t="shared" si="14"/>
        <v/>
      </c>
      <c r="E182" s="111" t="str">
        <f t="shared" si="15"/>
        <v/>
      </c>
      <c r="F182" s="111" t="str">
        <f t="shared" si="16"/>
        <v/>
      </c>
      <c r="G182" s="110" t="str">
        <f t="shared" si="17"/>
        <v/>
      </c>
    </row>
    <row r="183" spans="2:7">
      <c r="B183" s="112" t="str">
        <f t="shared" si="12"/>
        <v/>
      </c>
      <c r="C183" s="111" t="str">
        <f t="shared" si="13"/>
        <v/>
      </c>
      <c r="D183" s="111" t="str">
        <f t="shared" si="14"/>
        <v/>
      </c>
      <c r="E183" s="111" t="str">
        <f t="shared" si="15"/>
        <v/>
      </c>
      <c r="F183" s="111" t="str">
        <f t="shared" si="16"/>
        <v/>
      </c>
      <c r="G183" s="110" t="str">
        <f t="shared" si="17"/>
        <v/>
      </c>
    </row>
    <row r="184" spans="2:7">
      <c r="B184" s="112" t="str">
        <f t="shared" si="12"/>
        <v/>
      </c>
      <c r="C184" s="111" t="str">
        <f t="shared" si="13"/>
        <v/>
      </c>
      <c r="D184" s="111" t="str">
        <f t="shared" si="14"/>
        <v/>
      </c>
      <c r="E184" s="111" t="str">
        <f t="shared" si="15"/>
        <v/>
      </c>
      <c r="F184" s="111" t="str">
        <f t="shared" si="16"/>
        <v/>
      </c>
      <c r="G184" s="110" t="str">
        <f t="shared" si="17"/>
        <v/>
      </c>
    </row>
    <row r="185" spans="2:7">
      <c r="B185" s="112" t="str">
        <f t="shared" si="12"/>
        <v/>
      </c>
      <c r="C185" s="111" t="str">
        <f t="shared" si="13"/>
        <v/>
      </c>
      <c r="D185" s="111" t="str">
        <f t="shared" si="14"/>
        <v/>
      </c>
      <c r="E185" s="111" t="str">
        <f t="shared" si="15"/>
        <v/>
      </c>
      <c r="F185" s="111" t="str">
        <f t="shared" si="16"/>
        <v/>
      </c>
      <c r="G185" s="110" t="str">
        <f t="shared" si="17"/>
        <v/>
      </c>
    </row>
    <row r="186" spans="2:7">
      <c r="B186" s="112" t="str">
        <f t="shared" si="12"/>
        <v/>
      </c>
      <c r="C186" s="111" t="str">
        <f t="shared" si="13"/>
        <v/>
      </c>
      <c r="D186" s="111" t="str">
        <f t="shared" si="14"/>
        <v/>
      </c>
      <c r="E186" s="111" t="str">
        <f t="shared" si="15"/>
        <v/>
      </c>
      <c r="F186" s="111" t="str">
        <f t="shared" si="16"/>
        <v/>
      </c>
      <c r="G186" s="110" t="str">
        <f t="shared" si="17"/>
        <v/>
      </c>
    </row>
    <row r="187" spans="2:7">
      <c r="B187" s="112" t="str">
        <f t="shared" si="12"/>
        <v/>
      </c>
      <c r="C187" s="111" t="str">
        <f t="shared" si="13"/>
        <v/>
      </c>
      <c r="D187" s="111" t="str">
        <f t="shared" si="14"/>
        <v/>
      </c>
      <c r="E187" s="111" t="str">
        <f t="shared" si="15"/>
        <v/>
      </c>
      <c r="F187" s="111" t="str">
        <f t="shared" si="16"/>
        <v/>
      </c>
      <c r="G187" s="110" t="str">
        <f t="shared" si="17"/>
        <v/>
      </c>
    </row>
    <row r="188" spans="2:7">
      <c r="B188" s="112" t="str">
        <f t="shared" si="12"/>
        <v/>
      </c>
      <c r="C188" s="111" t="str">
        <f t="shared" si="13"/>
        <v/>
      </c>
      <c r="D188" s="111" t="str">
        <f t="shared" si="14"/>
        <v/>
      </c>
      <c r="E188" s="111" t="str">
        <f t="shared" si="15"/>
        <v/>
      </c>
      <c r="F188" s="111" t="str">
        <f t="shared" si="16"/>
        <v/>
      </c>
      <c r="G188" s="110" t="str">
        <f t="shared" si="17"/>
        <v/>
      </c>
    </row>
    <row r="189" spans="2:7">
      <c r="B189" s="112" t="str">
        <f t="shared" si="12"/>
        <v/>
      </c>
      <c r="C189" s="111" t="str">
        <f t="shared" si="13"/>
        <v/>
      </c>
      <c r="D189" s="111" t="str">
        <f t="shared" si="14"/>
        <v/>
      </c>
      <c r="E189" s="111" t="str">
        <f t="shared" si="15"/>
        <v/>
      </c>
      <c r="F189" s="111" t="str">
        <f t="shared" si="16"/>
        <v/>
      </c>
      <c r="G189" s="110" t="str">
        <f t="shared" si="17"/>
        <v/>
      </c>
    </row>
    <row r="190" spans="2:7">
      <c r="B190" s="112" t="str">
        <f t="shared" si="12"/>
        <v/>
      </c>
      <c r="C190" s="111" t="str">
        <f t="shared" si="13"/>
        <v/>
      </c>
      <c r="D190" s="111" t="str">
        <f t="shared" si="14"/>
        <v/>
      </c>
      <c r="E190" s="111" t="str">
        <f t="shared" si="15"/>
        <v/>
      </c>
      <c r="F190" s="111" t="str">
        <f t="shared" si="16"/>
        <v/>
      </c>
      <c r="G190" s="110" t="str">
        <f t="shared" si="17"/>
        <v/>
      </c>
    </row>
    <row r="191" spans="2:7">
      <c r="B191" s="112" t="str">
        <f t="shared" si="12"/>
        <v/>
      </c>
      <c r="C191" s="111" t="str">
        <f t="shared" si="13"/>
        <v/>
      </c>
      <c r="D191" s="111" t="str">
        <f t="shared" si="14"/>
        <v/>
      </c>
      <c r="E191" s="111" t="str">
        <f t="shared" si="15"/>
        <v/>
      </c>
      <c r="F191" s="111" t="str">
        <f t="shared" si="16"/>
        <v/>
      </c>
      <c r="G191" s="110" t="str">
        <f t="shared" si="17"/>
        <v/>
      </c>
    </row>
    <row r="192" spans="2:7">
      <c r="B192" s="112" t="str">
        <f t="shared" si="12"/>
        <v/>
      </c>
      <c r="C192" s="111" t="str">
        <f t="shared" si="13"/>
        <v/>
      </c>
      <c r="D192" s="111" t="str">
        <f t="shared" si="14"/>
        <v/>
      </c>
      <c r="E192" s="111" t="str">
        <f t="shared" si="15"/>
        <v/>
      </c>
      <c r="F192" s="111" t="str">
        <f t="shared" si="16"/>
        <v/>
      </c>
      <c r="G192" s="110" t="str">
        <f t="shared" si="17"/>
        <v/>
      </c>
    </row>
    <row r="193" spans="2:7">
      <c r="B193" s="112" t="str">
        <f t="shared" si="12"/>
        <v/>
      </c>
      <c r="C193" s="111" t="str">
        <f t="shared" si="13"/>
        <v/>
      </c>
      <c r="D193" s="111" t="str">
        <f t="shared" si="14"/>
        <v/>
      </c>
      <c r="E193" s="111" t="str">
        <f t="shared" si="15"/>
        <v/>
      </c>
      <c r="F193" s="111" t="str">
        <f t="shared" si="16"/>
        <v/>
      </c>
      <c r="G193" s="110" t="str">
        <f t="shared" si="17"/>
        <v/>
      </c>
    </row>
    <row r="194" spans="2:7">
      <c r="B194" s="112" t="str">
        <f t="shared" si="12"/>
        <v/>
      </c>
      <c r="C194" s="111" t="str">
        <f t="shared" si="13"/>
        <v/>
      </c>
      <c r="D194" s="111" t="str">
        <f t="shared" si="14"/>
        <v/>
      </c>
      <c r="E194" s="111" t="str">
        <f t="shared" si="15"/>
        <v/>
      </c>
      <c r="F194" s="111" t="str">
        <f t="shared" si="16"/>
        <v/>
      </c>
      <c r="G194" s="110" t="str">
        <f t="shared" si="17"/>
        <v/>
      </c>
    </row>
    <row r="195" spans="2:7">
      <c r="B195" s="112" t="str">
        <f t="shared" si="12"/>
        <v/>
      </c>
      <c r="C195" s="111" t="str">
        <f t="shared" si="13"/>
        <v/>
      </c>
      <c r="D195" s="111" t="str">
        <f t="shared" si="14"/>
        <v/>
      </c>
      <c r="E195" s="111" t="str">
        <f t="shared" si="15"/>
        <v/>
      </c>
      <c r="F195" s="111" t="str">
        <f t="shared" si="16"/>
        <v/>
      </c>
      <c r="G195" s="110" t="str">
        <f t="shared" si="17"/>
        <v/>
      </c>
    </row>
    <row r="196" spans="2:7">
      <c r="B196" s="112" t="str">
        <f t="shared" si="12"/>
        <v/>
      </c>
      <c r="C196" s="111" t="str">
        <f t="shared" si="13"/>
        <v/>
      </c>
      <c r="D196" s="111" t="str">
        <f t="shared" si="14"/>
        <v/>
      </c>
      <c r="E196" s="111" t="str">
        <f t="shared" si="15"/>
        <v/>
      </c>
      <c r="F196" s="111" t="str">
        <f t="shared" si="16"/>
        <v/>
      </c>
      <c r="G196" s="110" t="str">
        <f t="shared" si="17"/>
        <v/>
      </c>
    </row>
    <row r="197" spans="2:7">
      <c r="B197" s="112" t="str">
        <f t="shared" si="12"/>
        <v/>
      </c>
      <c r="C197" s="111" t="str">
        <f t="shared" si="13"/>
        <v/>
      </c>
      <c r="D197" s="111" t="str">
        <f t="shared" si="14"/>
        <v/>
      </c>
      <c r="E197" s="111" t="str">
        <f t="shared" si="15"/>
        <v/>
      </c>
      <c r="F197" s="111" t="str">
        <f t="shared" si="16"/>
        <v/>
      </c>
      <c r="G197" s="110" t="str">
        <f t="shared" si="17"/>
        <v/>
      </c>
    </row>
    <row r="198" spans="2:7">
      <c r="B198" s="112" t="str">
        <f t="shared" si="12"/>
        <v/>
      </c>
      <c r="C198" s="111" t="str">
        <f t="shared" si="13"/>
        <v/>
      </c>
      <c r="D198" s="111" t="str">
        <f t="shared" si="14"/>
        <v/>
      </c>
      <c r="E198" s="111" t="str">
        <f t="shared" si="15"/>
        <v/>
      </c>
      <c r="F198" s="111" t="str">
        <f t="shared" si="16"/>
        <v/>
      </c>
      <c r="G198" s="110" t="str">
        <f t="shared" si="17"/>
        <v/>
      </c>
    </row>
    <row r="199" spans="2:7">
      <c r="B199" s="112" t="str">
        <f t="shared" si="12"/>
        <v/>
      </c>
      <c r="C199" s="111" t="str">
        <f t="shared" si="13"/>
        <v/>
      </c>
      <c r="D199" s="111" t="str">
        <f t="shared" si="14"/>
        <v/>
      </c>
      <c r="E199" s="111" t="str">
        <f t="shared" si="15"/>
        <v/>
      </c>
      <c r="F199" s="111" t="str">
        <f t="shared" si="16"/>
        <v/>
      </c>
      <c r="G199" s="110" t="str">
        <f t="shared" si="17"/>
        <v/>
      </c>
    </row>
    <row r="200" spans="2:7">
      <c r="B200" s="112" t="str">
        <f t="shared" si="12"/>
        <v/>
      </c>
      <c r="C200" s="111" t="str">
        <f t="shared" si="13"/>
        <v/>
      </c>
      <c r="D200" s="111" t="str">
        <f t="shared" si="14"/>
        <v/>
      </c>
      <c r="E200" s="111" t="str">
        <f t="shared" si="15"/>
        <v/>
      </c>
      <c r="F200" s="111" t="str">
        <f t="shared" si="16"/>
        <v/>
      </c>
      <c r="G200" s="110" t="str">
        <f t="shared" si="17"/>
        <v/>
      </c>
    </row>
    <row r="201" spans="2:7">
      <c r="B201" s="112" t="str">
        <f t="shared" si="12"/>
        <v/>
      </c>
      <c r="C201" s="111" t="str">
        <f t="shared" si="13"/>
        <v/>
      </c>
      <c r="D201" s="111" t="str">
        <f t="shared" si="14"/>
        <v/>
      </c>
      <c r="E201" s="111" t="str">
        <f t="shared" si="15"/>
        <v/>
      </c>
      <c r="F201" s="111" t="str">
        <f t="shared" si="16"/>
        <v/>
      </c>
      <c r="G201" s="110" t="str">
        <f t="shared" si="17"/>
        <v/>
      </c>
    </row>
    <row r="202" spans="2:7">
      <c r="B202" s="112" t="str">
        <f t="shared" si="12"/>
        <v/>
      </c>
      <c r="C202" s="111" t="str">
        <f t="shared" si="13"/>
        <v/>
      </c>
      <c r="D202" s="111" t="str">
        <f t="shared" si="14"/>
        <v/>
      </c>
      <c r="E202" s="111" t="str">
        <f t="shared" si="15"/>
        <v/>
      </c>
      <c r="F202" s="111" t="str">
        <f t="shared" si="16"/>
        <v/>
      </c>
      <c r="G202" s="110" t="str">
        <f t="shared" si="17"/>
        <v/>
      </c>
    </row>
    <row r="203" spans="2:7">
      <c r="B203" s="112" t="str">
        <f t="shared" si="12"/>
        <v/>
      </c>
      <c r="C203" s="111" t="str">
        <f t="shared" si="13"/>
        <v/>
      </c>
      <c r="D203" s="111" t="str">
        <f t="shared" si="14"/>
        <v/>
      </c>
      <c r="E203" s="111" t="str">
        <f t="shared" si="15"/>
        <v/>
      </c>
      <c r="F203" s="111" t="str">
        <f t="shared" si="16"/>
        <v/>
      </c>
      <c r="G203" s="110" t="str">
        <f t="shared" si="17"/>
        <v/>
      </c>
    </row>
    <row r="204" spans="2:7">
      <c r="B204" s="112" t="str">
        <f t="shared" si="12"/>
        <v/>
      </c>
      <c r="C204" s="111" t="str">
        <f t="shared" si="13"/>
        <v/>
      </c>
      <c r="D204" s="111" t="str">
        <f t="shared" si="14"/>
        <v/>
      </c>
      <c r="E204" s="111" t="str">
        <f t="shared" si="15"/>
        <v/>
      </c>
      <c r="F204" s="111" t="str">
        <f t="shared" si="16"/>
        <v/>
      </c>
      <c r="G204" s="110" t="str">
        <f t="shared" si="17"/>
        <v/>
      </c>
    </row>
    <row r="205" spans="2:7">
      <c r="B205" s="112" t="str">
        <f t="shared" si="12"/>
        <v/>
      </c>
      <c r="C205" s="111" t="str">
        <f t="shared" si="13"/>
        <v/>
      </c>
      <c r="D205" s="111" t="str">
        <f t="shared" si="14"/>
        <v/>
      </c>
      <c r="E205" s="111" t="str">
        <f t="shared" si="15"/>
        <v/>
      </c>
      <c r="F205" s="111" t="str">
        <f t="shared" si="16"/>
        <v/>
      </c>
      <c r="G205" s="110" t="str">
        <f t="shared" si="17"/>
        <v/>
      </c>
    </row>
    <row r="206" spans="2:7">
      <c r="B206" s="112" t="str">
        <f t="shared" si="12"/>
        <v/>
      </c>
      <c r="C206" s="111" t="str">
        <f t="shared" si="13"/>
        <v/>
      </c>
      <c r="D206" s="111" t="str">
        <f t="shared" si="14"/>
        <v/>
      </c>
      <c r="E206" s="111" t="str">
        <f t="shared" si="15"/>
        <v/>
      </c>
      <c r="F206" s="111" t="str">
        <f t="shared" si="16"/>
        <v/>
      </c>
      <c r="G206" s="110" t="str">
        <f t="shared" si="17"/>
        <v/>
      </c>
    </row>
    <row r="207" spans="2:7">
      <c r="B207" s="112" t="str">
        <f t="shared" si="12"/>
        <v/>
      </c>
      <c r="C207" s="111" t="str">
        <f t="shared" si="13"/>
        <v/>
      </c>
      <c r="D207" s="111" t="str">
        <f t="shared" si="14"/>
        <v/>
      </c>
      <c r="E207" s="111" t="str">
        <f t="shared" si="15"/>
        <v/>
      </c>
      <c r="F207" s="111" t="str">
        <f t="shared" si="16"/>
        <v/>
      </c>
      <c r="G207" s="110" t="str">
        <f t="shared" si="17"/>
        <v/>
      </c>
    </row>
    <row r="208" spans="2:7">
      <c r="B208" s="112" t="str">
        <f t="shared" si="12"/>
        <v/>
      </c>
      <c r="C208" s="111" t="str">
        <f t="shared" si="13"/>
        <v/>
      </c>
      <c r="D208" s="111" t="str">
        <f t="shared" si="14"/>
        <v/>
      </c>
      <c r="E208" s="111" t="str">
        <f t="shared" si="15"/>
        <v/>
      </c>
      <c r="F208" s="111" t="str">
        <f t="shared" si="16"/>
        <v/>
      </c>
      <c r="G208" s="110" t="str">
        <f t="shared" si="17"/>
        <v/>
      </c>
    </row>
    <row r="209" spans="2:7">
      <c r="B209" s="112" t="str">
        <f t="shared" ref="B209:B235" si="18">+IFERROR(IF((B208+1)&gt;N,"",(B208+1)),"")</f>
        <v/>
      </c>
      <c r="C209" s="111" t="str">
        <f t="shared" ref="C209:C235" si="19">+IF($B209&lt;&gt;"",C208-F209,"")</f>
        <v/>
      </c>
      <c r="D209" s="111" t="str">
        <f t="shared" ref="D209:D235" si="20">+IF($B209&lt;&gt;"",A,"")</f>
        <v/>
      </c>
      <c r="E209" s="111" t="str">
        <f t="shared" ref="E209:E235" si="21">+IF($B209&lt;&gt;"",C208*$D$11,"")</f>
        <v/>
      </c>
      <c r="F209" s="111" t="str">
        <f t="shared" ref="F209:F235" si="22">+IF($B209&lt;&gt;"",D209-E209,"")</f>
        <v/>
      </c>
      <c r="G209" s="110" t="str">
        <f t="shared" ref="G209:G235" si="23">+IF($C209&lt;&gt;"",D209,"")</f>
        <v/>
      </c>
    </row>
    <row r="210" spans="2:7">
      <c r="B210" s="112" t="str">
        <f t="shared" si="18"/>
        <v/>
      </c>
      <c r="C210" s="111" t="str">
        <f t="shared" si="19"/>
        <v/>
      </c>
      <c r="D210" s="111" t="str">
        <f t="shared" si="20"/>
        <v/>
      </c>
      <c r="E210" s="111" t="str">
        <f t="shared" si="21"/>
        <v/>
      </c>
      <c r="F210" s="111" t="str">
        <f t="shared" si="22"/>
        <v/>
      </c>
      <c r="G210" s="110" t="str">
        <f t="shared" si="23"/>
        <v/>
      </c>
    </row>
    <row r="211" spans="2:7">
      <c r="B211" s="112" t="str">
        <f t="shared" si="18"/>
        <v/>
      </c>
      <c r="C211" s="111" t="str">
        <f t="shared" si="19"/>
        <v/>
      </c>
      <c r="D211" s="111" t="str">
        <f t="shared" si="20"/>
        <v/>
      </c>
      <c r="E211" s="111" t="str">
        <f t="shared" si="21"/>
        <v/>
      </c>
      <c r="F211" s="111" t="str">
        <f t="shared" si="22"/>
        <v/>
      </c>
      <c r="G211" s="110" t="str">
        <f t="shared" si="23"/>
        <v/>
      </c>
    </row>
    <row r="212" spans="2:7">
      <c r="B212" s="112" t="str">
        <f t="shared" si="18"/>
        <v/>
      </c>
      <c r="C212" s="111" t="str">
        <f t="shared" si="19"/>
        <v/>
      </c>
      <c r="D212" s="111" t="str">
        <f t="shared" si="20"/>
        <v/>
      </c>
      <c r="E212" s="111" t="str">
        <f t="shared" si="21"/>
        <v/>
      </c>
      <c r="F212" s="111" t="str">
        <f t="shared" si="22"/>
        <v/>
      </c>
      <c r="G212" s="110" t="str">
        <f t="shared" si="23"/>
        <v/>
      </c>
    </row>
    <row r="213" spans="2:7">
      <c r="B213" s="112" t="str">
        <f t="shared" si="18"/>
        <v/>
      </c>
      <c r="C213" s="111" t="str">
        <f t="shared" si="19"/>
        <v/>
      </c>
      <c r="D213" s="111" t="str">
        <f t="shared" si="20"/>
        <v/>
      </c>
      <c r="E213" s="111" t="str">
        <f t="shared" si="21"/>
        <v/>
      </c>
      <c r="F213" s="111" t="str">
        <f t="shared" si="22"/>
        <v/>
      </c>
      <c r="G213" s="110" t="str">
        <f t="shared" si="23"/>
        <v/>
      </c>
    </row>
    <row r="214" spans="2:7">
      <c r="B214" s="112" t="str">
        <f t="shared" si="18"/>
        <v/>
      </c>
      <c r="C214" s="111" t="str">
        <f t="shared" si="19"/>
        <v/>
      </c>
      <c r="D214" s="111" t="str">
        <f t="shared" si="20"/>
        <v/>
      </c>
      <c r="E214" s="111" t="str">
        <f t="shared" si="21"/>
        <v/>
      </c>
      <c r="F214" s="111" t="str">
        <f t="shared" si="22"/>
        <v/>
      </c>
      <c r="G214" s="110" t="str">
        <f t="shared" si="23"/>
        <v/>
      </c>
    </row>
    <row r="215" spans="2:7">
      <c r="B215" s="112" t="str">
        <f t="shared" si="18"/>
        <v/>
      </c>
      <c r="C215" s="111" t="str">
        <f t="shared" si="19"/>
        <v/>
      </c>
      <c r="D215" s="111" t="str">
        <f t="shared" si="20"/>
        <v/>
      </c>
      <c r="E215" s="111" t="str">
        <f t="shared" si="21"/>
        <v/>
      </c>
      <c r="F215" s="111" t="str">
        <f t="shared" si="22"/>
        <v/>
      </c>
      <c r="G215" s="110" t="str">
        <f t="shared" si="23"/>
        <v/>
      </c>
    </row>
    <row r="216" spans="2:7">
      <c r="B216" s="112" t="str">
        <f t="shared" si="18"/>
        <v/>
      </c>
      <c r="C216" s="111" t="str">
        <f t="shared" si="19"/>
        <v/>
      </c>
      <c r="D216" s="111" t="str">
        <f t="shared" si="20"/>
        <v/>
      </c>
      <c r="E216" s="111" t="str">
        <f t="shared" si="21"/>
        <v/>
      </c>
      <c r="F216" s="111" t="str">
        <f t="shared" si="22"/>
        <v/>
      </c>
      <c r="G216" s="110" t="str">
        <f t="shared" si="23"/>
        <v/>
      </c>
    </row>
    <row r="217" spans="2:7">
      <c r="B217" s="112" t="str">
        <f t="shared" si="18"/>
        <v/>
      </c>
      <c r="C217" s="111" t="str">
        <f t="shared" si="19"/>
        <v/>
      </c>
      <c r="D217" s="111" t="str">
        <f t="shared" si="20"/>
        <v/>
      </c>
      <c r="E217" s="111" t="str">
        <f t="shared" si="21"/>
        <v/>
      </c>
      <c r="F217" s="111" t="str">
        <f t="shared" si="22"/>
        <v/>
      </c>
      <c r="G217" s="110" t="str">
        <f t="shared" si="23"/>
        <v/>
      </c>
    </row>
    <row r="218" spans="2:7">
      <c r="B218" s="112" t="str">
        <f t="shared" si="18"/>
        <v/>
      </c>
      <c r="C218" s="111" t="str">
        <f t="shared" si="19"/>
        <v/>
      </c>
      <c r="D218" s="111" t="str">
        <f t="shared" si="20"/>
        <v/>
      </c>
      <c r="E218" s="111" t="str">
        <f t="shared" si="21"/>
        <v/>
      </c>
      <c r="F218" s="111" t="str">
        <f t="shared" si="22"/>
        <v/>
      </c>
      <c r="G218" s="110" t="str">
        <f t="shared" si="23"/>
        <v/>
      </c>
    </row>
    <row r="219" spans="2:7">
      <c r="B219" s="112" t="str">
        <f t="shared" si="18"/>
        <v/>
      </c>
      <c r="C219" s="111" t="str">
        <f t="shared" si="19"/>
        <v/>
      </c>
      <c r="D219" s="111" t="str">
        <f t="shared" si="20"/>
        <v/>
      </c>
      <c r="E219" s="111" t="str">
        <f t="shared" si="21"/>
        <v/>
      </c>
      <c r="F219" s="111" t="str">
        <f t="shared" si="22"/>
        <v/>
      </c>
      <c r="G219" s="110" t="str">
        <f t="shared" si="23"/>
        <v/>
      </c>
    </row>
    <row r="220" spans="2:7">
      <c r="B220" s="112" t="str">
        <f t="shared" si="18"/>
        <v/>
      </c>
      <c r="C220" s="111" t="str">
        <f t="shared" si="19"/>
        <v/>
      </c>
      <c r="D220" s="111" t="str">
        <f t="shared" si="20"/>
        <v/>
      </c>
      <c r="E220" s="111" t="str">
        <f t="shared" si="21"/>
        <v/>
      </c>
      <c r="F220" s="111" t="str">
        <f t="shared" si="22"/>
        <v/>
      </c>
      <c r="G220" s="110" t="str">
        <f t="shared" si="23"/>
        <v/>
      </c>
    </row>
    <row r="221" spans="2:7">
      <c r="B221" s="112" t="str">
        <f t="shared" si="18"/>
        <v/>
      </c>
      <c r="C221" s="111" t="str">
        <f t="shared" si="19"/>
        <v/>
      </c>
      <c r="D221" s="111" t="str">
        <f t="shared" si="20"/>
        <v/>
      </c>
      <c r="E221" s="111" t="str">
        <f t="shared" si="21"/>
        <v/>
      </c>
      <c r="F221" s="111" t="str">
        <f t="shared" si="22"/>
        <v/>
      </c>
      <c r="G221" s="110" t="str">
        <f t="shared" si="23"/>
        <v/>
      </c>
    </row>
    <row r="222" spans="2:7">
      <c r="B222" s="112" t="str">
        <f t="shared" si="18"/>
        <v/>
      </c>
      <c r="C222" s="111" t="str">
        <f t="shared" si="19"/>
        <v/>
      </c>
      <c r="D222" s="111" t="str">
        <f t="shared" si="20"/>
        <v/>
      </c>
      <c r="E222" s="111" t="str">
        <f t="shared" si="21"/>
        <v/>
      </c>
      <c r="F222" s="111" t="str">
        <f t="shared" si="22"/>
        <v/>
      </c>
      <c r="G222" s="110" t="str">
        <f t="shared" si="23"/>
        <v/>
      </c>
    </row>
    <row r="223" spans="2:7">
      <c r="B223" s="112" t="str">
        <f t="shared" si="18"/>
        <v/>
      </c>
      <c r="C223" s="111" t="str">
        <f t="shared" si="19"/>
        <v/>
      </c>
      <c r="D223" s="111" t="str">
        <f t="shared" si="20"/>
        <v/>
      </c>
      <c r="E223" s="111" t="str">
        <f t="shared" si="21"/>
        <v/>
      </c>
      <c r="F223" s="111" t="str">
        <f t="shared" si="22"/>
        <v/>
      </c>
      <c r="G223" s="110" t="str">
        <f t="shared" si="23"/>
        <v/>
      </c>
    </row>
    <row r="224" spans="2:7">
      <c r="B224" s="112" t="str">
        <f t="shared" si="18"/>
        <v/>
      </c>
      <c r="C224" s="111" t="str">
        <f t="shared" si="19"/>
        <v/>
      </c>
      <c r="D224" s="111" t="str">
        <f t="shared" si="20"/>
        <v/>
      </c>
      <c r="E224" s="111" t="str">
        <f t="shared" si="21"/>
        <v/>
      </c>
      <c r="F224" s="111" t="str">
        <f t="shared" si="22"/>
        <v/>
      </c>
      <c r="G224" s="110" t="str">
        <f t="shared" si="23"/>
        <v/>
      </c>
    </row>
    <row r="225" spans="2:7">
      <c r="B225" s="112" t="str">
        <f t="shared" si="18"/>
        <v/>
      </c>
      <c r="C225" s="111" t="str">
        <f t="shared" si="19"/>
        <v/>
      </c>
      <c r="D225" s="111" t="str">
        <f t="shared" si="20"/>
        <v/>
      </c>
      <c r="E225" s="111" t="str">
        <f t="shared" si="21"/>
        <v/>
      </c>
      <c r="F225" s="111" t="str">
        <f t="shared" si="22"/>
        <v/>
      </c>
      <c r="G225" s="110" t="str">
        <f t="shared" si="23"/>
        <v/>
      </c>
    </row>
    <row r="226" spans="2:7">
      <c r="B226" s="112" t="str">
        <f t="shared" si="18"/>
        <v/>
      </c>
      <c r="C226" s="111" t="str">
        <f t="shared" si="19"/>
        <v/>
      </c>
      <c r="D226" s="111" t="str">
        <f t="shared" si="20"/>
        <v/>
      </c>
      <c r="E226" s="111" t="str">
        <f t="shared" si="21"/>
        <v/>
      </c>
      <c r="F226" s="111" t="str">
        <f t="shared" si="22"/>
        <v/>
      </c>
      <c r="G226" s="110" t="str">
        <f t="shared" si="23"/>
        <v/>
      </c>
    </row>
    <row r="227" spans="2:7">
      <c r="B227" s="112" t="str">
        <f t="shared" si="18"/>
        <v/>
      </c>
      <c r="C227" s="111" t="str">
        <f t="shared" si="19"/>
        <v/>
      </c>
      <c r="D227" s="111" t="str">
        <f t="shared" si="20"/>
        <v/>
      </c>
      <c r="E227" s="111" t="str">
        <f t="shared" si="21"/>
        <v/>
      </c>
      <c r="F227" s="111" t="str">
        <f t="shared" si="22"/>
        <v/>
      </c>
      <c r="G227" s="110" t="str">
        <f t="shared" si="23"/>
        <v/>
      </c>
    </row>
    <row r="228" spans="2:7">
      <c r="B228" s="112" t="str">
        <f t="shared" si="18"/>
        <v/>
      </c>
      <c r="C228" s="111" t="str">
        <f t="shared" si="19"/>
        <v/>
      </c>
      <c r="D228" s="111" t="str">
        <f t="shared" si="20"/>
        <v/>
      </c>
      <c r="E228" s="111" t="str">
        <f t="shared" si="21"/>
        <v/>
      </c>
      <c r="F228" s="111" t="str">
        <f t="shared" si="22"/>
        <v/>
      </c>
      <c r="G228" s="110" t="str">
        <f t="shared" si="23"/>
        <v/>
      </c>
    </row>
    <row r="229" spans="2:7">
      <c r="B229" s="112" t="str">
        <f t="shared" si="18"/>
        <v/>
      </c>
      <c r="C229" s="111" t="str">
        <f t="shared" si="19"/>
        <v/>
      </c>
      <c r="D229" s="111" t="str">
        <f t="shared" si="20"/>
        <v/>
      </c>
      <c r="E229" s="111" t="str">
        <f t="shared" si="21"/>
        <v/>
      </c>
      <c r="F229" s="111" t="str">
        <f t="shared" si="22"/>
        <v/>
      </c>
      <c r="G229" s="110" t="str">
        <f t="shared" si="23"/>
        <v/>
      </c>
    </row>
    <row r="230" spans="2:7">
      <c r="B230" s="112" t="str">
        <f t="shared" si="18"/>
        <v/>
      </c>
      <c r="C230" s="111" t="str">
        <f t="shared" si="19"/>
        <v/>
      </c>
      <c r="D230" s="111" t="str">
        <f t="shared" si="20"/>
        <v/>
      </c>
      <c r="E230" s="111" t="str">
        <f t="shared" si="21"/>
        <v/>
      </c>
      <c r="F230" s="111" t="str">
        <f t="shared" si="22"/>
        <v/>
      </c>
      <c r="G230" s="110" t="str">
        <f t="shared" si="23"/>
        <v/>
      </c>
    </row>
    <row r="231" spans="2:7">
      <c r="B231" s="112" t="str">
        <f t="shared" si="18"/>
        <v/>
      </c>
      <c r="C231" s="111" t="str">
        <f t="shared" si="19"/>
        <v/>
      </c>
      <c r="D231" s="111" t="str">
        <f t="shared" si="20"/>
        <v/>
      </c>
      <c r="E231" s="111" t="str">
        <f t="shared" si="21"/>
        <v/>
      </c>
      <c r="F231" s="111" t="str">
        <f t="shared" si="22"/>
        <v/>
      </c>
      <c r="G231" s="110" t="str">
        <f t="shared" si="23"/>
        <v/>
      </c>
    </row>
    <row r="232" spans="2:7">
      <c r="B232" s="112" t="str">
        <f t="shared" si="18"/>
        <v/>
      </c>
      <c r="C232" s="111" t="str">
        <f t="shared" si="19"/>
        <v/>
      </c>
      <c r="D232" s="111" t="str">
        <f t="shared" si="20"/>
        <v/>
      </c>
      <c r="E232" s="111" t="str">
        <f t="shared" si="21"/>
        <v/>
      </c>
      <c r="F232" s="111" t="str">
        <f t="shared" si="22"/>
        <v/>
      </c>
      <c r="G232" s="110" t="str">
        <f t="shared" si="23"/>
        <v/>
      </c>
    </row>
    <row r="233" spans="2:7">
      <c r="B233" s="112" t="str">
        <f t="shared" si="18"/>
        <v/>
      </c>
      <c r="C233" s="111" t="str">
        <f t="shared" si="19"/>
        <v/>
      </c>
      <c r="D233" s="111" t="str">
        <f t="shared" si="20"/>
        <v/>
      </c>
      <c r="E233" s="111" t="str">
        <f t="shared" si="21"/>
        <v/>
      </c>
      <c r="F233" s="111" t="str">
        <f t="shared" si="22"/>
        <v/>
      </c>
      <c r="G233" s="110" t="str">
        <f t="shared" si="23"/>
        <v/>
      </c>
    </row>
    <row r="234" spans="2:7">
      <c r="B234" s="112" t="str">
        <f t="shared" si="18"/>
        <v/>
      </c>
      <c r="C234" s="111" t="str">
        <f t="shared" si="19"/>
        <v/>
      </c>
      <c r="D234" s="111" t="str">
        <f t="shared" si="20"/>
        <v/>
      </c>
      <c r="E234" s="111" t="str">
        <f t="shared" si="21"/>
        <v/>
      </c>
      <c r="F234" s="111" t="str">
        <f t="shared" si="22"/>
        <v/>
      </c>
      <c r="G234" s="110" t="str">
        <f t="shared" si="23"/>
        <v/>
      </c>
    </row>
    <row r="235" spans="2:7">
      <c r="B235" s="112" t="str">
        <f t="shared" si="18"/>
        <v/>
      </c>
      <c r="C235" s="111" t="str">
        <f t="shared" si="19"/>
        <v/>
      </c>
      <c r="D235" s="111" t="str">
        <f t="shared" si="20"/>
        <v/>
      </c>
      <c r="E235" s="111" t="str">
        <f t="shared" si="21"/>
        <v/>
      </c>
      <c r="F235" s="111" t="str">
        <f t="shared" si="22"/>
        <v/>
      </c>
      <c r="G235" s="110" t="str">
        <f t="shared" si="23"/>
        <v/>
      </c>
    </row>
  </sheetData>
  <conditionalFormatting sqref="B16:G235">
    <cfRule type="expression" dxfId="14" priority="1">
      <formula>$C16=$E$9</formula>
    </cfRule>
  </conditionalFormatting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512"/>
  <sheetViews>
    <sheetView showGridLines="0" workbookViewId="0">
      <selection activeCell="E26" sqref="E26"/>
    </sheetView>
  </sheetViews>
  <sheetFormatPr baseColWidth="10" defaultColWidth="11.42578125" defaultRowHeight="15"/>
  <cols>
    <col min="1" max="1" width="10.140625" style="138" customWidth="1"/>
    <col min="2" max="2" width="5" style="138" customWidth="1"/>
    <col min="3" max="3" width="29" style="138" customWidth="1"/>
    <col min="4" max="4" width="20.5703125" style="138" customWidth="1"/>
    <col min="5" max="5" width="19.85546875" style="138" bestFit="1" customWidth="1"/>
    <col min="6" max="6" width="18" style="138" bestFit="1" customWidth="1"/>
    <col min="7" max="7" width="18" style="138" customWidth="1"/>
    <col min="8" max="9" width="12.5703125" style="138" bestFit="1" customWidth="1"/>
    <col min="10" max="13" width="11.42578125" style="138"/>
    <col min="14" max="14" width="32.28515625" style="138" bestFit="1" customWidth="1"/>
    <col min="15" max="16384" width="11.42578125" style="138"/>
  </cols>
  <sheetData>
    <row r="1" spans="1:15" s="165" customFormat="1" ht="27.6" customHeight="1"/>
    <row r="2" spans="1:15">
      <c r="A2" s="164"/>
    </row>
    <row r="3" spans="1:15">
      <c r="A3" s="164"/>
      <c r="C3" s="151" t="s">
        <v>192</v>
      </c>
      <c r="D3" s="161" t="e">
        <f>I5</f>
        <v>#REF!</v>
      </c>
      <c r="F3" s="563" t="s">
        <v>190</v>
      </c>
      <c r="G3" s="563"/>
    </row>
    <row r="4" spans="1:15">
      <c r="A4" s="164"/>
      <c r="C4" s="157" t="s">
        <v>189</v>
      </c>
      <c r="D4" s="163">
        <f>D7*12</f>
        <v>6.6000000000000003E-2</v>
      </c>
      <c r="E4" s="181" t="s">
        <v>232</v>
      </c>
      <c r="F4" s="158" t="s">
        <v>188</v>
      </c>
      <c r="G4" s="160" t="e">
        <f>D3</f>
        <v>#REF!</v>
      </c>
      <c r="I4" s="166" t="e">
        <f>'b) Inversión Inicial'!#REF!</f>
        <v>#REF!</v>
      </c>
      <c r="J4" s="167" t="s">
        <v>103</v>
      </c>
    </row>
    <row r="5" spans="1:15">
      <c r="C5" s="157" t="s">
        <v>187</v>
      </c>
      <c r="D5" s="162">
        <v>1</v>
      </c>
      <c r="F5" s="158" t="s">
        <v>186</v>
      </c>
      <c r="G5" s="160" t="e">
        <f>SUM($D$14:$D$400)</f>
        <v>#REF!</v>
      </c>
      <c r="I5" s="168" t="e">
        <f>I4/3.6</f>
        <v>#REF!</v>
      </c>
      <c r="J5" s="138" t="s">
        <v>194</v>
      </c>
      <c r="N5" s="564" t="s">
        <v>185</v>
      </c>
      <c r="O5" s="564"/>
    </row>
    <row r="6" spans="1:15" ht="15.75">
      <c r="C6" s="157" t="s">
        <v>184</v>
      </c>
      <c r="D6" s="161" t="s">
        <v>175</v>
      </c>
      <c r="F6" s="158" t="s">
        <v>183</v>
      </c>
      <c r="G6" s="160" t="e">
        <f>SUM($E$14:$E$400)</f>
        <v>#REF!</v>
      </c>
      <c r="N6" s="153" t="s">
        <v>93</v>
      </c>
      <c r="O6" s="152">
        <f>360/360</f>
        <v>1</v>
      </c>
    </row>
    <row r="7" spans="1:15" ht="15.75">
      <c r="C7" s="157" t="s">
        <v>182</v>
      </c>
      <c r="D7" s="159">
        <v>5.4999999999999997E-3</v>
      </c>
      <c r="E7" s="155"/>
      <c r="F7" s="158"/>
      <c r="G7" s="158"/>
      <c r="N7" s="153" t="s">
        <v>181</v>
      </c>
      <c r="O7" s="152">
        <f>180/360</f>
        <v>0.5</v>
      </c>
    </row>
    <row r="8" spans="1:15" ht="15.75">
      <c r="C8" s="157" t="s">
        <v>180</v>
      </c>
      <c r="D8" s="156">
        <f>IF(D6="Mensual",12,IF(D6="Bimensual",6,IF(D6="Trimestral",4,IF(D6="Cuatrimestral",3,IF(D6="Semestral",2,1)))))</f>
        <v>12</v>
      </c>
      <c r="E8" s="155"/>
      <c r="F8" s="158"/>
      <c r="G8" s="158"/>
      <c r="I8" s="181" t="s">
        <v>233</v>
      </c>
      <c r="N8" s="153" t="s">
        <v>179</v>
      </c>
      <c r="O8" s="152">
        <f>120/360</f>
        <v>0.33333333333333331</v>
      </c>
    </row>
    <row r="9" spans="1:15" ht="15.75">
      <c r="C9" s="157" t="s">
        <v>178</v>
      </c>
      <c r="D9" s="156">
        <f>D5*D8</f>
        <v>12</v>
      </c>
      <c r="E9" s="155"/>
      <c r="N9" s="153" t="s">
        <v>177</v>
      </c>
      <c r="O9" s="152">
        <f>90/360</f>
        <v>0.25</v>
      </c>
    </row>
    <row r="10" spans="1:15" ht="15.75">
      <c r="N10" s="153" t="s">
        <v>176</v>
      </c>
      <c r="O10" s="152">
        <f>60/360</f>
        <v>0.16666666666666666</v>
      </c>
    </row>
    <row r="11" spans="1:15" ht="15.75">
      <c r="D11" s="154"/>
      <c r="E11" s="154"/>
      <c r="N11" s="153" t="s">
        <v>175</v>
      </c>
      <c r="O11" s="152">
        <f>30/360</f>
        <v>8.3333333333333329E-2</v>
      </c>
    </row>
    <row r="12" spans="1:15" ht="26.25" customHeight="1">
      <c r="A12" s="140"/>
      <c r="C12" s="151" t="s">
        <v>174</v>
      </c>
      <c r="D12" s="151" t="s">
        <v>173</v>
      </c>
      <c r="E12" s="151" t="s">
        <v>172</v>
      </c>
      <c r="F12" s="151" t="s">
        <v>171</v>
      </c>
      <c r="G12" s="151" t="s">
        <v>191</v>
      </c>
    </row>
    <row r="13" spans="1:15" s="140" customFormat="1">
      <c r="C13" s="150">
        <v>0</v>
      </c>
      <c r="D13" s="148"/>
      <c r="E13" s="148"/>
      <c r="F13" s="149"/>
      <c r="G13" s="148" t="e">
        <f>D3</f>
        <v>#REF!</v>
      </c>
    </row>
    <row r="14" spans="1:15">
      <c r="A14" s="146"/>
      <c r="C14" s="143">
        <f t="shared" ref="C14:C77" si="0">IF(OR(C13=$D$9,C13=""),"",IF(ISNUMBER(C13),C13+1,1))</f>
        <v>1</v>
      </c>
      <c r="D14" s="141" t="e">
        <f t="shared" ref="D14:D77" si="1">IF(C14&gt;$D$9,"",PMT($D$7,$D$9,$D$3)*-1)</f>
        <v>#REF!</v>
      </c>
      <c r="E14" s="141" t="e">
        <f t="shared" ref="E14:E77" si="2">IF(C14&gt;$D$9,"",$D$7*G13)</f>
        <v>#REF!</v>
      </c>
      <c r="F14" s="142" t="e">
        <f t="shared" ref="F14:F77" si="3">IF(C14&gt;$D$9,"",D14-E14)</f>
        <v>#REF!</v>
      </c>
      <c r="G14" s="141" t="e">
        <f t="shared" ref="G14:G77" si="4">IF(C14&gt;$D$9,"",G13-F14)</f>
        <v>#REF!</v>
      </c>
      <c r="J14" s="185"/>
    </row>
    <row r="15" spans="1:15">
      <c r="A15" s="147"/>
      <c r="C15" s="143">
        <f t="shared" si="0"/>
        <v>2</v>
      </c>
      <c r="D15" s="141" t="e">
        <f t="shared" si="1"/>
        <v>#REF!</v>
      </c>
      <c r="E15" s="141" t="e">
        <f t="shared" si="2"/>
        <v>#REF!</v>
      </c>
      <c r="F15" s="142" t="e">
        <f t="shared" si="3"/>
        <v>#REF!</v>
      </c>
      <c r="G15" s="141" t="e">
        <f t="shared" si="4"/>
        <v>#REF!</v>
      </c>
    </row>
    <row r="16" spans="1:15">
      <c r="A16" s="140"/>
      <c r="C16" s="143">
        <f t="shared" si="0"/>
        <v>3</v>
      </c>
      <c r="D16" s="141" t="e">
        <f t="shared" si="1"/>
        <v>#REF!</v>
      </c>
      <c r="E16" s="141" t="e">
        <f t="shared" si="2"/>
        <v>#REF!</v>
      </c>
      <c r="F16" s="142" t="e">
        <f t="shared" si="3"/>
        <v>#REF!</v>
      </c>
      <c r="G16" s="141" t="e">
        <f t="shared" si="4"/>
        <v>#REF!</v>
      </c>
    </row>
    <row r="17" spans="1:7">
      <c r="A17" s="146"/>
      <c r="C17" s="143">
        <f t="shared" si="0"/>
        <v>4</v>
      </c>
      <c r="D17" s="141" t="e">
        <f t="shared" si="1"/>
        <v>#REF!</v>
      </c>
      <c r="E17" s="141" t="e">
        <f t="shared" si="2"/>
        <v>#REF!</v>
      </c>
      <c r="F17" s="142" t="e">
        <f t="shared" si="3"/>
        <v>#REF!</v>
      </c>
      <c r="G17" s="141" t="e">
        <f t="shared" si="4"/>
        <v>#REF!</v>
      </c>
    </row>
    <row r="18" spans="1:7">
      <c r="A18" s="140"/>
      <c r="C18" s="143">
        <f t="shared" si="0"/>
        <v>5</v>
      </c>
      <c r="D18" s="141" t="e">
        <f t="shared" si="1"/>
        <v>#REF!</v>
      </c>
      <c r="E18" s="141" t="e">
        <f t="shared" si="2"/>
        <v>#REF!</v>
      </c>
      <c r="F18" s="142" t="e">
        <f t="shared" si="3"/>
        <v>#REF!</v>
      </c>
      <c r="G18" s="141" t="e">
        <f t="shared" si="4"/>
        <v>#REF!</v>
      </c>
    </row>
    <row r="19" spans="1:7">
      <c r="A19" s="140"/>
      <c r="C19" s="143">
        <f t="shared" si="0"/>
        <v>6</v>
      </c>
      <c r="D19" s="141" t="e">
        <f t="shared" si="1"/>
        <v>#REF!</v>
      </c>
      <c r="E19" s="141" t="e">
        <f t="shared" si="2"/>
        <v>#REF!</v>
      </c>
      <c r="F19" s="142" t="e">
        <f t="shared" si="3"/>
        <v>#REF!</v>
      </c>
      <c r="G19" s="141" t="e">
        <f t="shared" si="4"/>
        <v>#REF!</v>
      </c>
    </row>
    <row r="20" spans="1:7">
      <c r="A20" s="146"/>
      <c r="C20" s="143">
        <f t="shared" si="0"/>
        <v>7</v>
      </c>
      <c r="D20" s="141" t="e">
        <f t="shared" si="1"/>
        <v>#REF!</v>
      </c>
      <c r="E20" s="141" t="e">
        <f t="shared" si="2"/>
        <v>#REF!</v>
      </c>
      <c r="F20" s="142" t="e">
        <f t="shared" si="3"/>
        <v>#REF!</v>
      </c>
      <c r="G20" s="141" t="e">
        <f t="shared" si="4"/>
        <v>#REF!</v>
      </c>
    </row>
    <row r="21" spans="1:7">
      <c r="A21" s="140"/>
      <c r="C21" s="143">
        <f t="shared" si="0"/>
        <v>8</v>
      </c>
      <c r="D21" s="141" t="e">
        <f t="shared" si="1"/>
        <v>#REF!</v>
      </c>
      <c r="E21" s="141" t="e">
        <f t="shared" si="2"/>
        <v>#REF!</v>
      </c>
      <c r="F21" s="142" t="e">
        <f t="shared" si="3"/>
        <v>#REF!</v>
      </c>
      <c r="G21" s="141" t="e">
        <f t="shared" si="4"/>
        <v>#REF!</v>
      </c>
    </row>
    <row r="22" spans="1:7">
      <c r="A22" s="140"/>
      <c r="C22" s="143">
        <f t="shared" si="0"/>
        <v>9</v>
      </c>
      <c r="D22" s="141" t="e">
        <f t="shared" si="1"/>
        <v>#REF!</v>
      </c>
      <c r="E22" s="141" t="e">
        <f t="shared" si="2"/>
        <v>#REF!</v>
      </c>
      <c r="F22" s="142" t="e">
        <f t="shared" si="3"/>
        <v>#REF!</v>
      </c>
      <c r="G22" s="141" t="e">
        <f t="shared" si="4"/>
        <v>#REF!</v>
      </c>
    </row>
    <row r="23" spans="1:7">
      <c r="A23" s="146"/>
      <c r="C23" s="143">
        <f t="shared" si="0"/>
        <v>10</v>
      </c>
      <c r="D23" s="141" t="e">
        <f t="shared" si="1"/>
        <v>#REF!</v>
      </c>
      <c r="E23" s="141" t="e">
        <f t="shared" si="2"/>
        <v>#REF!</v>
      </c>
      <c r="F23" s="142" t="e">
        <f t="shared" si="3"/>
        <v>#REF!</v>
      </c>
      <c r="G23" s="141" t="e">
        <f t="shared" si="4"/>
        <v>#REF!</v>
      </c>
    </row>
    <row r="24" spans="1:7">
      <c r="A24" s="140"/>
      <c r="C24" s="143">
        <f t="shared" si="0"/>
        <v>11</v>
      </c>
      <c r="D24" s="141" t="e">
        <f t="shared" si="1"/>
        <v>#REF!</v>
      </c>
      <c r="E24" s="141" t="e">
        <f t="shared" si="2"/>
        <v>#REF!</v>
      </c>
      <c r="F24" s="142" t="e">
        <f t="shared" si="3"/>
        <v>#REF!</v>
      </c>
      <c r="G24" s="141" t="e">
        <f t="shared" si="4"/>
        <v>#REF!</v>
      </c>
    </row>
    <row r="25" spans="1:7">
      <c r="A25" s="140"/>
      <c r="C25" s="143">
        <f t="shared" si="0"/>
        <v>12</v>
      </c>
      <c r="D25" s="141" t="e">
        <f t="shared" si="1"/>
        <v>#REF!</v>
      </c>
      <c r="E25" s="141" t="e">
        <f t="shared" si="2"/>
        <v>#REF!</v>
      </c>
      <c r="F25" s="142" t="e">
        <f t="shared" si="3"/>
        <v>#REF!</v>
      </c>
      <c r="G25" s="141" t="e">
        <f t="shared" si="4"/>
        <v>#REF!</v>
      </c>
    </row>
    <row r="26" spans="1:7">
      <c r="A26" s="146"/>
      <c r="C26" s="143" t="str">
        <f t="shared" si="0"/>
        <v/>
      </c>
      <c r="D26" s="141" t="str">
        <f t="shared" si="1"/>
        <v/>
      </c>
      <c r="E26" s="141" t="str">
        <f t="shared" si="2"/>
        <v/>
      </c>
      <c r="F26" s="142" t="str">
        <f t="shared" si="3"/>
        <v/>
      </c>
      <c r="G26" s="141" t="str">
        <f t="shared" si="4"/>
        <v/>
      </c>
    </row>
    <row r="27" spans="1:7">
      <c r="A27" s="140"/>
      <c r="C27" s="143" t="str">
        <f t="shared" si="0"/>
        <v/>
      </c>
      <c r="D27" s="141" t="str">
        <f t="shared" si="1"/>
        <v/>
      </c>
      <c r="E27" s="141" t="str">
        <f t="shared" si="2"/>
        <v/>
      </c>
      <c r="F27" s="142" t="str">
        <f t="shared" si="3"/>
        <v/>
      </c>
      <c r="G27" s="141" t="str">
        <f t="shared" si="4"/>
        <v/>
      </c>
    </row>
    <row r="28" spans="1:7">
      <c r="A28" s="140"/>
      <c r="C28" s="143" t="str">
        <f t="shared" si="0"/>
        <v/>
      </c>
      <c r="D28" s="141" t="str">
        <f t="shared" si="1"/>
        <v/>
      </c>
      <c r="E28" s="141" t="str">
        <f t="shared" si="2"/>
        <v/>
      </c>
      <c r="F28" s="142" t="str">
        <f t="shared" si="3"/>
        <v/>
      </c>
      <c r="G28" s="141" t="str">
        <f t="shared" si="4"/>
        <v/>
      </c>
    </row>
    <row r="29" spans="1:7">
      <c r="A29" s="146"/>
      <c r="C29" s="143" t="str">
        <f t="shared" si="0"/>
        <v/>
      </c>
      <c r="D29" s="141" t="str">
        <f t="shared" si="1"/>
        <v/>
      </c>
      <c r="E29" s="141" t="str">
        <f t="shared" si="2"/>
        <v/>
      </c>
      <c r="F29" s="142" t="str">
        <f t="shared" si="3"/>
        <v/>
      </c>
      <c r="G29" s="141" t="str">
        <f t="shared" si="4"/>
        <v/>
      </c>
    </row>
    <row r="30" spans="1:7">
      <c r="A30" s="146"/>
      <c r="C30" s="143" t="str">
        <f t="shared" si="0"/>
        <v/>
      </c>
      <c r="D30" s="141" t="str">
        <f t="shared" si="1"/>
        <v/>
      </c>
      <c r="E30" s="141" t="str">
        <f t="shared" si="2"/>
        <v/>
      </c>
      <c r="F30" s="142" t="str">
        <f t="shared" si="3"/>
        <v/>
      </c>
      <c r="G30" s="141" t="str">
        <f t="shared" si="4"/>
        <v/>
      </c>
    </row>
    <row r="31" spans="1:7">
      <c r="A31" s="140"/>
      <c r="C31" s="143" t="str">
        <f t="shared" si="0"/>
        <v/>
      </c>
      <c r="D31" s="141" t="str">
        <f t="shared" si="1"/>
        <v/>
      </c>
      <c r="E31" s="141" t="str">
        <f t="shared" si="2"/>
        <v/>
      </c>
      <c r="F31" s="142" t="str">
        <f t="shared" si="3"/>
        <v/>
      </c>
      <c r="G31" s="141" t="str">
        <f t="shared" si="4"/>
        <v/>
      </c>
    </row>
    <row r="32" spans="1:7">
      <c r="A32" s="140"/>
      <c r="C32" s="143" t="str">
        <f t="shared" si="0"/>
        <v/>
      </c>
      <c r="D32" s="141" t="str">
        <f t="shared" si="1"/>
        <v/>
      </c>
      <c r="E32" s="141" t="str">
        <f t="shared" si="2"/>
        <v/>
      </c>
      <c r="F32" s="142" t="str">
        <f t="shared" si="3"/>
        <v/>
      </c>
      <c r="G32" s="141" t="str">
        <f t="shared" si="4"/>
        <v/>
      </c>
    </row>
    <row r="33" spans="1:7" ht="15" customHeight="1">
      <c r="A33" s="146"/>
      <c r="C33" s="143" t="str">
        <f t="shared" si="0"/>
        <v/>
      </c>
      <c r="D33" s="141" t="str">
        <f t="shared" si="1"/>
        <v/>
      </c>
      <c r="E33" s="141" t="str">
        <f t="shared" si="2"/>
        <v/>
      </c>
      <c r="F33" s="142" t="str">
        <f t="shared" si="3"/>
        <v/>
      </c>
      <c r="G33" s="141" t="str">
        <f t="shared" si="4"/>
        <v/>
      </c>
    </row>
    <row r="34" spans="1:7" ht="15" customHeight="1">
      <c r="A34" s="140"/>
      <c r="C34" s="143" t="str">
        <f t="shared" si="0"/>
        <v/>
      </c>
      <c r="D34" s="141" t="str">
        <f t="shared" si="1"/>
        <v/>
      </c>
      <c r="E34" s="141" t="str">
        <f t="shared" si="2"/>
        <v/>
      </c>
      <c r="F34" s="142" t="str">
        <f t="shared" si="3"/>
        <v/>
      </c>
      <c r="G34" s="141" t="str">
        <f t="shared" si="4"/>
        <v/>
      </c>
    </row>
    <row r="35" spans="1:7" ht="15" customHeight="1">
      <c r="A35" s="145"/>
      <c r="C35" s="143" t="str">
        <f t="shared" si="0"/>
        <v/>
      </c>
      <c r="D35" s="141" t="str">
        <f t="shared" si="1"/>
        <v/>
      </c>
      <c r="E35" s="141" t="str">
        <f t="shared" si="2"/>
        <v/>
      </c>
      <c r="F35" s="142" t="str">
        <f t="shared" si="3"/>
        <v/>
      </c>
      <c r="G35" s="141" t="str">
        <f t="shared" si="4"/>
        <v/>
      </c>
    </row>
    <row r="36" spans="1:7" ht="15" customHeight="1">
      <c r="A36" s="140"/>
      <c r="C36" s="143" t="str">
        <f t="shared" si="0"/>
        <v/>
      </c>
      <c r="D36" s="141" t="str">
        <f t="shared" si="1"/>
        <v/>
      </c>
      <c r="E36" s="141" t="str">
        <f t="shared" si="2"/>
        <v/>
      </c>
      <c r="F36" s="142" t="str">
        <f t="shared" si="3"/>
        <v/>
      </c>
      <c r="G36" s="141" t="str">
        <f t="shared" si="4"/>
        <v/>
      </c>
    </row>
    <row r="37" spans="1:7" ht="15" customHeight="1">
      <c r="A37" s="140"/>
      <c r="C37" s="143" t="str">
        <f t="shared" si="0"/>
        <v/>
      </c>
      <c r="D37" s="141" t="str">
        <f t="shared" si="1"/>
        <v/>
      </c>
      <c r="E37" s="141" t="str">
        <f t="shared" si="2"/>
        <v/>
      </c>
      <c r="F37" s="142" t="str">
        <f t="shared" si="3"/>
        <v/>
      </c>
      <c r="G37" s="141" t="str">
        <f t="shared" si="4"/>
        <v/>
      </c>
    </row>
    <row r="38" spans="1:7">
      <c r="A38" s="144"/>
      <c r="C38" s="143" t="str">
        <f t="shared" si="0"/>
        <v/>
      </c>
      <c r="D38" s="141" t="str">
        <f t="shared" si="1"/>
        <v/>
      </c>
      <c r="E38" s="141" t="str">
        <f t="shared" si="2"/>
        <v/>
      </c>
      <c r="F38" s="142" t="str">
        <f t="shared" si="3"/>
        <v/>
      </c>
      <c r="G38" s="141" t="str">
        <f t="shared" si="4"/>
        <v/>
      </c>
    </row>
    <row r="39" spans="1:7">
      <c r="A39" s="140"/>
      <c r="C39" s="143" t="str">
        <f t="shared" si="0"/>
        <v/>
      </c>
      <c r="D39" s="141" t="str">
        <f t="shared" si="1"/>
        <v/>
      </c>
      <c r="E39" s="141" t="str">
        <f t="shared" si="2"/>
        <v/>
      </c>
      <c r="F39" s="142" t="str">
        <f t="shared" si="3"/>
        <v/>
      </c>
      <c r="G39" s="141" t="str">
        <f t="shared" si="4"/>
        <v/>
      </c>
    </row>
    <row r="40" spans="1:7">
      <c r="A40" s="140"/>
      <c r="C40" s="143" t="str">
        <f t="shared" si="0"/>
        <v/>
      </c>
      <c r="D40" s="141" t="str">
        <f t="shared" si="1"/>
        <v/>
      </c>
      <c r="E40" s="141" t="str">
        <f t="shared" si="2"/>
        <v/>
      </c>
      <c r="F40" s="142" t="str">
        <f t="shared" si="3"/>
        <v/>
      </c>
      <c r="G40" s="141" t="str">
        <f t="shared" si="4"/>
        <v/>
      </c>
    </row>
    <row r="41" spans="1:7">
      <c r="A41" s="140"/>
      <c r="C41" s="143" t="str">
        <f t="shared" si="0"/>
        <v/>
      </c>
      <c r="D41" s="141" t="str">
        <f t="shared" si="1"/>
        <v/>
      </c>
      <c r="E41" s="141" t="str">
        <f t="shared" si="2"/>
        <v/>
      </c>
      <c r="F41" s="142" t="str">
        <f t="shared" si="3"/>
        <v/>
      </c>
      <c r="G41" s="141" t="str">
        <f t="shared" si="4"/>
        <v/>
      </c>
    </row>
    <row r="42" spans="1:7">
      <c r="A42" s="140"/>
      <c r="C42" s="143" t="str">
        <f t="shared" si="0"/>
        <v/>
      </c>
      <c r="D42" s="141" t="str">
        <f t="shared" si="1"/>
        <v/>
      </c>
      <c r="E42" s="141" t="str">
        <f t="shared" si="2"/>
        <v/>
      </c>
      <c r="F42" s="142" t="str">
        <f t="shared" si="3"/>
        <v/>
      </c>
      <c r="G42" s="141" t="str">
        <f t="shared" si="4"/>
        <v/>
      </c>
    </row>
    <row r="43" spans="1:7">
      <c r="A43" s="140"/>
      <c r="C43" s="143" t="str">
        <f t="shared" si="0"/>
        <v/>
      </c>
      <c r="D43" s="141" t="str">
        <f t="shared" si="1"/>
        <v/>
      </c>
      <c r="E43" s="141" t="str">
        <f t="shared" si="2"/>
        <v/>
      </c>
      <c r="F43" s="142" t="str">
        <f t="shared" si="3"/>
        <v/>
      </c>
      <c r="G43" s="141" t="str">
        <f t="shared" si="4"/>
        <v/>
      </c>
    </row>
    <row r="44" spans="1:7">
      <c r="A44" s="140"/>
      <c r="C44" s="143" t="str">
        <f t="shared" si="0"/>
        <v/>
      </c>
      <c r="D44" s="141" t="str">
        <f t="shared" si="1"/>
        <v/>
      </c>
      <c r="E44" s="141" t="str">
        <f t="shared" si="2"/>
        <v/>
      </c>
      <c r="F44" s="142" t="str">
        <f t="shared" si="3"/>
        <v/>
      </c>
      <c r="G44" s="141" t="str">
        <f t="shared" si="4"/>
        <v/>
      </c>
    </row>
    <row r="45" spans="1:7">
      <c r="A45" s="140"/>
      <c r="C45" s="143" t="str">
        <f t="shared" si="0"/>
        <v/>
      </c>
      <c r="D45" s="141" t="str">
        <f t="shared" si="1"/>
        <v/>
      </c>
      <c r="E45" s="141" t="str">
        <f t="shared" si="2"/>
        <v/>
      </c>
      <c r="F45" s="142" t="str">
        <f t="shared" si="3"/>
        <v/>
      </c>
      <c r="G45" s="141" t="str">
        <f t="shared" si="4"/>
        <v/>
      </c>
    </row>
    <row r="46" spans="1:7">
      <c r="A46" s="140"/>
      <c r="C46" s="143" t="str">
        <f t="shared" si="0"/>
        <v/>
      </c>
      <c r="D46" s="141" t="str">
        <f t="shared" si="1"/>
        <v/>
      </c>
      <c r="E46" s="141" t="str">
        <f t="shared" si="2"/>
        <v/>
      </c>
      <c r="F46" s="142" t="str">
        <f t="shared" si="3"/>
        <v/>
      </c>
      <c r="G46" s="141" t="str">
        <f t="shared" si="4"/>
        <v/>
      </c>
    </row>
    <row r="47" spans="1:7">
      <c r="C47" s="143" t="str">
        <f t="shared" si="0"/>
        <v/>
      </c>
      <c r="D47" s="141" t="str">
        <f t="shared" si="1"/>
        <v/>
      </c>
      <c r="E47" s="141" t="str">
        <f t="shared" si="2"/>
        <v/>
      </c>
      <c r="F47" s="142" t="str">
        <f t="shared" si="3"/>
        <v/>
      </c>
      <c r="G47" s="141" t="str">
        <f t="shared" si="4"/>
        <v/>
      </c>
    </row>
    <row r="48" spans="1:7">
      <c r="C48" s="143" t="str">
        <f t="shared" si="0"/>
        <v/>
      </c>
      <c r="D48" s="141" t="str">
        <f t="shared" si="1"/>
        <v/>
      </c>
      <c r="E48" s="141" t="str">
        <f t="shared" si="2"/>
        <v/>
      </c>
      <c r="F48" s="142" t="str">
        <f t="shared" si="3"/>
        <v/>
      </c>
      <c r="G48" s="141" t="str">
        <f t="shared" si="4"/>
        <v/>
      </c>
    </row>
    <row r="49" spans="3:7">
      <c r="C49" s="143" t="str">
        <f t="shared" si="0"/>
        <v/>
      </c>
      <c r="D49" s="141" t="str">
        <f t="shared" si="1"/>
        <v/>
      </c>
      <c r="E49" s="141" t="str">
        <f t="shared" si="2"/>
        <v/>
      </c>
      <c r="F49" s="142" t="str">
        <f t="shared" si="3"/>
        <v/>
      </c>
      <c r="G49" s="141" t="str">
        <f t="shared" si="4"/>
        <v/>
      </c>
    </row>
    <row r="50" spans="3:7">
      <c r="C50" s="143" t="str">
        <f t="shared" si="0"/>
        <v/>
      </c>
      <c r="D50" s="141" t="str">
        <f t="shared" si="1"/>
        <v/>
      </c>
      <c r="E50" s="141" t="str">
        <f t="shared" si="2"/>
        <v/>
      </c>
      <c r="F50" s="142" t="str">
        <f t="shared" si="3"/>
        <v/>
      </c>
      <c r="G50" s="141" t="str">
        <f t="shared" si="4"/>
        <v/>
      </c>
    </row>
    <row r="51" spans="3:7">
      <c r="C51" s="143" t="str">
        <f t="shared" si="0"/>
        <v/>
      </c>
      <c r="D51" s="141" t="str">
        <f t="shared" si="1"/>
        <v/>
      </c>
      <c r="E51" s="141" t="str">
        <f t="shared" si="2"/>
        <v/>
      </c>
      <c r="F51" s="142" t="str">
        <f t="shared" si="3"/>
        <v/>
      </c>
      <c r="G51" s="141" t="str">
        <f t="shared" si="4"/>
        <v/>
      </c>
    </row>
    <row r="52" spans="3:7">
      <c r="C52" s="143" t="str">
        <f t="shared" si="0"/>
        <v/>
      </c>
      <c r="D52" s="141" t="str">
        <f t="shared" si="1"/>
        <v/>
      </c>
      <c r="E52" s="141" t="str">
        <f t="shared" si="2"/>
        <v/>
      </c>
      <c r="F52" s="142" t="str">
        <f t="shared" si="3"/>
        <v/>
      </c>
      <c r="G52" s="141" t="str">
        <f t="shared" si="4"/>
        <v/>
      </c>
    </row>
    <row r="53" spans="3:7">
      <c r="C53" s="143" t="str">
        <f t="shared" si="0"/>
        <v/>
      </c>
      <c r="D53" s="141" t="str">
        <f t="shared" si="1"/>
        <v/>
      </c>
      <c r="E53" s="141" t="str">
        <f t="shared" si="2"/>
        <v/>
      </c>
      <c r="F53" s="142" t="str">
        <f t="shared" si="3"/>
        <v/>
      </c>
      <c r="G53" s="141" t="str">
        <f t="shared" si="4"/>
        <v/>
      </c>
    </row>
    <row r="54" spans="3:7">
      <c r="C54" s="143" t="str">
        <f t="shared" si="0"/>
        <v/>
      </c>
      <c r="D54" s="141" t="str">
        <f t="shared" si="1"/>
        <v/>
      </c>
      <c r="E54" s="141" t="str">
        <f t="shared" si="2"/>
        <v/>
      </c>
      <c r="F54" s="142" t="str">
        <f t="shared" si="3"/>
        <v/>
      </c>
      <c r="G54" s="141" t="str">
        <f t="shared" si="4"/>
        <v/>
      </c>
    </row>
    <row r="55" spans="3:7">
      <c r="C55" s="143" t="str">
        <f t="shared" si="0"/>
        <v/>
      </c>
      <c r="D55" s="141" t="str">
        <f t="shared" si="1"/>
        <v/>
      </c>
      <c r="E55" s="141" t="str">
        <f t="shared" si="2"/>
        <v/>
      </c>
      <c r="F55" s="142" t="str">
        <f t="shared" si="3"/>
        <v/>
      </c>
      <c r="G55" s="141" t="str">
        <f t="shared" si="4"/>
        <v/>
      </c>
    </row>
    <row r="56" spans="3:7">
      <c r="C56" s="143" t="str">
        <f t="shared" si="0"/>
        <v/>
      </c>
      <c r="D56" s="141" t="str">
        <f t="shared" si="1"/>
        <v/>
      </c>
      <c r="E56" s="141" t="str">
        <f t="shared" si="2"/>
        <v/>
      </c>
      <c r="F56" s="142" t="str">
        <f t="shared" si="3"/>
        <v/>
      </c>
      <c r="G56" s="141" t="str">
        <f t="shared" si="4"/>
        <v/>
      </c>
    </row>
    <row r="57" spans="3:7">
      <c r="C57" s="143" t="str">
        <f t="shared" si="0"/>
        <v/>
      </c>
      <c r="D57" s="141" t="str">
        <f t="shared" si="1"/>
        <v/>
      </c>
      <c r="E57" s="141" t="str">
        <f t="shared" si="2"/>
        <v/>
      </c>
      <c r="F57" s="142" t="str">
        <f t="shared" si="3"/>
        <v/>
      </c>
      <c r="G57" s="141" t="str">
        <f t="shared" si="4"/>
        <v/>
      </c>
    </row>
    <row r="58" spans="3:7">
      <c r="C58" s="143" t="str">
        <f t="shared" si="0"/>
        <v/>
      </c>
      <c r="D58" s="141" t="str">
        <f t="shared" si="1"/>
        <v/>
      </c>
      <c r="E58" s="141" t="str">
        <f t="shared" si="2"/>
        <v/>
      </c>
      <c r="F58" s="142" t="str">
        <f t="shared" si="3"/>
        <v/>
      </c>
      <c r="G58" s="141" t="str">
        <f t="shared" si="4"/>
        <v/>
      </c>
    </row>
    <row r="59" spans="3:7">
      <c r="C59" s="143" t="str">
        <f t="shared" si="0"/>
        <v/>
      </c>
      <c r="D59" s="141" t="str">
        <f t="shared" si="1"/>
        <v/>
      </c>
      <c r="E59" s="141" t="str">
        <f t="shared" si="2"/>
        <v/>
      </c>
      <c r="F59" s="142" t="str">
        <f t="shared" si="3"/>
        <v/>
      </c>
      <c r="G59" s="141" t="str">
        <f t="shared" si="4"/>
        <v/>
      </c>
    </row>
    <row r="60" spans="3:7">
      <c r="C60" s="143" t="str">
        <f t="shared" si="0"/>
        <v/>
      </c>
      <c r="D60" s="141" t="str">
        <f t="shared" si="1"/>
        <v/>
      </c>
      <c r="E60" s="141" t="str">
        <f t="shared" si="2"/>
        <v/>
      </c>
      <c r="F60" s="142" t="str">
        <f t="shared" si="3"/>
        <v/>
      </c>
      <c r="G60" s="141" t="str">
        <f t="shared" si="4"/>
        <v/>
      </c>
    </row>
    <row r="61" spans="3:7">
      <c r="C61" s="143" t="str">
        <f t="shared" si="0"/>
        <v/>
      </c>
      <c r="D61" s="141" t="str">
        <f t="shared" si="1"/>
        <v/>
      </c>
      <c r="E61" s="141" t="str">
        <f t="shared" si="2"/>
        <v/>
      </c>
      <c r="F61" s="142" t="str">
        <f t="shared" si="3"/>
        <v/>
      </c>
      <c r="G61" s="141" t="str">
        <f t="shared" si="4"/>
        <v/>
      </c>
    </row>
    <row r="62" spans="3:7">
      <c r="C62" s="143" t="str">
        <f t="shared" si="0"/>
        <v/>
      </c>
      <c r="D62" s="141" t="str">
        <f t="shared" si="1"/>
        <v/>
      </c>
      <c r="E62" s="141" t="str">
        <f t="shared" si="2"/>
        <v/>
      </c>
      <c r="F62" s="142" t="str">
        <f t="shared" si="3"/>
        <v/>
      </c>
      <c r="G62" s="141" t="str">
        <f t="shared" si="4"/>
        <v/>
      </c>
    </row>
    <row r="63" spans="3:7">
      <c r="C63" s="143" t="str">
        <f t="shared" si="0"/>
        <v/>
      </c>
      <c r="D63" s="141" t="str">
        <f t="shared" si="1"/>
        <v/>
      </c>
      <c r="E63" s="141" t="str">
        <f t="shared" si="2"/>
        <v/>
      </c>
      <c r="F63" s="142" t="str">
        <f t="shared" si="3"/>
        <v/>
      </c>
      <c r="G63" s="141" t="str">
        <f t="shared" si="4"/>
        <v/>
      </c>
    </row>
    <row r="64" spans="3:7">
      <c r="C64" s="143" t="str">
        <f t="shared" si="0"/>
        <v/>
      </c>
      <c r="D64" s="141" t="str">
        <f t="shared" si="1"/>
        <v/>
      </c>
      <c r="E64" s="141" t="str">
        <f t="shared" si="2"/>
        <v/>
      </c>
      <c r="F64" s="142" t="str">
        <f t="shared" si="3"/>
        <v/>
      </c>
      <c r="G64" s="141" t="str">
        <f t="shared" si="4"/>
        <v/>
      </c>
    </row>
    <row r="65" spans="3:7">
      <c r="C65" s="143" t="str">
        <f t="shared" si="0"/>
        <v/>
      </c>
      <c r="D65" s="141" t="str">
        <f t="shared" si="1"/>
        <v/>
      </c>
      <c r="E65" s="141" t="str">
        <f t="shared" si="2"/>
        <v/>
      </c>
      <c r="F65" s="142" t="str">
        <f t="shared" si="3"/>
        <v/>
      </c>
      <c r="G65" s="141" t="str">
        <f t="shared" si="4"/>
        <v/>
      </c>
    </row>
    <row r="66" spans="3:7">
      <c r="C66" s="143" t="str">
        <f t="shared" si="0"/>
        <v/>
      </c>
      <c r="D66" s="141" t="str">
        <f t="shared" si="1"/>
        <v/>
      </c>
      <c r="E66" s="141" t="str">
        <f t="shared" si="2"/>
        <v/>
      </c>
      <c r="F66" s="142" t="str">
        <f t="shared" si="3"/>
        <v/>
      </c>
      <c r="G66" s="141" t="str">
        <f t="shared" si="4"/>
        <v/>
      </c>
    </row>
    <row r="67" spans="3:7">
      <c r="C67" s="143" t="str">
        <f t="shared" si="0"/>
        <v/>
      </c>
      <c r="D67" s="141" t="str">
        <f t="shared" si="1"/>
        <v/>
      </c>
      <c r="E67" s="141" t="str">
        <f t="shared" si="2"/>
        <v/>
      </c>
      <c r="F67" s="142" t="str">
        <f t="shared" si="3"/>
        <v/>
      </c>
      <c r="G67" s="141" t="str">
        <f t="shared" si="4"/>
        <v/>
      </c>
    </row>
    <row r="68" spans="3:7">
      <c r="C68" s="143" t="str">
        <f t="shared" si="0"/>
        <v/>
      </c>
      <c r="D68" s="141" t="str">
        <f t="shared" si="1"/>
        <v/>
      </c>
      <c r="E68" s="141" t="str">
        <f t="shared" si="2"/>
        <v/>
      </c>
      <c r="F68" s="142" t="str">
        <f t="shared" si="3"/>
        <v/>
      </c>
      <c r="G68" s="141" t="str">
        <f t="shared" si="4"/>
        <v/>
      </c>
    </row>
    <row r="69" spans="3:7">
      <c r="C69" s="143" t="str">
        <f t="shared" si="0"/>
        <v/>
      </c>
      <c r="D69" s="141" t="str">
        <f t="shared" si="1"/>
        <v/>
      </c>
      <c r="E69" s="141" t="str">
        <f t="shared" si="2"/>
        <v/>
      </c>
      <c r="F69" s="142" t="str">
        <f t="shared" si="3"/>
        <v/>
      </c>
      <c r="G69" s="141" t="str">
        <f t="shared" si="4"/>
        <v/>
      </c>
    </row>
    <row r="70" spans="3:7">
      <c r="C70" s="143" t="str">
        <f t="shared" si="0"/>
        <v/>
      </c>
      <c r="D70" s="141" t="str">
        <f t="shared" si="1"/>
        <v/>
      </c>
      <c r="E70" s="141" t="str">
        <f t="shared" si="2"/>
        <v/>
      </c>
      <c r="F70" s="142" t="str">
        <f t="shared" si="3"/>
        <v/>
      </c>
      <c r="G70" s="141" t="str">
        <f t="shared" si="4"/>
        <v/>
      </c>
    </row>
    <row r="71" spans="3:7">
      <c r="C71" s="143" t="str">
        <f t="shared" si="0"/>
        <v/>
      </c>
      <c r="D71" s="141" t="str">
        <f t="shared" si="1"/>
        <v/>
      </c>
      <c r="E71" s="141" t="str">
        <f t="shared" si="2"/>
        <v/>
      </c>
      <c r="F71" s="142" t="str">
        <f t="shared" si="3"/>
        <v/>
      </c>
      <c r="G71" s="141" t="str">
        <f t="shared" si="4"/>
        <v/>
      </c>
    </row>
    <row r="72" spans="3:7">
      <c r="C72" s="143" t="str">
        <f t="shared" si="0"/>
        <v/>
      </c>
      <c r="D72" s="141" t="str">
        <f t="shared" si="1"/>
        <v/>
      </c>
      <c r="E72" s="141" t="str">
        <f t="shared" si="2"/>
        <v/>
      </c>
      <c r="F72" s="142" t="str">
        <f t="shared" si="3"/>
        <v/>
      </c>
      <c r="G72" s="141" t="str">
        <f t="shared" si="4"/>
        <v/>
      </c>
    </row>
    <row r="73" spans="3:7">
      <c r="C73" s="143" t="str">
        <f t="shared" si="0"/>
        <v/>
      </c>
      <c r="D73" s="141" t="str">
        <f t="shared" si="1"/>
        <v/>
      </c>
      <c r="E73" s="141" t="str">
        <f t="shared" si="2"/>
        <v/>
      </c>
      <c r="F73" s="142" t="str">
        <f t="shared" si="3"/>
        <v/>
      </c>
      <c r="G73" s="141" t="str">
        <f t="shared" si="4"/>
        <v/>
      </c>
    </row>
    <row r="74" spans="3:7">
      <c r="C74" s="143" t="str">
        <f t="shared" si="0"/>
        <v/>
      </c>
      <c r="D74" s="141" t="str">
        <f t="shared" si="1"/>
        <v/>
      </c>
      <c r="E74" s="141" t="str">
        <f t="shared" si="2"/>
        <v/>
      </c>
      <c r="F74" s="142" t="str">
        <f t="shared" si="3"/>
        <v/>
      </c>
      <c r="G74" s="141" t="str">
        <f t="shared" si="4"/>
        <v/>
      </c>
    </row>
    <row r="75" spans="3:7">
      <c r="C75" s="143" t="str">
        <f t="shared" si="0"/>
        <v/>
      </c>
      <c r="D75" s="141" t="str">
        <f t="shared" si="1"/>
        <v/>
      </c>
      <c r="E75" s="141" t="str">
        <f t="shared" si="2"/>
        <v/>
      </c>
      <c r="F75" s="142" t="str">
        <f t="shared" si="3"/>
        <v/>
      </c>
      <c r="G75" s="141" t="str">
        <f t="shared" si="4"/>
        <v/>
      </c>
    </row>
    <row r="76" spans="3:7">
      <c r="C76" s="143" t="str">
        <f t="shared" si="0"/>
        <v/>
      </c>
      <c r="D76" s="141" t="str">
        <f t="shared" si="1"/>
        <v/>
      </c>
      <c r="E76" s="141" t="str">
        <f t="shared" si="2"/>
        <v/>
      </c>
      <c r="F76" s="142" t="str">
        <f t="shared" si="3"/>
        <v/>
      </c>
      <c r="G76" s="141" t="str">
        <f t="shared" si="4"/>
        <v/>
      </c>
    </row>
    <row r="77" spans="3:7">
      <c r="C77" s="143" t="str">
        <f t="shared" si="0"/>
        <v/>
      </c>
      <c r="D77" s="141" t="str">
        <f t="shared" si="1"/>
        <v/>
      </c>
      <c r="E77" s="141" t="str">
        <f t="shared" si="2"/>
        <v/>
      </c>
      <c r="F77" s="142" t="str">
        <f t="shared" si="3"/>
        <v/>
      </c>
      <c r="G77" s="141" t="str">
        <f t="shared" si="4"/>
        <v/>
      </c>
    </row>
    <row r="78" spans="3:7">
      <c r="C78" s="143" t="str">
        <f t="shared" ref="C78:C141" si="5">IF(OR(C77=$D$9,C77=""),"",IF(ISNUMBER(C77),C77+1,1))</f>
        <v/>
      </c>
      <c r="D78" s="141" t="str">
        <f t="shared" ref="D78:D141" si="6">IF(C78&gt;$D$9,"",PMT($D$7,$D$9,$D$3)*-1)</f>
        <v/>
      </c>
      <c r="E78" s="141" t="str">
        <f t="shared" ref="E78:E141" si="7">IF(C78&gt;$D$9,"",$D$7*G77)</f>
        <v/>
      </c>
      <c r="F78" s="142" t="str">
        <f t="shared" ref="F78:F141" si="8">IF(C78&gt;$D$9,"",D78-E78)</f>
        <v/>
      </c>
      <c r="G78" s="141" t="str">
        <f t="shared" ref="G78:G141" si="9">IF(C78&gt;$D$9,"",G77-F78)</f>
        <v/>
      </c>
    </row>
    <row r="79" spans="3:7">
      <c r="C79" s="143" t="str">
        <f t="shared" si="5"/>
        <v/>
      </c>
      <c r="D79" s="141" t="str">
        <f t="shared" si="6"/>
        <v/>
      </c>
      <c r="E79" s="141" t="str">
        <f t="shared" si="7"/>
        <v/>
      </c>
      <c r="F79" s="142" t="str">
        <f t="shared" si="8"/>
        <v/>
      </c>
      <c r="G79" s="141" t="str">
        <f t="shared" si="9"/>
        <v/>
      </c>
    </row>
    <row r="80" spans="3:7">
      <c r="C80" s="143" t="str">
        <f t="shared" si="5"/>
        <v/>
      </c>
      <c r="D80" s="141" t="str">
        <f t="shared" si="6"/>
        <v/>
      </c>
      <c r="E80" s="141" t="str">
        <f t="shared" si="7"/>
        <v/>
      </c>
      <c r="F80" s="142" t="str">
        <f t="shared" si="8"/>
        <v/>
      </c>
      <c r="G80" s="141" t="str">
        <f t="shared" si="9"/>
        <v/>
      </c>
    </row>
    <row r="81" spans="3:7">
      <c r="C81" s="143" t="str">
        <f t="shared" si="5"/>
        <v/>
      </c>
      <c r="D81" s="141" t="str">
        <f t="shared" si="6"/>
        <v/>
      </c>
      <c r="E81" s="141" t="str">
        <f t="shared" si="7"/>
        <v/>
      </c>
      <c r="F81" s="142" t="str">
        <f t="shared" si="8"/>
        <v/>
      </c>
      <c r="G81" s="141" t="str">
        <f t="shared" si="9"/>
        <v/>
      </c>
    </row>
    <row r="82" spans="3:7">
      <c r="C82" s="143" t="str">
        <f t="shared" si="5"/>
        <v/>
      </c>
      <c r="D82" s="141" t="str">
        <f t="shared" si="6"/>
        <v/>
      </c>
      <c r="E82" s="141" t="str">
        <f t="shared" si="7"/>
        <v/>
      </c>
      <c r="F82" s="142" t="str">
        <f t="shared" si="8"/>
        <v/>
      </c>
      <c r="G82" s="141" t="str">
        <f t="shared" si="9"/>
        <v/>
      </c>
    </row>
    <row r="83" spans="3:7">
      <c r="C83" s="143" t="str">
        <f t="shared" si="5"/>
        <v/>
      </c>
      <c r="D83" s="141" t="str">
        <f t="shared" si="6"/>
        <v/>
      </c>
      <c r="E83" s="141" t="str">
        <f t="shared" si="7"/>
        <v/>
      </c>
      <c r="F83" s="142" t="str">
        <f t="shared" si="8"/>
        <v/>
      </c>
      <c r="G83" s="141" t="str">
        <f t="shared" si="9"/>
        <v/>
      </c>
    </row>
    <row r="84" spans="3:7">
      <c r="C84" s="143" t="str">
        <f t="shared" si="5"/>
        <v/>
      </c>
      <c r="D84" s="141" t="str">
        <f t="shared" si="6"/>
        <v/>
      </c>
      <c r="E84" s="141" t="str">
        <f t="shared" si="7"/>
        <v/>
      </c>
      <c r="F84" s="142" t="str">
        <f t="shared" si="8"/>
        <v/>
      </c>
      <c r="G84" s="141" t="str">
        <f t="shared" si="9"/>
        <v/>
      </c>
    </row>
    <row r="85" spans="3:7">
      <c r="C85" s="143" t="str">
        <f t="shared" si="5"/>
        <v/>
      </c>
      <c r="D85" s="141" t="str">
        <f t="shared" si="6"/>
        <v/>
      </c>
      <c r="E85" s="141" t="str">
        <f t="shared" si="7"/>
        <v/>
      </c>
      <c r="F85" s="142" t="str">
        <f t="shared" si="8"/>
        <v/>
      </c>
      <c r="G85" s="141" t="str">
        <f t="shared" si="9"/>
        <v/>
      </c>
    </row>
    <row r="86" spans="3:7">
      <c r="C86" s="143" t="str">
        <f t="shared" si="5"/>
        <v/>
      </c>
      <c r="D86" s="141" t="str">
        <f t="shared" si="6"/>
        <v/>
      </c>
      <c r="E86" s="141" t="str">
        <f t="shared" si="7"/>
        <v/>
      </c>
      <c r="F86" s="142" t="str">
        <f t="shared" si="8"/>
        <v/>
      </c>
      <c r="G86" s="141" t="str">
        <f t="shared" si="9"/>
        <v/>
      </c>
    </row>
    <row r="87" spans="3:7">
      <c r="C87" s="143" t="str">
        <f t="shared" si="5"/>
        <v/>
      </c>
      <c r="D87" s="141" t="str">
        <f t="shared" si="6"/>
        <v/>
      </c>
      <c r="E87" s="141" t="str">
        <f t="shared" si="7"/>
        <v/>
      </c>
      <c r="F87" s="142" t="str">
        <f t="shared" si="8"/>
        <v/>
      </c>
      <c r="G87" s="141" t="str">
        <f t="shared" si="9"/>
        <v/>
      </c>
    </row>
    <row r="88" spans="3:7">
      <c r="C88" s="143" t="str">
        <f t="shared" si="5"/>
        <v/>
      </c>
      <c r="D88" s="141" t="str">
        <f t="shared" si="6"/>
        <v/>
      </c>
      <c r="E88" s="141" t="str">
        <f t="shared" si="7"/>
        <v/>
      </c>
      <c r="F88" s="142" t="str">
        <f t="shared" si="8"/>
        <v/>
      </c>
      <c r="G88" s="141" t="str">
        <f t="shared" si="9"/>
        <v/>
      </c>
    </row>
    <row r="89" spans="3:7">
      <c r="C89" s="143" t="str">
        <f t="shared" si="5"/>
        <v/>
      </c>
      <c r="D89" s="141" t="str">
        <f t="shared" si="6"/>
        <v/>
      </c>
      <c r="E89" s="141" t="str">
        <f t="shared" si="7"/>
        <v/>
      </c>
      <c r="F89" s="142" t="str">
        <f t="shared" si="8"/>
        <v/>
      </c>
      <c r="G89" s="141" t="str">
        <f t="shared" si="9"/>
        <v/>
      </c>
    </row>
    <row r="90" spans="3:7">
      <c r="C90" s="143" t="str">
        <f t="shared" si="5"/>
        <v/>
      </c>
      <c r="D90" s="141" t="str">
        <f t="shared" si="6"/>
        <v/>
      </c>
      <c r="E90" s="141" t="str">
        <f t="shared" si="7"/>
        <v/>
      </c>
      <c r="F90" s="142" t="str">
        <f t="shared" si="8"/>
        <v/>
      </c>
      <c r="G90" s="141" t="str">
        <f t="shared" si="9"/>
        <v/>
      </c>
    </row>
    <row r="91" spans="3:7">
      <c r="C91" s="143" t="str">
        <f t="shared" si="5"/>
        <v/>
      </c>
      <c r="D91" s="141" t="str">
        <f t="shared" si="6"/>
        <v/>
      </c>
      <c r="E91" s="141" t="str">
        <f t="shared" si="7"/>
        <v/>
      </c>
      <c r="F91" s="142" t="str">
        <f t="shared" si="8"/>
        <v/>
      </c>
      <c r="G91" s="141" t="str">
        <f t="shared" si="9"/>
        <v/>
      </c>
    </row>
    <row r="92" spans="3:7">
      <c r="C92" s="143" t="str">
        <f t="shared" si="5"/>
        <v/>
      </c>
      <c r="D92" s="141" t="str">
        <f t="shared" si="6"/>
        <v/>
      </c>
      <c r="E92" s="141" t="str">
        <f t="shared" si="7"/>
        <v/>
      </c>
      <c r="F92" s="142" t="str">
        <f t="shared" si="8"/>
        <v/>
      </c>
      <c r="G92" s="141" t="str">
        <f t="shared" si="9"/>
        <v/>
      </c>
    </row>
    <row r="93" spans="3:7">
      <c r="C93" s="143" t="str">
        <f t="shared" si="5"/>
        <v/>
      </c>
      <c r="D93" s="141" t="str">
        <f t="shared" si="6"/>
        <v/>
      </c>
      <c r="E93" s="141" t="str">
        <f t="shared" si="7"/>
        <v/>
      </c>
      <c r="F93" s="142" t="str">
        <f t="shared" si="8"/>
        <v/>
      </c>
      <c r="G93" s="141" t="str">
        <f t="shared" si="9"/>
        <v/>
      </c>
    </row>
    <row r="94" spans="3:7">
      <c r="C94" s="143" t="str">
        <f t="shared" si="5"/>
        <v/>
      </c>
      <c r="D94" s="141" t="str">
        <f t="shared" si="6"/>
        <v/>
      </c>
      <c r="E94" s="141" t="str">
        <f t="shared" si="7"/>
        <v/>
      </c>
      <c r="F94" s="142" t="str">
        <f t="shared" si="8"/>
        <v/>
      </c>
      <c r="G94" s="141" t="str">
        <f t="shared" si="9"/>
        <v/>
      </c>
    </row>
    <row r="95" spans="3:7">
      <c r="C95" s="143" t="str">
        <f t="shared" si="5"/>
        <v/>
      </c>
      <c r="D95" s="141" t="str">
        <f t="shared" si="6"/>
        <v/>
      </c>
      <c r="E95" s="141" t="str">
        <f t="shared" si="7"/>
        <v/>
      </c>
      <c r="F95" s="142" t="str">
        <f t="shared" si="8"/>
        <v/>
      </c>
      <c r="G95" s="141" t="str">
        <f t="shared" si="9"/>
        <v/>
      </c>
    </row>
    <row r="96" spans="3:7">
      <c r="C96" s="143" t="str">
        <f t="shared" si="5"/>
        <v/>
      </c>
      <c r="D96" s="141" t="str">
        <f t="shared" si="6"/>
        <v/>
      </c>
      <c r="E96" s="141" t="str">
        <f t="shared" si="7"/>
        <v/>
      </c>
      <c r="F96" s="142" t="str">
        <f t="shared" si="8"/>
        <v/>
      </c>
      <c r="G96" s="141" t="str">
        <f t="shared" si="9"/>
        <v/>
      </c>
    </row>
    <row r="97" spans="3:7">
      <c r="C97" s="143" t="str">
        <f t="shared" si="5"/>
        <v/>
      </c>
      <c r="D97" s="141" t="str">
        <f t="shared" si="6"/>
        <v/>
      </c>
      <c r="E97" s="141" t="str">
        <f t="shared" si="7"/>
        <v/>
      </c>
      <c r="F97" s="142" t="str">
        <f t="shared" si="8"/>
        <v/>
      </c>
      <c r="G97" s="141" t="str">
        <f t="shared" si="9"/>
        <v/>
      </c>
    </row>
    <row r="98" spans="3:7">
      <c r="C98" s="143" t="str">
        <f t="shared" si="5"/>
        <v/>
      </c>
      <c r="D98" s="141" t="str">
        <f t="shared" si="6"/>
        <v/>
      </c>
      <c r="E98" s="141" t="str">
        <f t="shared" si="7"/>
        <v/>
      </c>
      <c r="F98" s="142" t="str">
        <f t="shared" si="8"/>
        <v/>
      </c>
      <c r="G98" s="141" t="str">
        <f t="shared" si="9"/>
        <v/>
      </c>
    </row>
    <row r="99" spans="3:7">
      <c r="C99" s="143" t="str">
        <f t="shared" si="5"/>
        <v/>
      </c>
      <c r="D99" s="141" t="str">
        <f t="shared" si="6"/>
        <v/>
      </c>
      <c r="E99" s="141" t="str">
        <f t="shared" si="7"/>
        <v/>
      </c>
      <c r="F99" s="142" t="str">
        <f t="shared" si="8"/>
        <v/>
      </c>
      <c r="G99" s="141" t="str">
        <f t="shared" si="9"/>
        <v/>
      </c>
    </row>
    <row r="100" spans="3:7">
      <c r="C100" s="143" t="str">
        <f t="shared" si="5"/>
        <v/>
      </c>
      <c r="D100" s="141" t="str">
        <f t="shared" si="6"/>
        <v/>
      </c>
      <c r="E100" s="141" t="str">
        <f t="shared" si="7"/>
        <v/>
      </c>
      <c r="F100" s="142" t="str">
        <f t="shared" si="8"/>
        <v/>
      </c>
      <c r="G100" s="141" t="str">
        <f t="shared" si="9"/>
        <v/>
      </c>
    </row>
    <row r="101" spans="3:7">
      <c r="C101" s="143" t="str">
        <f t="shared" si="5"/>
        <v/>
      </c>
      <c r="D101" s="141" t="str">
        <f t="shared" si="6"/>
        <v/>
      </c>
      <c r="E101" s="141" t="str">
        <f t="shared" si="7"/>
        <v/>
      </c>
      <c r="F101" s="142" t="str">
        <f t="shared" si="8"/>
        <v/>
      </c>
      <c r="G101" s="141" t="str">
        <f t="shared" si="9"/>
        <v/>
      </c>
    </row>
    <row r="102" spans="3:7">
      <c r="C102" s="143" t="str">
        <f t="shared" si="5"/>
        <v/>
      </c>
      <c r="D102" s="141" t="str">
        <f t="shared" si="6"/>
        <v/>
      </c>
      <c r="E102" s="141" t="str">
        <f t="shared" si="7"/>
        <v/>
      </c>
      <c r="F102" s="142" t="str">
        <f t="shared" si="8"/>
        <v/>
      </c>
      <c r="G102" s="141" t="str">
        <f t="shared" si="9"/>
        <v/>
      </c>
    </row>
    <row r="103" spans="3:7">
      <c r="C103" s="143" t="str">
        <f t="shared" si="5"/>
        <v/>
      </c>
      <c r="D103" s="141" t="str">
        <f t="shared" si="6"/>
        <v/>
      </c>
      <c r="E103" s="141" t="str">
        <f t="shared" si="7"/>
        <v/>
      </c>
      <c r="F103" s="142" t="str">
        <f t="shared" si="8"/>
        <v/>
      </c>
      <c r="G103" s="141" t="str">
        <f t="shared" si="9"/>
        <v/>
      </c>
    </row>
    <row r="104" spans="3:7">
      <c r="C104" s="143" t="str">
        <f t="shared" si="5"/>
        <v/>
      </c>
      <c r="D104" s="141" t="str">
        <f t="shared" si="6"/>
        <v/>
      </c>
      <c r="E104" s="141" t="str">
        <f t="shared" si="7"/>
        <v/>
      </c>
      <c r="F104" s="142" t="str">
        <f t="shared" si="8"/>
        <v/>
      </c>
      <c r="G104" s="141" t="str">
        <f t="shared" si="9"/>
        <v/>
      </c>
    </row>
    <row r="105" spans="3:7">
      <c r="C105" s="143" t="str">
        <f t="shared" si="5"/>
        <v/>
      </c>
      <c r="D105" s="141" t="str">
        <f t="shared" si="6"/>
        <v/>
      </c>
      <c r="E105" s="141" t="str">
        <f t="shared" si="7"/>
        <v/>
      </c>
      <c r="F105" s="142" t="str">
        <f t="shared" si="8"/>
        <v/>
      </c>
      <c r="G105" s="141" t="str">
        <f t="shared" si="9"/>
        <v/>
      </c>
    </row>
    <row r="106" spans="3:7">
      <c r="C106" s="143" t="str">
        <f t="shared" si="5"/>
        <v/>
      </c>
      <c r="D106" s="141" t="str">
        <f t="shared" si="6"/>
        <v/>
      </c>
      <c r="E106" s="141" t="str">
        <f t="shared" si="7"/>
        <v/>
      </c>
      <c r="F106" s="142" t="str">
        <f t="shared" si="8"/>
        <v/>
      </c>
      <c r="G106" s="141" t="str">
        <f t="shared" si="9"/>
        <v/>
      </c>
    </row>
    <row r="107" spans="3:7">
      <c r="C107" s="143" t="str">
        <f t="shared" si="5"/>
        <v/>
      </c>
      <c r="D107" s="141" t="str">
        <f t="shared" si="6"/>
        <v/>
      </c>
      <c r="E107" s="141" t="str">
        <f t="shared" si="7"/>
        <v/>
      </c>
      <c r="F107" s="142" t="str">
        <f t="shared" si="8"/>
        <v/>
      </c>
      <c r="G107" s="141" t="str">
        <f t="shared" si="9"/>
        <v/>
      </c>
    </row>
    <row r="108" spans="3:7">
      <c r="C108" s="143" t="str">
        <f t="shared" si="5"/>
        <v/>
      </c>
      <c r="D108" s="141" t="str">
        <f t="shared" si="6"/>
        <v/>
      </c>
      <c r="E108" s="141" t="str">
        <f t="shared" si="7"/>
        <v/>
      </c>
      <c r="F108" s="142" t="str">
        <f t="shared" si="8"/>
        <v/>
      </c>
      <c r="G108" s="141" t="str">
        <f t="shared" si="9"/>
        <v/>
      </c>
    </row>
    <row r="109" spans="3:7">
      <c r="C109" s="143" t="str">
        <f t="shared" si="5"/>
        <v/>
      </c>
      <c r="D109" s="141" t="str">
        <f t="shared" si="6"/>
        <v/>
      </c>
      <c r="E109" s="141" t="str">
        <f t="shared" si="7"/>
        <v/>
      </c>
      <c r="F109" s="142" t="str">
        <f t="shared" si="8"/>
        <v/>
      </c>
      <c r="G109" s="141" t="str">
        <f t="shared" si="9"/>
        <v/>
      </c>
    </row>
    <row r="110" spans="3:7">
      <c r="C110" s="143" t="str">
        <f t="shared" si="5"/>
        <v/>
      </c>
      <c r="D110" s="141" t="str">
        <f t="shared" si="6"/>
        <v/>
      </c>
      <c r="E110" s="141" t="str">
        <f t="shared" si="7"/>
        <v/>
      </c>
      <c r="F110" s="142" t="str">
        <f t="shared" si="8"/>
        <v/>
      </c>
      <c r="G110" s="141" t="str">
        <f t="shared" si="9"/>
        <v/>
      </c>
    </row>
    <row r="111" spans="3:7">
      <c r="C111" s="143" t="str">
        <f t="shared" si="5"/>
        <v/>
      </c>
      <c r="D111" s="141" t="str">
        <f t="shared" si="6"/>
        <v/>
      </c>
      <c r="E111" s="141" t="str">
        <f t="shared" si="7"/>
        <v/>
      </c>
      <c r="F111" s="142" t="str">
        <f t="shared" si="8"/>
        <v/>
      </c>
      <c r="G111" s="141" t="str">
        <f t="shared" si="9"/>
        <v/>
      </c>
    </row>
    <row r="112" spans="3:7">
      <c r="C112" s="143" t="str">
        <f t="shared" si="5"/>
        <v/>
      </c>
      <c r="D112" s="141" t="str">
        <f t="shared" si="6"/>
        <v/>
      </c>
      <c r="E112" s="141" t="str">
        <f t="shared" si="7"/>
        <v/>
      </c>
      <c r="F112" s="142" t="str">
        <f t="shared" si="8"/>
        <v/>
      </c>
      <c r="G112" s="141" t="str">
        <f t="shared" si="9"/>
        <v/>
      </c>
    </row>
    <row r="113" spans="3:7">
      <c r="C113" s="143" t="str">
        <f t="shared" si="5"/>
        <v/>
      </c>
      <c r="D113" s="141" t="str">
        <f t="shared" si="6"/>
        <v/>
      </c>
      <c r="E113" s="141" t="str">
        <f t="shared" si="7"/>
        <v/>
      </c>
      <c r="F113" s="142" t="str">
        <f t="shared" si="8"/>
        <v/>
      </c>
      <c r="G113" s="141" t="str">
        <f t="shared" si="9"/>
        <v/>
      </c>
    </row>
    <row r="114" spans="3:7">
      <c r="C114" s="143" t="str">
        <f t="shared" si="5"/>
        <v/>
      </c>
      <c r="D114" s="141" t="str">
        <f t="shared" si="6"/>
        <v/>
      </c>
      <c r="E114" s="141" t="str">
        <f t="shared" si="7"/>
        <v/>
      </c>
      <c r="F114" s="142" t="str">
        <f t="shared" si="8"/>
        <v/>
      </c>
      <c r="G114" s="141" t="str">
        <f t="shared" si="9"/>
        <v/>
      </c>
    </row>
    <row r="115" spans="3:7">
      <c r="C115" s="143" t="str">
        <f t="shared" si="5"/>
        <v/>
      </c>
      <c r="D115" s="141" t="str">
        <f t="shared" si="6"/>
        <v/>
      </c>
      <c r="E115" s="141" t="str">
        <f t="shared" si="7"/>
        <v/>
      </c>
      <c r="F115" s="142" t="str">
        <f t="shared" si="8"/>
        <v/>
      </c>
      <c r="G115" s="141" t="str">
        <f t="shared" si="9"/>
        <v/>
      </c>
    </row>
    <row r="116" spans="3:7">
      <c r="C116" s="143" t="str">
        <f t="shared" si="5"/>
        <v/>
      </c>
      <c r="D116" s="141" t="str">
        <f t="shared" si="6"/>
        <v/>
      </c>
      <c r="E116" s="141" t="str">
        <f t="shared" si="7"/>
        <v/>
      </c>
      <c r="F116" s="142" t="str">
        <f t="shared" si="8"/>
        <v/>
      </c>
      <c r="G116" s="141" t="str">
        <f t="shared" si="9"/>
        <v/>
      </c>
    </row>
    <row r="117" spans="3:7">
      <c r="C117" s="143" t="str">
        <f t="shared" si="5"/>
        <v/>
      </c>
      <c r="D117" s="141" t="str">
        <f t="shared" si="6"/>
        <v/>
      </c>
      <c r="E117" s="141" t="str">
        <f t="shared" si="7"/>
        <v/>
      </c>
      <c r="F117" s="142" t="str">
        <f t="shared" si="8"/>
        <v/>
      </c>
      <c r="G117" s="141" t="str">
        <f t="shared" si="9"/>
        <v/>
      </c>
    </row>
    <row r="118" spans="3:7">
      <c r="C118" s="143" t="str">
        <f t="shared" si="5"/>
        <v/>
      </c>
      <c r="D118" s="141" t="str">
        <f t="shared" si="6"/>
        <v/>
      </c>
      <c r="E118" s="141" t="str">
        <f t="shared" si="7"/>
        <v/>
      </c>
      <c r="F118" s="142" t="str">
        <f t="shared" si="8"/>
        <v/>
      </c>
      <c r="G118" s="141" t="str">
        <f t="shared" si="9"/>
        <v/>
      </c>
    </row>
    <row r="119" spans="3:7">
      <c r="C119" s="143" t="str">
        <f t="shared" si="5"/>
        <v/>
      </c>
      <c r="D119" s="141" t="str">
        <f t="shared" si="6"/>
        <v/>
      </c>
      <c r="E119" s="141" t="str">
        <f t="shared" si="7"/>
        <v/>
      </c>
      <c r="F119" s="142" t="str">
        <f t="shared" si="8"/>
        <v/>
      </c>
      <c r="G119" s="141" t="str">
        <f t="shared" si="9"/>
        <v/>
      </c>
    </row>
    <row r="120" spans="3:7">
      <c r="C120" s="143" t="str">
        <f t="shared" si="5"/>
        <v/>
      </c>
      <c r="D120" s="141" t="str">
        <f t="shared" si="6"/>
        <v/>
      </c>
      <c r="E120" s="141" t="str">
        <f t="shared" si="7"/>
        <v/>
      </c>
      <c r="F120" s="142" t="str">
        <f t="shared" si="8"/>
        <v/>
      </c>
      <c r="G120" s="141" t="str">
        <f t="shared" si="9"/>
        <v/>
      </c>
    </row>
    <row r="121" spans="3:7">
      <c r="C121" s="143" t="str">
        <f t="shared" si="5"/>
        <v/>
      </c>
      <c r="D121" s="141" t="str">
        <f t="shared" si="6"/>
        <v/>
      </c>
      <c r="E121" s="141" t="str">
        <f t="shared" si="7"/>
        <v/>
      </c>
      <c r="F121" s="142" t="str">
        <f t="shared" si="8"/>
        <v/>
      </c>
      <c r="G121" s="141" t="str">
        <f t="shared" si="9"/>
        <v/>
      </c>
    </row>
    <row r="122" spans="3:7">
      <c r="C122" s="143" t="str">
        <f t="shared" si="5"/>
        <v/>
      </c>
      <c r="D122" s="141" t="str">
        <f t="shared" si="6"/>
        <v/>
      </c>
      <c r="E122" s="141" t="str">
        <f t="shared" si="7"/>
        <v/>
      </c>
      <c r="F122" s="142" t="str">
        <f t="shared" si="8"/>
        <v/>
      </c>
      <c r="G122" s="141" t="str">
        <f t="shared" si="9"/>
        <v/>
      </c>
    </row>
    <row r="123" spans="3:7">
      <c r="C123" s="143" t="str">
        <f t="shared" si="5"/>
        <v/>
      </c>
      <c r="D123" s="141" t="str">
        <f t="shared" si="6"/>
        <v/>
      </c>
      <c r="E123" s="141" t="str">
        <f t="shared" si="7"/>
        <v/>
      </c>
      <c r="F123" s="142" t="str">
        <f t="shared" si="8"/>
        <v/>
      </c>
      <c r="G123" s="141" t="str">
        <f t="shared" si="9"/>
        <v/>
      </c>
    </row>
    <row r="124" spans="3:7">
      <c r="C124" s="143" t="str">
        <f t="shared" si="5"/>
        <v/>
      </c>
      <c r="D124" s="141" t="str">
        <f t="shared" si="6"/>
        <v/>
      </c>
      <c r="E124" s="141" t="str">
        <f t="shared" si="7"/>
        <v/>
      </c>
      <c r="F124" s="142" t="str">
        <f t="shared" si="8"/>
        <v/>
      </c>
      <c r="G124" s="141" t="str">
        <f t="shared" si="9"/>
        <v/>
      </c>
    </row>
    <row r="125" spans="3:7">
      <c r="C125" s="143" t="str">
        <f t="shared" si="5"/>
        <v/>
      </c>
      <c r="D125" s="141" t="str">
        <f t="shared" si="6"/>
        <v/>
      </c>
      <c r="E125" s="141" t="str">
        <f t="shared" si="7"/>
        <v/>
      </c>
      <c r="F125" s="142" t="str">
        <f t="shared" si="8"/>
        <v/>
      </c>
      <c r="G125" s="141" t="str">
        <f t="shared" si="9"/>
        <v/>
      </c>
    </row>
    <row r="126" spans="3:7">
      <c r="C126" s="143" t="str">
        <f t="shared" si="5"/>
        <v/>
      </c>
      <c r="D126" s="141" t="str">
        <f t="shared" si="6"/>
        <v/>
      </c>
      <c r="E126" s="141" t="str">
        <f t="shared" si="7"/>
        <v/>
      </c>
      <c r="F126" s="142" t="str">
        <f t="shared" si="8"/>
        <v/>
      </c>
      <c r="G126" s="141" t="str">
        <f t="shared" si="9"/>
        <v/>
      </c>
    </row>
    <row r="127" spans="3:7">
      <c r="C127" s="143" t="str">
        <f t="shared" si="5"/>
        <v/>
      </c>
      <c r="D127" s="141" t="str">
        <f t="shared" si="6"/>
        <v/>
      </c>
      <c r="E127" s="141" t="str">
        <f t="shared" si="7"/>
        <v/>
      </c>
      <c r="F127" s="142" t="str">
        <f t="shared" si="8"/>
        <v/>
      </c>
      <c r="G127" s="141" t="str">
        <f t="shared" si="9"/>
        <v/>
      </c>
    </row>
    <row r="128" spans="3:7">
      <c r="C128" s="143" t="str">
        <f t="shared" si="5"/>
        <v/>
      </c>
      <c r="D128" s="141" t="str">
        <f t="shared" si="6"/>
        <v/>
      </c>
      <c r="E128" s="141" t="str">
        <f t="shared" si="7"/>
        <v/>
      </c>
      <c r="F128" s="142" t="str">
        <f t="shared" si="8"/>
        <v/>
      </c>
      <c r="G128" s="141" t="str">
        <f t="shared" si="9"/>
        <v/>
      </c>
    </row>
    <row r="129" spans="3:7">
      <c r="C129" s="143" t="str">
        <f t="shared" si="5"/>
        <v/>
      </c>
      <c r="D129" s="141" t="str">
        <f t="shared" si="6"/>
        <v/>
      </c>
      <c r="E129" s="141" t="str">
        <f t="shared" si="7"/>
        <v/>
      </c>
      <c r="F129" s="142" t="str">
        <f t="shared" si="8"/>
        <v/>
      </c>
      <c r="G129" s="141" t="str">
        <f t="shared" si="9"/>
        <v/>
      </c>
    </row>
    <row r="130" spans="3:7">
      <c r="C130" s="143" t="str">
        <f t="shared" si="5"/>
        <v/>
      </c>
      <c r="D130" s="141" t="str">
        <f t="shared" si="6"/>
        <v/>
      </c>
      <c r="E130" s="141" t="str">
        <f t="shared" si="7"/>
        <v/>
      </c>
      <c r="F130" s="142" t="str">
        <f t="shared" si="8"/>
        <v/>
      </c>
      <c r="G130" s="141" t="str">
        <f t="shared" si="9"/>
        <v/>
      </c>
    </row>
    <row r="131" spans="3:7">
      <c r="C131" s="143" t="str">
        <f t="shared" si="5"/>
        <v/>
      </c>
      <c r="D131" s="141" t="str">
        <f t="shared" si="6"/>
        <v/>
      </c>
      <c r="E131" s="141" t="str">
        <f t="shared" si="7"/>
        <v/>
      </c>
      <c r="F131" s="142" t="str">
        <f t="shared" si="8"/>
        <v/>
      </c>
      <c r="G131" s="141" t="str">
        <f t="shared" si="9"/>
        <v/>
      </c>
    </row>
    <row r="132" spans="3:7">
      <c r="C132" s="143" t="str">
        <f t="shared" si="5"/>
        <v/>
      </c>
      <c r="D132" s="141" t="str">
        <f t="shared" si="6"/>
        <v/>
      </c>
      <c r="E132" s="141" t="str">
        <f t="shared" si="7"/>
        <v/>
      </c>
      <c r="F132" s="142" t="str">
        <f t="shared" si="8"/>
        <v/>
      </c>
      <c r="G132" s="141" t="str">
        <f t="shared" si="9"/>
        <v/>
      </c>
    </row>
    <row r="133" spans="3:7">
      <c r="C133" s="143" t="str">
        <f t="shared" si="5"/>
        <v/>
      </c>
      <c r="D133" s="141" t="str">
        <f t="shared" si="6"/>
        <v/>
      </c>
      <c r="E133" s="141" t="str">
        <f t="shared" si="7"/>
        <v/>
      </c>
      <c r="F133" s="142" t="str">
        <f t="shared" si="8"/>
        <v/>
      </c>
      <c r="G133" s="141" t="str">
        <f t="shared" si="9"/>
        <v/>
      </c>
    </row>
    <row r="134" spans="3:7">
      <c r="C134" s="143" t="str">
        <f t="shared" si="5"/>
        <v/>
      </c>
      <c r="D134" s="141" t="str">
        <f t="shared" si="6"/>
        <v/>
      </c>
      <c r="E134" s="141" t="str">
        <f t="shared" si="7"/>
        <v/>
      </c>
      <c r="F134" s="142" t="str">
        <f t="shared" si="8"/>
        <v/>
      </c>
      <c r="G134" s="141" t="str">
        <f t="shared" si="9"/>
        <v/>
      </c>
    </row>
    <row r="135" spans="3:7">
      <c r="C135" s="143" t="str">
        <f t="shared" si="5"/>
        <v/>
      </c>
      <c r="D135" s="141" t="str">
        <f t="shared" si="6"/>
        <v/>
      </c>
      <c r="E135" s="141" t="str">
        <f t="shared" si="7"/>
        <v/>
      </c>
      <c r="F135" s="142" t="str">
        <f t="shared" si="8"/>
        <v/>
      </c>
      <c r="G135" s="141" t="str">
        <f t="shared" si="9"/>
        <v/>
      </c>
    </row>
    <row r="136" spans="3:7">
      <c r="C136" s="143" t="str">
        <f t="shared" si="5"/>
        <v/>
      </c>
      <c r="D136" s="141" t="str">
        <f t="shared" si="6"/>
        <v/>
      </c>
      <c r="E136" s="141" t="str">
        <f t="shared" si="7"/>
        <v/>
      </c>
      <c r="F136" s="142" t="str">
        <f t="shared" si="8"/>
        <v/>
      </c>
      <c r="G136" s="141" t="str">
        <f t="shared" si="9"/>
        <v/>
      </c>
    </row>
    <row r="137" spans="3:7">
      <c r="C137" s="143" t="str">
        <f t="shared" si="5"/>
        <v/>
      </c>
      <c r="D137" s="141" t="str">
        <f t="shared" si="6"/>
        <v/>
      </c>
      <c r="E137" s="141" t="str">
        <f t="shared" si="7"/>
        <v/>
      </c>
      <c r="F137" s="142" t="str">
        <f t="shared" si="8"/>
        <v/>
      </c>
      <c r="G137" s="141" t="str">
        <f t="shared" si="9"/>
        <v/>
      </c>
    </row>
    <row r="138" spans="3:7">
      <c r="C138" s="143" t="str">
        <f t="shared" si="5"/>
        <v/>
      </c>
      <c r="D138" s="141" t="str">
        <f t="shared" si="6"/>
        <v/>
      </c>
      <c r="E138" s="141" t="str">
        <f t="shared" si="7"/>
        <v/>
      </c>
      <c r="F138" s="142" t="str">
        <f t="shared" si="8"/>
        <v/>
      </c>
      <c r="G138" s="141" t="str">
        <f t="shared" si="9"/>
        <v/>
      </c>
    </row>
    <row r="139" spans="3:7">
      <c r="C139" s="143" t="str">
        <f t="shared" si="5"/>
        <v/>
      </c>
      <c r="D139" s="141" t="str">
        <f t="shared" si="6"/>
        <v/>
      </c>
      <c r="E139" s="141" t="str">
        <f t="shared" si="7"/>
        <v/>
      </c>
      <c r="F139" s="142" t="str">
        <f t="shared" si="8"/>
        <v/>
      </c>
      <c r="G139" s="141" t="str">
        <f t="shared" si="9"/>
        <v/>
      </c>
    </row>
    <row r="140" spans="3:7">
      <c r="C140" s="143" t="str">
        <f t="shared" si="5"/>
        <v/>
      </c>
      <c r="D140" s="141" t="str">
        <f t="shared" si="6"/>
        <v/>
      </c>
      <c r="E140" s="141" t="str">
        <f t="shared" si="7"/>
        <v/>
      </c>
      <c r="F140" s="142" t="str">
        <f t="shared" si="8"/>
        <v/>
      </c>
      <c r="G140" s="141" t="str">
        <f t="shared" si="9"/>
        <v/>
      </c>
    </row>
    <row r="141" spans="3:7">
      <c r="C141" s="143" t="str">
        <f t="shared" si="5"/>
        <v/>
      </c>
      <c r="D141" s="141" t="str">
        <f t="shared" si="6"/>
        <v/>
      </c>
      <c r="E141" s="141" t="str">
        <f t="shared" si="7"/>
        <v/>
      </c>
      <c r="F141" s="142" t="str">
        <f t="shared" si="8"/>
        <v/>
      </c>
      <c r="G141" s="141" t="str">
        <f t="shared" si="9"/>
        <v/>
      </c>
    </row>
    <row r="142" spans="3:7">
      <c r="C142" s="143" t="str">
        <f t="shared" ref="C142:C205" si="10">IF(OR(C141=$D$9,C141=""),"",IF(ISNUMBER(C141),C141+1,1))</f>
        <v/>
      </c>
      <c r="D142" s="141" t="str">
        <f t="shared" ref="D142:D205" si="11">IF(C142&gt;$D$9,"",PMT($D$7,$D$9,$D$3)*-1)</f>
        <v/>
      </c>
      <c r="E142" s="141" t="str">
        <f t="shared" ref="E142:E205" si="12">IF(C142&gt;$D$9,"",$D$7*G141)</f>
        <v/>
      </c>
      <c r="F142" s="142" t="str">
        <f t="shared" ref="F142:F205" si="13">IF(C142&gt;$D$9,"",D142-E142)</f>
        <v/>
      </c>
      <c r="G142" s="141" t="str">
        <f t="shared" ref="G142:G205" si="14">IF(C142&gt;$D$9,"",G141-F142)</f>
        <v/>
      </c>
    </row>
    <row r="143" spans="3:7">
      <c r="C143" s="143" t="str">
        <f t="shared" si="10"/>
        <v/>
      </c>
      <c r="D143" s="141" t="str">
        <f t="shared" si="11"/>
        <v/>
      </c>
      <c r="E143" s="141" t="str">
        <f t="shared" si="12"/>
        <v/>
      </c>
      <c r="F143" s="142" t="str">
        <f t="shared" si="13"/>
        <v/>
      </c>
      <c r="G143" s="141" t="str">
        <f t="shared" si="14"/>
        <v/>
      </c>
    </row>
    <row r="144" spans="3:7">
      <c r="C144" s="143" t="str">
        <f t="shared" si="10"/>
        <v/>
      </c>
      <c r="D144" s="141" t="str">
        <f t="shared" si="11"/>
        <v/>
      </c>
      <c r="E144" s="141" t="str">
        <f t="shared" si="12"/>
        <v/>
      </c>
      <c r="F144" s="142" t="str">
        <f t="shared" si="13"/>
        <v/>
      </c>
      <c r="G144" s="141" t="str">
        <f t="shared" si="14"/>
        <v/>
      </c>
    </row>
    <row r="145" spans="3:7">
      <c r="C145" s="143" t="str">
        <f t="shared" si="10"/>
        <v/>
      </c>
      <c r="D145" s="141" t="str">
        <f t="shared" si="11"/>
        <v/>
      </c>
      <c r="E145" s="141" t="str">
        <f t="shared" si="12"/>
        <v/>
      </c>
      <c r="F145" s="142" t="str">
        <f t="shared" si="13"/>
        <v/>
      </c>
      <c r="G145" s="141" t="str">
        <f t="shared" si="14"/>
        <v/>
      </c>
    </row>
    <row r="146" spans="3:7">
      <c r="C146" s="143" t="str">
        <f t="shared" si="10"/>
        <v/>
      </c>
      <c r="D146" s="141" t="str">
        <f t="shared" si="11"/>
        <v/>
      </c>
      <c r="E146" s="141" t="str">
        <f t="shared" si="12"/>
        <v/>
      </c>
      <c r="F146" s="142" t="str">
        <f t="shared" si="13"/>
        <v/>
      </c>
      <c r="G146" s="141" t="str">
        <f t="shared" si="14"/>
        <v/>
      </c>
    </row>
    <row r="147" spans="3:7">
      <c r="C147" s="143" t="str">
        <f t="shared" si="10"/>
        <v/>
      </c>
      <c r="D147" s="141" t="str">
        <f t="shared" si="11"/>
        <v/>
      </c>
      <c r="E147" s="141" t="str">
        <f t="shared" si="12"/>
        <v/>
      </c>
      <c r="F147" s="142" t="str">
        <f t="shared" si="13"/>
        <v/>
      </c>
      <c r="G147" s="141" t="str">
        <f t="shared" si="14"/>
        <v/>
      </c>
    </row>
    <row r="148" spans="3:7">
      <c r="C148" s="143" t="str">
        <f t="shared" si="10"/>
        <v/>
      </c>
      <c r="D148" s="141" t="str">
        <f t="shared" si="11"/>
        <v/>
      </c>
      <c r="E148" s="141" t="str">
        <f t="shared" si="12"/>
        <v/>
      </c>
      <c r="F148" s="142" t="str">
        <f t="shared" si="13"/>
        <v/>
      </c>
      <c r="G148" s="141" t="str">
        <f t="shared" si="14"/>
        <v/>
      </c>
    </row>
    <row r="149" spans="3:7">
      <c r="C149" s="143" t="str">
        <f t="shared" si="10"/>
        <v/>
      </c>
      <c r="D149" s="141" t="str">
        <f t="shared" si="11"/>
        <v/>
      </c>
      <c r="E149" s="141" t="str">
        <f t="shared" si="12"/>
        <v/>
      </c>
      <c r="F149" s="142" t="str">
        <f t="shared" si="13"/>
        <v/>
      </c>
      <c r="G149" s="141" t="str">
        <f t="shared" si="14"/>
        <v/>
      </c>
    </row>
    <row r="150" spans="3:7">
      <c r="C150" s="143" t="str">
        <f t="shared" si="10"/>
        <v/>
      </c>
      <c r="D150" s="141" t="str">
        <f t="shared" si="11"/>
        <v/>
      </c>
      <c r="E150" s="141" t="str">
        <f t="shared" si="12"/>
        <v/>
      </c>
      <c r="F150" s="142" t="str">
        <f t="shared" si="13"/>
        <v/>
      </c>
      <c r="G150" s="141" t="str">
        <f t="shared" si="14"/>
        <v/>
      </c>
    </row>
    <row r="151" spans="3:7">
      <c r="C151" s="143" t="str">
        <f t="shared" si="10"/>
        <v/>
      </c>
      <c r="D151" s="141" t="str">
        <f t="shared" si="11"/>
        <v/>
      </c>
      <c r="E151" s="141" t="str">
        <f t="shared" si="12"/>
        <v/>
      </c>
      <c r="F151" s="142" t="str">
        <f t="shared" si="13"/>
        <v/>
      </c>
      <c r="G151" s="141" t="str">
        <f t="shared" si="14"/>
        <v/>
      </c>
    </row>
    <row r="152" spans="3:7">
      <c r="C152" s="143" t="str">
        <f t="shared" si="10"/>
        <v/>
      </c>
      <c r="D152" s="141" t="str">
        <f t="shared" si="11"/>
        <v/>
      </c>
      <c r="E152" s="141" t="str">
        <f t="shared" si="12"/>
        <v/>
      </c>
      <c r="F152" s="142" t="str">
        <f t="shared" si="13"/>
        <v/>
      </c>
      <c r="G152" s="141" t="str">
        <f t="shared" si="14"/>
        <v/>
      </c>
    </row>
    <row r="153" spans="3:7">
      <c r="C153" s="143" t="str">
        <f t="shared" si="10"/>
        <v/>
      </c>
      <c r="D153" s="141" t="str">
        <f t="shared" si="11"/>
        <v/>
      </c>
      <c r="E153" s="141" t="str">
        <f t="shared" si="12"/>
        <v/>
      </c>
      <c r="F153" s="142" t="str">
        <f t="shared" si="13"/>
        <v/>
      </c>
      <c r="G153" s="141" t="str">
        <f t="shared" si="14"/>
        <v/>
      </c>
    </row>
    <row r="154" spans="3:7">
      <c r="C154" s="143" t="str">
        <f t="shared" si="10"/>
        <v/>
      </c>
      <c r="D154" s="141" t="str">
        <f t="shared" si="11"/>
        <v/>
      </c>
      <c r="E154" s="141" t="str">
        <f t="shared" si="12"/>
        <v/>
      </c>
      <c r="F154" s="142" t="str">
        <f t="shared" si="13"/>
        <v/>
      </c>
      <c r="G154" s="141" t="str">
        <f t="shared" si="14"/>
        <v/>
      </c>
    </row>
    <row r="155" spans="3:7">
      <c r="C155" s="143" t="str">
        <f t="shared" si="10"/>
        <v/>
      </c>
      <c r="D155" s="141" t="str">
        <f t="shared" si="11"/>
        <v/>
      </c>
      <c r="E155" s="141" t="str">
        <f t="shared" si="12"/>
        <v/>
      </c>
      <c r="F155" s="142" t="str">
        <f t="shared" si="13"/>
        <v/>
      </c>
      <c r="G155" s="141" t="str">
        <f t="shared" si="14"/>
        <v/>
      </c>
    </row>
    <row r="156" spans="3:7">
      <c r="C156" s="143" t="str">
        <f t="shared" si="10"/>
        <v/>
      </c>
      <c r="D156" s="141" t="str">
        <f t="shared" si="11"/>
        <v/>
      </c>
      <c r="E156" s="141" t="str">
        <f t="shared" si="12"/>
        <v/>
      </c>
      <c r="F156" s="142" t="str">
        <f t="shared" si="13"/>
        <v/>
      </c>
      <c r="G156" s="141" t="str">
        <f t="shared" si="14"/>
        <v/>
      </c>
    </row>
    <row r="157" spans="3:7">
      <c r="C157" s="143" t="str">
        <f t="shared" si="10"/>
        <v/>
      </c>
      <c r="D157" s="141" t="str">
        <f t="shared" si="11"/>
        <v/>
      </c>
      <c r="E157" s="141" t="str">
        <f t="shared" si="12"/>
        <v/>
      </c>
      <c r="F157" s="142" t="str">
        <f t="shared" si="13"/>
        <v/>
      </c>
      <c r="G157" s="141" t="str">
        <f t="shared" si="14"/>
        <v/>
      </c>
    </row>
    <row r="158" spans="3:7">
      <c r="C158" s="143" t="str">
        <f t="shared" si="10"/>
        <v/>
      </c>
      <c r="D158" s="141" t="str">
        <f t="shared" si="11"/>
        <v/>
      </c>
      <c r="E158" s="141" t="str">
        <f t="shared" si="12"/>
        <v/>
      </c>
      <c r="F158" s="142" t="str">
        <f t="shared" si="13"/>
        <v/>
      </c>
      <c r="G158" s="141" t="str">
        <f t="shared" si="14"/>
        <v/>
      </c>
    </row>
    <row r="159" spans="3:7">
      <c r="C159" s="143" t="str">
        <f t="shared" si="10"/>
        <v/>
      </c>
      <c r="D159" s="141" t="str">
        <f t="shared" si="11"/>
        <v/>
      </c>
      <c r="E159" s="141" t="str">
        <f t="shared" si="12"/>
        <v/>
      </c>
      <c r="F159" s="142" t="str">
        <f t="shared" si="13"/>
        <v/>
      </c>
      <c r="G159" s="141" t="str">
        <f t="shared" si="14"/>
        <v/>
      </c>
    </row>
    <row r="160" spans="3:7">
      <c r="C160" s="143" t="str">
        <f t="shared" si="10"/>
        <v/>
      </c>
      <c r="D160" s="141" t="str">
        <f t="shared" si="11"/>
        <v/>
      </c>
      <c r="E160" s="141" t="str">
        <f t="shared" si="12"/>
        <v/>
      </c>
      <c r="F160" s="142" t="str">
        <f t="shared" si="13"/>
        <v/>
      </c>
      <c r="G160" s="141" t="str">
        <f t="shared" si="14"/>
        <v/>
      </c>
    </row>
    <row r="161" spans="3:7">
      <c r="C161" s="143" t="str">
        <f t="shared" si="10"/>
        <v/>
      </c>
      <c r="D161" s="141" t="str">
        <f t="shared" si="11"/>
        <v/>
      </c>
      <c r="E161" s="141" t="str">
        <f t="shared" si="12"/>
        <v/>
      </c>
      <c r="F161" s="142" t="str">
        <f t="shared" si="13"/>
        <v/>
      </c>
      <c r="G161" s="141" t="str">
        <f t="shared" si="14"/>
        <v/>
      </c>
    </row>
    <row r="162" spans="3:7">
      <c r="C162" s="143" t="str">
        <f t="shared" si="10"/>
        <v/>
      </c>
      <c r="D162" s="141" t="str">
        <f t="shared" si="11"/>
        <v/>
      </c>
      <c r="E162" s="141" t="str">
        <f t="shared" si="12"/>
        <v/>
      </c>
      <c r="F162" s="142" t="str">
        <f t="shared" si="13"/>
        <v/>
      </c>
      <c r="G162" s="141" t="str">
        <f t="shared" si="14"/>
        <v/>
      </c>
    </row>
    <row r="163" spans="3:7">
      <c r="C163" s="143" t="str">
        <f t="shared" si="10"/>
        <v/>
      </c>
      <c r="D163" s="141" t="str">
        <f t="shared" si="11"/>
        <v/>
      </c>
      <c r="E163" s="141" t="str">
        <f t="shared" si="12"/>
        <v/>
      </c>
      <c r="F163" s="142" t="str">
        <f t="shared" si="13"/>
        <v/>
      </c>
      <c r="G163" s="141" t="str">
        <f t="shared" si="14"/>
        <v/>
      </c>
    </row>
    <row r="164" spans="3:7">
      <c r="C164" s="143" t="str">
        <f t="shared" si="10"/>
        <v/>
      </c>
      <c r="D164" s="141" t="str">
        <f t="shared" si="11"/>
        <v/>
      </c>
      <c r="E164" s="141" t="str">
        <f t="shared" si="12"/>
        <v/>
      </c>
      <c r="F164" s="142" t="str">
        <f t="shared" si="13"/>
        <v/>
      </c>
      <c r="G164" s="141" t="str">
        <f t="shared" si="14"/>
        <v/>
      </c>
    </row>
    <row r="165" spans="3:7">
      <c r="C165" s="143" t="str">
        <f t="shared" si="10"/>
        <v/>
      </c>
      <c r="D165" s="141" t="str">
        <f t="shared" si="11"/>
        <v/>
      </c>
      <c r="E165" s="141" t="str">
        <f t="shared" si="12"/>
        <v/>
      </c>
      <c r="F165" s="142" t="str">
        <f t="shared" si="13"/>
        <v/>
      </c>
      <c r="G165" s="141" t="str">
        <f t="shared" si="14"/>
        <v/>
      </c>
    </row>
    <row r="166" spans="3:7">
      <c r="C166" s="143" t="str">
        <f t="shared" si="10"/>
        <v/>
      </c>
      <c r="D166" s="141" t="str">
        <f t="shared" si="11"/>
        <v/>
      </c>
      <c r="E166" s="141" t="str">
        <f t="shared" si="12"/>
        <v/>
      </c>
      <c r="F166" s="142" t="str">
        <f t="shared" si="13"/>
        <v/>
      </c>
      <c r="G166" s="141" t="str">
        <f t="shared" si="14"/>
        <v/>
      </c>
    </row>
    <row r="167" spans="3:7">
      <c r="C167" s="143" t="str">
        <f t="shared" si="10"/>
        <v/>
      </c>
      <c r="D167" s="141" t="str">
        <f t="shared" si="11"/>
        <v/>
      </c>
      <c r="E167" s="141" t="str">
        <f t="shared" si="12"/>
        <v/>
      </c>
      <c r="F167" s="142" t="str">
        <f t="shared" si="13"/>
        <v/>
      </c>
      <c r="G167" s="141" t="str">
        <f t="shared" si="14"/>
        <v/>
      </c>
    </row>
    <row r="168" spans="3:7">
      <c r="C168" s="143" t="str">
        <f t="shared" si="10"/>
        <v/>
      </c>
      <c r="D168" s="141" t="str">
        <f t="shared" si="11"/>
        <v/>
      </c>
      <c r="E168" s="141" t="str">
        <f t="shared" si="12"/>
        <v/>
      </c>
      <c r="F168" s="142" t="str">
        <f t="shared" si="13"/>
        <v/>
      </c>
      <c r="G168" s="141" t="str">
        <f t="shared" si="14"/>
        <v/>
      </c>
    </row>
    <row r="169" spans="3:7">
      <c r="C169" s="143" t="str">
        <f t="shared" si="10"/>
        <v/>
      </c>
      <c r="D169" s="141" t="str">
        <f t="shared" si="11"/>
        <v/>
      </c>
      <c r="E169" s="141" t="str">
        <f t="shared" si="12"/>
        <v/>
      </c>
      <c r="F169" s="142" t="str">
        <f t="shared" si="13"/>
        <v/>
      </c>
      <c r="G169" s="141" t="str">
        <f t="shared" si="14"/>
        <v/>
      </c>
    </row>
    <row r="170" spans="3:7">
      <c r="C170" s="143" t="str">
        <f t="shared" si="10"/>
        <v/>
      </c>
      <c r="D170" s="141" t="str">
        <f t="shared" si="11"/>
        <v/>
      </c>
      <c r="E170" s="141" t="str">
        <f t="shared" si="12"/>
        <v/>
      </c>
      <c r="F170" s="142" t="str">
        <f t="shared" si="13"/>
        <v/>
      </c>
      <c r="G170" s="141" t="str">
        <f t="shared" si="14"/>
        <v/>
      </c>
    </row>
    <row r="171" spans="3:7">
      <c r="C171" s="143" t="str">
        <f t="shared" si="10"/>
        <v/>
      </c>
      <c r="D171" s="141" t="str">
        <f t="shared" si="11"/>
        <v/>
      </c>
      <c r="E171" s="141" t="str">
        <f t="shared" si="12"/>
        <v/>
      </c>
      <c r="F171" s="142" t="str">
        <f t="shared" si="13"/>
        <v/>
      </c>
      <c r="G171" s="141" t="str">
        <f t="shared" si="14"/>
        <v/>
      </c>
    </row>
    <row r="172" spans="3:7">
      <c r="C172" s="143" t="str">
        <f t="shared" si="10"/>
        <v/>
      </c>
      <c r="D172" s="141" t="str">
        <f t="shared" si="11"/>
        <v/>
      </c>
      <c r="E172" s="141" t="str">
        <f t="shared" si="12"/>
        <v/>
      </c>
      <c r="F172" s="142" t="str">
        <f t="shared" si="13"/>
        <v/>
      </c>
      <c r="G172" s="141" t="str">
        <f t="shared" si="14"/>
        <v/>
      </c>
    </row>
    <row r="173" spans="3:7">
      <c r="C173" s="143" t="str">
        <f t="shared" si="10"/>
        <v/>
      </c>
      <c r="D173" s="141" t="str">
        <f t="shared" si="11"/>
        <v/>
      </c>
      <c r="E173" s="141" t="str">
        <f t="shared" si="12"/>
        <v/>
      </c>
      <c r="F173" s="142" t="str">
        <f t="shared" si="13"/>
        <v/>
      </c>
      <c r="G173" s="141" t="str">
        <f t="shared" si="14"/>
        <v/>
      </c>
    </row>
    <row r="174" spans="3:7">
      <c r="C174" s="143" t="str">
        <f t="shared" si="10"/>
        <v/>
      </c>
      <c r="D174" s="141" t="str">
        <f t="shared" si="11"/>
        <v/>
      </c>
      <c r="E174" s="141" t="str">
        <f t="shared" si="12"/>
        <v/>
      </c>
      <c r="F174" s="142" t="str">
        <f t="shared" si="13"/>
        <v/>
      </c>
      <c r="G174" s="141" t="str">
        <f t="shared" si="14"/>
        <v/>
      </c>
    </row>
    <row r="175" spans="3:7">
      <c r="C175" s="143" t="str">
        <f t="shared" si="10"/>
        <v/>
      </c>
      <c r="D175" s="141" t="str">
        <f t="shared" si="11"/>
        <v/>
      </c>
      <c r="E175" s="141" t="str">
        <f t="shared" si="12"/>
        <v/>
      </c>
      <c r="F175" s="142" t="str">
        <f t="shared" si="13"/>
        <v/>
      </c>
      <c r="G175" s="141" t="str">
        <f t="shared" si="14"/>
        <v/>
      </c>
    </row>
    <row r="176" spans="3:7">
      <c r="C176" s="143" t="str">
        <f t="shared" si="10"/>
        <v/>
      </c>
      <c r="D176" s="141" t="str">
        <f t="shared" si="11"/>
        <v/>
      </c>
      <c r="E176" s="141" t="str">
        <f t="shared" si="12"/>
        <v/>
      </c>
      <c r="F176" s="142" t="str">
        <f t="shared" si="13"/>
        <v/>
      </c>
      <c r="G176" s="141" t="str">
        <f t="shared" si="14"/>
        <v/>
      </c>
    </row>
    <row r="177" spans="3:7">
      <c r="C177" s="143" t="str">
        <f t="shared" si="10"/>
        <v/>
      </c>
      <c r="D177" s="141" t="str">
        <f t="shared" si="11"/>
        <v/>
      </c>
      <c r="E177" s="141" t="str">
        <f t="shared" si="12"/>
        <v/>
      </c>
      <c r="F177" s="142" t="str">
        <f t="shared" si="13"/>
        <v/>
      </c>
      <c r="G177" s="141" t="str">
        <f t="shared" si="14"/>
        <v/>
      </c>
    </row>
    <row r="178" spans="3:7">
      <c r="C178" s="143" t="str">
        <f t="shared" si="10"/>
        <v/>
      </c>
      <c r="D178" s="141" t="str">
        <f t="shared" si="11"/>
        <v/>
      </c>
      <c r="E178" s="141" t="str">
        <f t="shared" si="12"/>
        <v/>
      </c>
      <c r="F178" s="142" t="str">
        <f t="shared" si="13"/>
        <v/>
      </c>
      <c r="G178" s="141" t="str">
        <f t="shared" si="14"/>
        <v/>
      </c>
    </row>
    <row r="179" spans="3:7">
      <c r="C179" s="143" t="str">
        <f t="shared" si="10"/>
        <v/>
      </c>
      <c r="D179" s="141" t="str">
        <f t="shared" si="11"/>
        <v/>
      </c>
      <c r="E179" s="141" t="str">
        <f t="shared" si="12"/>
        <v/>
      </c>
      <c r="F179" s="142" t="str">
        <f t="shared" si="13"/>
        <v/>
      </c>
      <c r="G179" s="141" t="str">
        <f t="shared" si="14"/>
        <v/>
      </c>
    </row>
    <row r="180" spans="3:7">
      <c r="C180" s="143" t="str">
        <f t="shared" si="10"/>
        <v/>
      </c>
      <c r="D180" s="141" t="str">
        <f t="shared" si="11"/>
        <v/>
      </c>
      <c r="E180" s="141" t="str">
        <f t="shared" si="12"/>
        <v/>
      </c>
      <c r="F180" s="142" t="str">
        <f t="shared" si="13"/>
        <v/>
      </c>
      <c r="G180" s="141" t="str">
        <f t="shared" si="14"/>
        <v/>
      </c>
    </row>
    <row r="181" spans="3:7">
      <c r="C181" s="143" t="str">
        <f t="shared" si="10"/>
        <v/>
      </c>
      <c r="D181" s="141" t="str">
        <f t="shared" si="11"/>
        <v/>
      </c>
      <c r="E181" s="141" t="str">
        <f t="shared" si="12"/>
        <v/>
      </c>
      <c r="F181" s="142" t="str">
        <f t="shared" si="13"/>
        <v/>
      </c>
      <c r="G181" s="141" t="str">
        <f t="shared" si="14"/>
        <v/>
      </c>
    </row>
    <row r="182" spans="3:7">
      <c r="C182" s="143" t="str">
        <f t="shared" si="10"/>
        <v/>
      </c>
      <c r="D182" s="141" t="str">
        <f t="shared" si="11"/>
        <v/>
      </c>
      <c r="E182" s="141" t="str">
        <f t="shared" si="12"/>
        <v/>
      </c>
      <c r="F182" s="142" t="str">
        <f t="shared" si="13"/>
        <v/>
      </c>
      <c r="G182" s="141" t="str">
        <f t="shared" si="14"/>
        <v/>
      </c>
    </row>
    <row r="183" spans="3:7">
      <c r="C183" s="143" t="str">
        <f t="shared" si="10"/>
        <v/>
      </c>
      <c r="D183" s="141" t="str">
        <f t="shared" si="11"/>
        <v/>
      </c>
      <c r="E183" s="141" t="str">
        <f t="shared" si="12"/>
        <v/>
      </c>
      <c r="F183" s="142" t="str">
        <f t="shared" si="13"/>
        <v/>
      </c>
      <c r="G183" s="141" t="str">
        <f t="shared" si="14"/>
        <v/>
      </c>
    </row>
    <row r="184" spans="3:7">
      <c r="C184" s="143" t="str">
        <f t="shared" si="10"/>
        <v/>
      </c>
      <c r="D184" s="141" t="str">
        <f t="shared" si="11"/>
        <v/>
      </c>
      <c r="E184" s="141" t="str">
        <f t="shared" si="12"/>
        <v/>
      </c>
      <c r="F184" s="142" t="str">
        <f t="shared" si="13"/>
        <v/>
      </c>
      <c r="G184" s="141" t="str">
        <f t="shared" si="14"/>
        <v/>
      </c>
    </row>
    <row r="185" spans="3:7">
      <c r="C185" s="143" t="str">
        <f t="shared" si="10"/>
        <v/>
      </c>
      <c r="D185" s="141" t="str">
        <f t="shared" si="11"/>
        <v/>
      </c>
      <c r="E185" s="141" t="str">
        <f t="shared" si="12"/>
        <v/>
      </c>
      <c r="F185" s="142" t="str">
        <f t="shared" si="13"/>
        <v/>
      </c>
      <c r="G185" s="141" t="str">
        <f t="shared" si="14"/>
        <v/>
      </c>
    </row>
    <row r="186" spans="3:7">
      <c r="C186" s="143" t="str">
        <f t="shared" si="10"/>
        <v/>
      </c>
      <c r="D186" s="141" t="str">
        <f t="shared" si="11"/>
        <v/>
      </c>
      <c r="E186" s="141" t="str">
        <f t="shared" si="12"/>
        <v/>
      </c>
      <c r="F186" s="142" t="str">
        <f t="shared" si="13"/>
        <v/>
      </c>
      <c r="G186" s="141" t="str">
        <f t="shared" si="14"/>
        <v/>
      </c>
    </row>
    <row r="187" spans="3:7">
      <c r="C187" s="143" t="str">
        <f t="shared" si="10"/>
        <v/>
      </c>
      <c r="D187" s="141" t="str">
        <f t="shared" si="11"/>
        <v/>
      </c>
      <c r="E187" s="141" t="str">
        <f t="shared" si="12"/>
        <v/>
      </c>
      <c r="F187" s="142" t="str">
        <f t="shared" si="13"/>
        <v/>
      </c>
      <c r="G187" s="141" t="str">
        <f t="shared" si="14"/>
        <v/>
      </c>
    </row>
    <row r="188" spans="3:7">
      <c r="C188" s="143" t="str">
        <f t="shared" si="10"/>
        <v/>
      </c>
      <c r="D188" s="141" t="str">
        <f t="shared" si="11"/>
        <v/>
      </c>
      <c r="E188" s="141" t="str">
        <f t="shared" si="12"/>
        <v/>
      </c>
      <c r="F188" s="142" t="str">
        <f t="shared" si="13"/>
        <v/>
      </c>
      <c r="G188" s="141" t="str">
        <f t="shared" si="14"/>
        <v/>
      </c>
    </row>
    <row r="189" spans="3:7">
      <c r="C189" s="143" t="str">
        <f t="shared" si="10"/>
        <v/>
      </c>
      <c r="D189" s="141" t="str">
        <f t="shared" si="11"/>
        <v/>
      </c>
      <c r="E189" s="141" t="str">
        <f t="shared" si="12"/>
        <v/>
      </c>
      <c r="F189" s="142" t="str">
        <f t="shared" si="13"/>
        <v/>
      </c>
      <c r="G189" s="141" t="str">
        <f t="shared" si="14"/>
        <v/>
      </c>
    </row>
    <row r="190" spans="3:7">
      <c r="C190" s="143" t="str">
        <f t="shared" si="10"/>
        <v/>
      </c>
      <c r="D190" s="141" t="str">
        <f t="shared" si="11"/>
        <v/>
      </c>
      <c r="E190" s="141" t="str">
        <f t="shared" si="12"/>
        <v/>
      </c>
      <c r="F190" s="142" t="str">
        <f t="shared" si="13"/>
        <v/>
      </c>
      <c r="G190" s="141" t="str">
        <f t="shared" si="14"/>
        <v/>
      </c>
    </row>
    <row r="191" spans="3:7">
      <c r="C191" s="143" t="str">
        <f t="shared" si="10"/>
        <v/>
      </c>
      <c r="D191" s="141" t="str">
        <f t="shared" si="11"/>
        <v/>
      </c>
      <c r="E191" s="141" t="str">
        <f t="shared" si="12"/>
        <v/>
      </c>
      <c r="F191" s="142" t="str">
        <f t="shared" si="13"/>
        <v/>
      </c>
      <c r="G191" s="141" t="str">
        <f t="shared" si="14"/>
        <v/>
      </c>
    </row>
    <row r="192" spans="3:7">
      <c r="C192" s="143" t="str">
        <f t="shared" si="10"/>
        <v/>
      </c>
      <c r="D192" s="141" t="str">
        <f t="shared" si="11"/>
        <v/>
      </c>
      <c r="E192" s="141" t="str">
        <f t="shared" si="12"/>
        <v/>
      </c>
      <c r="F192" s="142" t="str">
        <f t="shared" si="13"/>
        <v/>
      </c>
      <c r="G192" s="141" t="str">
        <f t="shared" si="14"/>
        <v/>
      </c>
    </row>
    <row r="193" spans="3:7">
      <c r="C193" s="143" t="str">
        <f t="shared" si="10"/>
        <v/>
      </c>
      <c r="D193" s="141" t="str">
        <f t="shared" si="11"/>
        <v/>
      </c>
      <c r="E193" s="141" t="str">
        <f t="shared" si="12"/>
        <v/>
      </c>
      <c r="F193" s="142" t="str">
        <f t="shared" si="13"/>
        <v/>
      </c>
      <c r="G193" s="141" t="str">
        <f t="shared" si="14"/>
        <v/>
      </c>
    </row>
    <row r="194" spans="3:7">
      <c r="C194" s="143" t="str">
        <f t="shared" si="10"/>
        <v/>
      </c>
      <c r="D194" s="141" t="str">
        <f t="shared" si="11"/>
        <v/>
      </c>
      <c r="E194" s="141" t="str">
        <f t="shared" si="12"/>
        <v/>
      </c>
      <c r="F194" s="142" t="str">
        <f t="shared" si="13"/>
        <v/>
      </c>
      <c r="G194" s="141" t="str">
        <f t="shared" si="14"/>
        <v/>
      </c>
    </row>
    <row r="195" spans="3:7">
      <c r="C195" s="143" t="str">
        <f t="shared" si="10"/>
        <v/>
      </c>
      <c r="D195" s="141" t="str">
        <f t="shared" si="11"/>
        <v/>
      </c>
      <c r="E195" s="141" t="str">
        <f t="shared" si="12"/>
        <v/>
      </c>
      <c r="F195" s="142" t="str">
        <f t="shared" si="13"/>
        <v/>
      </c>
      <c r="G195" s="141" t="str">
        <f t="shared" si="14"/>
        <v/>
      </c>
    </row>
    <row r="196" spans="3:7">
      <c r="C196" s="143" t="str">
        <f t="shared" si="10"/>
        <v/>
      </c>
      <c r="D196" s="141" t="str">
        <f t="shared" si="11"/>
        <v/>
      </c>
      <c r="E196" s="141" t="str">
        <f t="shared" si="12"/>
        <v/>
      </c>
      <c r="F196" s="142" t="str">
        <f t="shared" si="13"/>
        <v/>
      </c>
      <c r="G196" s="141" t="str">
        <f t="shared" si="14"/>
        <v/>
      </c>
    </row>
    <row r="197" spans="3:7">
      <c r="C197" s="143" t="str">
        <f t="shared" si="10"/>
        <v/>
      </c>
      <c r="D197" s="141" t="str">
        <f t="shared" si="11"/>
        <v/>
      </c>
      <c r="E197" s="141" t="str">
        <f t="shared" si="12"/>
        <v/>
      </c>
      <c r="F197" s="142" t="str">
        <f t="shared" si="13"/>
        <v/>
      </c>
      <c r="G197" s="141" t="str">
        <f t="shared" si="14"/>
        <v/>
      </c>
    </row>
    <row r="198" spans="3:7">
      <c r="C198" s="143" t="str">
        <f t="shared" si="10"/>
        <v/>
      </c>
      <c r="D198" s="141" t="str">
        <f t="shared" si="11"/>
        <v/>
      </c>
      <c r="E198" s="141" t="str">
        <f t="shared" si="12"/>
        <v/>
      </c>
      <c r="F198" s="142" t="str">
        <f t="shared" si="13"/>
        <v/>
      </c>
      <c r="G198" s="141" t="str">
        <f t="shared" si="14"/>
        <v/>
      </c>
    </row>
    <row r="199" spans="3:7">
      <c r="C199" s="143" t="str">
        <f t="shared" si="10"/>
        <v/>
      </c>
      <c r="D199" s="141" t="str">
        <f t="shared" si="11"/>
        <v/>
      </c>
      <c r="E199" s="141" t="str">
        <f t="shared" si="12"/>
        <v/>
      </c>
      <c r="F199" s="142" t="str">
        <f t="shared" si="13"/>
        <v/>
      </c>
      <c r="G199" s="141" t="str">
        <f t="shared" si="14"/>
        <v/>
      </c>
    </row>
    <row r="200" spans="3:7">
      <c r="C200" s="143" t="str">
        <f t="shared" si="10"/>
        <v/>
      </c>
      <c r="D200" s="141" t="str">
        <f t="shared" si="11"/>
        <v/>
      </c>
      <c r="E200" s="141" t="str">
        <f t="shared" si="12"/>
        <v/>
      </c>
      <c r="F200" s="142" t="str">
        <f t="shared" si="13"/>
        <v/>
      </c>
      <c r="G200" s="141" t="str">
        <f t="shared" si="14"/>
        <v/>
      </c>
    </row>
    <row r="201" spans="3:7">
      <c r="C201" s="143" t="str">
        <f t="shared" si="10"/>
        <v/>
      </c>
      <c r="D201" s="141" t="str">
        <f t="shared" si="11"/>
        <v/>
      </c>
      <c r="E201" s="141" t="str">
        <f t="shared" si="12"/>
        <v/>
      </c>
      <c r="F201" s="142" t="str">
        <f t="shared" si="13"/>
        <v/>
      </c>
      <c r="G201" s="141" t="str">
        <f t="shared" si="14"/>
        <v/>
      </c>
    </row>
    <row r="202" spans="3:7">
      <c r="C202" s="143" t="str">
        <f t="shared" si="10"/>
        <v/>
      </c>
      <c r="D202" s="141" t="str">
        <f t="shared" si="11"/>
        <v/>
      </c>
      <c r="E202" s="141" t="str">
        <f t="shared" si="12"/>
        <v/>
      </c>
      <c r="F202" s="142" t="str">
        <f t="shared" si="13"/>
        <v/>
      </c>
      <c r="G202" s="141" t="str">
        <f t="shared" si="14"/>
        <v/>
      </c>
    </row>
    <row r="203" spans="3:7">
      <c r="C203" s="143" t="str">
        <f t="shared" si="10"/>
        <v/>
      </c>
      <c r="D203" s="141" t="str">
        <f t="shared" si="11"/>
        <v/>
      </c>
      <c r="E203" s="141" t="str">
        <f t="shared" si="12"/>
        <v/>
      </c>
      <c r="F203" s="142" t="str">
        <f t="shared" si="13"/>
        <v/>
      </c>
      <c r="G203" s="141" t="str">
        <f t="shared" si="14"/>
        <v/>
      </c>
    </row>
    <row r="204" spans="3:7">
      <c r="C204" s="143" t="str">
        <f t="shared" si="10"/>
        <v/>
      </c>
      <c r="D204" s="141" t="str">
        <f t="shared" si="11"/>
        <v/>
      </c>
      <c r="E204" s="141" t="str">
        <f t="shared" si="12"/>
        <v/>
      </c>
      <c r="F204" s="142" t="str">
        <f t="shared" si="13"/>
        <v/>
      </c>
      <c r="G204" s="141" t="str">
        <f t="shared" si="14"/>
        <v/>
      </c>
    </row>
    <row r="205" spans="3:7">
      <c r="C205" s="143" t="str">
        <f t="shared" si="10"/>
        <v/>
      </c>
      <c r="D205" s="141" t="str">
        <f t="shared" si="11"/>
        <v/>
      </c>
      <c r="E205" s="141" t="str">
        <f t="shared" si="12"/>
        <v/>
      </c>
      <c r="F205" s="142" t="str">
        <f t="shared" si="13"/>
        <v/>
      </c>
      <c r="G205" s="141" t="str">
        <f t="shared" si="14"/>
        <v/>
      </c>
    </row>
    <row r="206" spans="3:7">
      <c r="C206" s="143" t="str">
        <f t="shared" ref="C206:C269" si="15">IF(OR(C205=$D$9,C205=""),"",IF(ISNUMBER(C205),C205+1,1))</f>
        <v/>
      </c>
      <c r="D206" s="141" t="str">
        <f t="shared" ref="D206:D269" si="16">IF(C206&gt;$D$9,"",PMT($D$7,$D$9,$D$3)*-1)</f>
        <v/>
      </c>
      <c r="E206" s="141" t="str">
        <f t="shared" ref="E206:E269" si="17">IF(C206&gt;$D$9,"",$D$7*G205)</f>
        <v/>
      </c>
      <c r="F206" s="142" t="str">
        <f t="shared" ref="F206:F269" si="18">IF(C206&gt;$D$9,"",D206-E206)</f>
        <v/>
      </c>
      <c r="G206" s="141" t="str">
        <f t="shared" ref="G206:G269" si="19">IF(C206&gt;$D$9,"",G205-F206)</f>
        <v/>
      </c>
    </row>
    <row r="207" spans="3:7">
      <c r="C207" s="143" t="str">
        <f t="shared" si="15"/>
        <v/>
      </c>
      <c r="D207" s="141" t="str">
        <f t="shared" si="16"/>
        <v/>
      </c>
      <c r="E207" s="141" t="str">
        <f t="shared" si="17"/>
        <v/>
      </c>
      <c r="F207" s="142" t="str">
        <f t="shared" si="18"/>
        <v/>
      </c>
      <c r="G207" s="141" t="str">
        <f t="shared" si="19"/>
        <v/>
      </c>
    </row>
    <row r="208" spans="3:7">
      <c r="C208" s="143" t="str">
        <f t="shared" si="15"/>
        <v/>
      </c>
      <c r="D208" s="141" t="str">
        <f t="shared" si="16"/>
        <v/>
      </c>
      <c r="E208" s="141" t="str">
        <f t="shared" si="17"/>
        <v/>
      </c>
      <c r="F208" s="142" t="str">
        <f t="shared" si="18"/>
        <v/>
      </c>
      <c r="G208" s="141" t="str">
        <f t="shared" si="19"/>
        <v/>
      </c>
    </row>
    <row r="209" spans="3:7">
      <c r="C209" s="143" t="str">
        <f t="shared" si="15"/>
        <v/>
      </c>
      <c r="D209" s="141" t="str">
        <f t="shared" si="16"/>
        <v/>
      </c>
      <c r="E209" s="141" t="str">
        <f t="shared" si="17"/>
        <v/>
      </c>
      <c r="F209" s="142" t="str">
        <f t="shared" si="18"/>
        <v/>
      </c>
      <c r="G209" s="141" t="str">
        <f t="shared" si="19"/>
        <v/>
      </c>
    </row>
    <row r="210" spans="3:7">
      <c r="C210" s="143" t="str">
        <f t="shared" si="15"/>
        <v/>
      </c>
      <c r="D210" s="141" t="str">
        <f t="shared" si="16"/>
        <v/>
      </c>
      <c r="E210" s="141" t="str">
        <f t="shared" si="17"/>
        <v/>
      </c>
      <c r="F210" s="142" t="str">
        <f t="shared" si="18"/>
        <v/>
      </c>
      <c r="G210" s="141" t="str">
        <f t="shared" si="19"/>
        <v/>
      </c>
    </row>
    <row r="211" spans="3:7">
      <c r="C211" s="143" t="str">
        <f t="shared" si="15"/>
        <v/>
      </c>
      <c r="D211" s="141" t="str">
        <f t="shared" si="16"/>
        <v/>
      </c>
      <c r="E211" s="141" t="str">
        <f t="shared" si="17"/>
        <v/>
      </c>
      <c r="F211" s="142" t="str">
        <f t="shared" si="18"/>
        <v/>
      </c>
      <c r="G211" s="141" t="str">
        <f t="shared" si="19"/>
        <v/>
      </c>
    </row>
    <row r="212" spans="3:7">
      <c r="C212" s="143" t="str">
        <f t="shared" si="15"/>
        <v/>
      </c>
      <c r="D212" s="141" t="str">
        <f t="shared" si="16"/>
        <v/>
      </c>
      <c r="E212" s="141" t="str">
        <f t="shared" si="17"/>
        <v/>
      </c>
      <c r="F212" s="142" t="str">
        <f t="shared" si="18"/>
        <v/>
      </c>
      <c r="G212" s="141" t="str">
        <f t="shared" si="19"/>
        <v/>
      </c>
    </row>
    <row r="213" spans="3:7">
      <c r="C213" s="143" t="str">
        <f t="shared" si="15"/>
        <v/>
      </c>
      <c r="D213" s="141" t="str">
        <f t="shared" si="16"/>
        <v/>
      </c>
      <c r="E213" s="141" t="str">
        <f t="shared" si="17"/>
        <v/>
      </c>
      <c r="F213" s="142" t="str">
        <f t="shared" si="18"/>
        <v/>
      </c>
      <c r="G213" s="141" t="str">
        <f t="shared" si="19"/>
        <v/>
      </c>
    </row>
    <row r="214" spans="3:7">
      <c r="C214" s="143" t="str">
        <f t="shared" si="15"/>
        <v/>
      </c>
      <c r="D214" s="141" t="str">
        <f t="shared" si="16"/>
        <v/>
      </c>
      <c r="E214" s="141" t="str">
        <f t="shared" si="17"/>
        <v/>
      </c>
      <c r="F214" s="142" t="str">
        <f t="shared" si="18"/>
        <v/>
      </c>
      <c r="G214" s="141" t="str">
        <f t="shared" si="19"/>
        <v/>
      </c>
    </row>
    <row r="215" spans="3:7">
      <c r="C215" s="143" t="str">
        <f t="shared" si="15"/>
        <v/>
      </c>
      <c r="D215" s="141" t="str">
        <f t="shared" si="16"/>
        <v/>
      </c>
      <c r="E215" s="141" t="str">
        <f t="shared" si="17"/>
        <v/>
      </c>
      <c r="F215" s="142" t="str">
        <f t="shared" si="18"/>
        <v/>
      </c>
      <c r="G215" s="141" t="str">
        <f t="shared" si="19"/>
        <v/>
      </c>
    </row>
    <row r="216" spans="3:7">
      <c r="C216" s="143" t="str">
        <f t="shared" si="15"/>
        <v/>
      </c>
      <c r="D216" s="141" t="str">
        <f t="shared" si="16"/>
        <v/>
      </c>
      <c r="E216" s="141" t="str">
        <f t="shared" si="17"/>
        <v/>
      </c>
      <c r="F216" s="142" t="str">
        <f t="shared" si="18"/>
        <v/>
      </c>
      <c r="G216" s="141" t="str">
        <f t="shared" si="19"/>
        <v/>
      </c>
    </row>
    <row r="217" spans="3:7">
      <c r="C217" s="143" t="str">
        <f t="shared" si="15"/>
        <v/>
      </c>
      <c r="D217" s="141" t="str">
        <f t="shared" si="16"/>
        <v/>
      </c>
      <c r="E217" s="141" t="str">
        <f t="shared" si="17"/>
        <v/>
      </c>
      <c r="F217" s="142" t="str">
        <f t="shared" si="18"/>
        <v/>
      </c>
      <c r="G217" s="141" t="str">
        <f t="shared" si="19"/>
        <v/>
      </c>
    </row>
    <row r="218" spans="3:7">
      <c r="C218" s="143" t="str">
        <f t="shared" si="15"/>
        <v/>
      </c>
      <c r="D218" s="141" t="str">
        <f t="shared" si="16"/>
        <v/>
      </c>
      <c r="E218" s="141" t="str">
        <f t="shared" si="17"/>
        <v/>
      </c>
      <c r="F218" s="142" t="str">
        <f t="shared" si="18"/>
        <v/>
      </c>
      <c r="G218" s="141" t="str">
        <f t="shared" si="19"/>
        <v/>
      </c>
    </row>
    <row r="219" spans="3:7">
      <c r="C219" s="143" t="str">
        <f t="shared" si="15"/>
        <v/>
      </c>
      <c r="D219" s="141" t="str">
        <f t="shared" si="16"/>
        <v/>
      </c>
      <c r="E219" s="141" t="str">
        <f t="shared" si="17"/>
        <v/>
      </c>
      <c r="F219" s="142" t="str">
        <f t="shared" si="18"/>
        <v/>
      </c>
      <c r="G219" s="141" t="str">
        <f t="shared" si="19"/>
        <v/>
      </c>
    </row>
    <row r="220" spans="3:7">
      <c r="C220" s="143" t="str">
        <f t="shared" si="15"/>
        <v/>
      </c>
      <c r="D220" s="141" t="str">
        <f t="shared" si="16"/>
        <v/>
      </c>
      <c r="E220" s="141" t="str">
        <f t="shared" si="17"/>
        <v/>
      </c>
      <c r="F220" s="142" t="str">
        <f t="shared" si="18"/>
        <v/>
      </c>
      <c r="G220" s="141" t="str">
        <f t="shared" si="19"/>
        <v/>
      </c>
    </row>
    <row r="221" spans="3:7">
      <c r="C221" s="143" t="str">
        <f t="shared" si="15"/>
        <v/>
      </c>
      <c r="D221" s="141" t="str">
        <f t="shared" si="16"/>
        <v/>
      </c>
      <c r="E221" s="141" t="str">
        <f t="shared" si="17"/>
        <v/>
      </c>
      <c r="F221" s="142" t="str">
        <f t="shared" si="18"/>
        <v/>
      </c>
      <c r="G221" s="141" t="str">
        <f t="shared" si="19"/>
        <v/>
      </c>
    </row>
    <row r="222" spans="3:7">
      <c r="C222" s="143" t="str">
        <f t="shared" si="15"/>
        <v/>
      </c>
      <c r="D222" s="141" t="str">
        <f t="shared" si="16"/>
        <v/>
      </c>
      <c r="E222" s="141" t="str">
        <f t="shared" si="17"/>
        <v/>
      </c>
      <c r="F222" s="142" t="str">
        <f t="shared" si="18"/>
        <v/>
      </c>
      <c r="G222" s="141" t="str">
        <f t="shared" si="19"/>
        <v/>
      </c>
    </row>
    <row r="223" spans="3:7">
      <c r="C223" s="143" t="str">
        <f t="shared" si="15"/>
        <v/>
      </c>
      <c r="D223" s="141" t="str">
        <f t="shared" si="16"/>
        <v/>
      </c>
      <c r="E223" s="141" t="str">
        <f t="shared" si="17"/>
        <v/>
      </c>
      <c r="F223" s="142" t="str">
        <f t="shared" si="18"/>
        <v/>
      </c>
      <c r="G223" s="141" t="str">
        <f t="shared" si="19"/>
        <v/>
      </c>
    </row>
    <row r="224" spans="3:7">
      <c r="C224" s="143" t="str">
        <f t="shared" si="15"/>
        <v/>
      </c>
      <c r="D224" s="141" t="str">
        <f t="shared" si="16"/>
        <v/>
      </c>
      <c r="E224" s="141" t="str">
        <f t="shared" si="17"/>
        <v/>
      </c>
      <c r="F224" s="142" t="str">
        <f t="shared" si="18"/>
        <v/>
      </c>
      <c r="G224" s="141" t="str">
        <f t="shared" si="19"/>
        <v/>
      </c>
    </row>
    <row r="225" spans="3:7">
      <c r="C225" s="143" t="str">
        <f t="shared" si="15"/>
        <v/>
      </c>
      <c r="D225" s="141" t="str">
        <f t="shared" si="16"/>
        <v/>
      </c>
      <c r="E225" s="141" t="str">
        <f t="shared" si="17"/>
        <v/>
      </c>
      <c r="F225" s="142" t="str">
        <f t="shared" si="18"/>
        <v/>
      </c>
      <c r="G225" s="141" t="str">
        <f t="shared" si="19"/>
        <v/>
      </c>
    </row>
    <row r="226" spans="3:7">
      <c r="C226" s="143" t="str">
        <f t="shared" si="15"/>
        <v/>
      </c>
      <c r="D226" s="141" t="str">
        <f t="shared" si="16"/>
        <v/>
      </c>
      <c r="E226" s="141" t="str">
        <f t="shared" si="17"/>
        <v/>
      </c>
      <c r="F226" s="142" t="str">
        <f t="shared" si="18"/>
        <v/>
      </c>
      <c r="G226" s="141" t="str">
        <f t="shared" si="19"/>
        <v/>
      </c>
    </row>
    <row r="227" spans="3:7">
      <c r="C227" s="143" t="str">
        <f t="shared" si="15"/>
        <v/>
      </c>
      <c r="D227" s="141" t="str">
        <f t="shared" si="16"/>
        <v/>
      </c>
      <c r="E227" s="141" t="str">
        <f t="shared" si="17"/>
        <v/>
      </c>
      <c r="F227" s="142" t="str">
        <f t="shared" si="18"/>
        <v/>
      </c>
      <c r="G227" s="141" t="str">
        <f t="shared" si="19"/>
        <v/>
      </c>
    </row>
    <row r="228" spans="3:7">
      <c r="C228" s="143" t="str">
        <f t="shared" si="15"/>
        <v/>
      </c>
      <c r="D228" s="141" t="str">
        <f t="shared" si="16"/>
        <v/>
      </c>
      <c r="E228" s="141" t="str">
        <f t="shared" si="17"/>
        <v/>
      </c>
      <c r="F228" s="142" t="str">
        <f t="shared" si="18"/>
        <v/>
      </c>
      <c r="G228" s="141" t="str">
        <f t="shared" si="19"/>
        <v/>
      </c>
    </row>
    <row r="229" spans="3:7">
      <c r="C229" s="143" t="str">
        <f t="shared" si="15"/>
        <v/>
      </c>
      <c r="D229" s="141" t="str">
        <f t="shared" si="16"/>
        <v/>
      </c>
      <c r="E229" s="141" t="str">
        <f t="shared" si="17"/>
        <v/>
      </c>
      <c r="F229" s="142" t="str">
        <f t="shared" si="18"/>
        <v/>
      </c>
      <c r="G229" s="141" t="str">
        <f t="shared" si="19"/>
        <v/>
      </c>
    </row>
    <row r="230" spans="3:7">
      <c r="C230" s="143" t="str">
        <f t="shared" si="15"/>
        <v/>
      </c>
      <c r="D230" s="141" t="str">
        <f t="shared" si="16"/>
        <v/>
      </c>
      <c r="E230" s="141" t="str">
        <f t="shared" si="17"/>
        <v/>
      </c>
      <c r="F230" s="142" t="str">
        <f t="shared" si="18"/>
        <v/>
      </c>
      <c r="G230" s="141" t="str">
        <f t="shared" si="19"/>
        <v/>
      </c>
    </row>
    <row r="231" spans="3:7">
      <c r="C231" s="143" t="str">
        <f t="shared" si="15"/>
        <v/>
      </c>
      <c r="D231" s="141" t="str">
        <f t="shared" si="16"/>
        <v/>
      </c>
      <c r="E231" s="141" t="str">
        <f t="shared" si="17"/>
        <v/>
      </c>
      <c r="F231" s="142" t="str">
        <f t="shared" si="18"/>
        <v/>
      </c>
      <c r="G231" s="141" t="str">
        <f t="shared" si="19"/>
        <v/>
      </c>
    </row>
    <row r="232" spans="3:7">
      <c r="C232" s="143" t="str">
        <f t="shared" si="15"/>
        <v/>
      </c>
      <c r="D232" s="141" t="str">
        <f t="shared" si="16"/>
        <v/>
      </c>
      <c r="E232" s="141" t="str">
        <f t="shared" si="17"/>
        <v/>
      </c>
      <c r="F232" s="142" t="str">
        <f t="shared" si="18"/>
        <v/>
      </c>
      <c r="G232" s="141" t="str">
        <f t="shared" si="19"/>
        <v/>
      </c>
    </row>
    <row r="233" spans="3:7">
      <c r="C233" s="143" t="str">
        <f t="shared" si="15"/>
        <v/>
      </c>
      <c r="D233" s="141" t="str">
        <f t="shared" si="16"/>
        <v/>
      </c>
      <c r="E233" s="141" t="str">
        <f t="shared" si="17"/>
        <v/>
      </c>
      <c r="F233" s="142" t="str">
        <f t="shared" si="18"/>
        <v/>
      </c>
      <c r="G233" s="141" t="str">
        <f t="shared" si="19"/>
        <v/>
      </c>
    </row>
    <row r="234" spans="3:7">
      <c r="C234" s="143" t="str">
        <f t="shared" si="15"/>
        <v/>
      </c>
      <c r="D234" s="141" t="str">
        <f t="shared" si="16"/>
        <v/>
      </c>
      <c r="E234" s="141" t="str">
        <f t="shared" si="17"/>
        <v/>
      </c>
      <c r="F234" s="142" t="str">
        <f t="shared" si="18"/>
        <v/>
      </c>
      <c r="G234" s="141" t="str">
        <f t="shared" si="19"/>
        <v/>
      </c>
    </row>
    <row r="235" spans="3:7">
      <c r="C235" s="143" t="str">
        <f t="shared" si="15"/>
        <v/>
      </c>
      <c r="D235" s="141" t="str">
        <f t="shared" si="16"/>
        <v/>
      </c>
      <c r="E235" s="141" t="str">
        <f t="shared" si="17"/>
        <v/>
      </c>
      <c r="F235" s="142" t="str">
        <f t="shared" si="18"/>
        <v/>
      </c>
      <c r="G235" s="141" t="str">
        <f t="shared" si="19"/>
        <v/>
      </c>
    </row>
    <row r="236" spans="3:7">
      <c r="C236" s="143" t="str">
        <f t="shared" si="15"/>
        <v/>
      </c>
      <c r="D236" s="141" t="str">
        <f t="shared" si="16"/>
        <v/>
      </c>
      <c r="E236" s="141" t="str">
        <f t="shared" si="17"/>
        <v/>
      </c>
      <c r="F236" s="142" t="str">
        <f t="shared" si="18"/>
        <v/>
      </c>
      <c r="G236" s="141" t="str">
        <f t="shared" si="19"/>
        <v/>
      </c>
    </row>
    <row r="237" spans="3:7">
      <c r="C237" s="143" t="str">
        <f t="shared" si="15"/>
        <v/>
      </c>
      <c r="D237" s="141" t="str">
        <f t="shared" si="16"/>
        <v/>
      </c>
      <c r="E237" s="141" t="str">
        <f t="shared" si="17"/>
        <v/>
      </c>
      <c r="F237" s="142" t="str">
        <f t="shared" si="18"/>
        <v/>
      </c>
      <c r="G237" s="141" t="str">
        <f t="shared" si="19"/>
        <v/>
      </c>
    </row>
    <row r="238" spans="3:7">
      <c r="C238" s="143" t="str">
        <f t="shared" si="15"/>
        <v/>
      </c>
      <c r="D238" s="141" t="str">
        <f t="shared" si="16"/>
        <v/>
      </c>
      <c r="E238" s="141" t="str">
        <f t="shared" si="17"/>
        <v/>
      </c>
      <c r="F238" s="142" t="str">
        <f t="shared" si="18"/>
        <v/>
      </c>
      <c r="G238" s="141" t="str">
        <f t="shared" si="19"/>
        <v/>
      </c>
    </row>
    <row r="239" spans="3:7">
      <c r="C239" s="143" t="str">
        <f t="shared" si="15"/>
        <v/>
      </c>
      <c r="D239" s="141" t="str">
        <f t="shared" si="16"/>
        <v/>
      </c>
      <c r="E239" s="141" t="str">
        <f t="shared" si="17"/>
        <v/>
      </c>
      <c r="F239" s="142" t="str">
        <f t="shared" si="18"/>
        <v/>
      </c>
      <c r="G239" s="141" t="str">
        <f t="shared" si="19"/>
        <v/>
      </c>
    </row>
    <row r="240" spans="3:7">
      <c r="C240" s="143" t="str">
        <f t="shared" si="15"/>
        <v/>
      </c>
      <c r="D240" s="141" t="str">
        <f t="shared" si="16"/>
        <v/>
      </c>
      <c r="E240" s="141" t="str">
        <f t="shared" si="17"/>
        <v/>
      </c>
      <c r="F240" s="142" t="str">
        <f t="shared" si="18"/>
        <v/>
      </c>
      <c r="G240" s="141" t="str">
        <f t="shared" si="19"/>
        <v/>
      </c>
    </row>
    <row r="241" spans="3:7">
      <c r="C241" s="143" t="str">
        <f t="shared" si="15"/>
        <v/>
      </c>
      <c r="D241" s="141" t="str">
        <f t="shared" si="16"/>
        <v/>
      </c>
      <c r="E241" s="141" t="str">
        <f t="shared" si="17"/>
        <v/>
      </c>
      <c r="F241" s="142" t="str">
        <f t="shared" si="18"/>
        <v/>
      </c>
      <c r="G241" s="141" t="str">
        <f t="shared" si="19"/>
        <v/>
      </c>
    </row>
    <row r="242" spans="3:7">
      <c r="C242" s="143" t="str">
        <f t="shared" si="15"/>
        <v/>
      </c>
      <c r="D242" s="141" t="str">
        <f t="shared" si="16"/>
        <v/>
      </c>
      <c r="E242" s="141" t="str">
        <f t="shared" si="17"/>
        <v/>
      </c>
      <c r="F242" s="142" t="str">
        <f t="shared" si="18"/>
        <v/>
      </c>
      <c r="G242" s="141" t="str">
        <f t="shared" si="19"/>
        <v/>
      </c>
    </row>
    <row r="243" spans="3:7">
      <c r="C243" s="143" t="str">
        <f t="shared" si="15"/>
        <v/>
      </c>
      <c r="D243" s="141" t="str">
        <f t="shared" si="16"/>
        <v/>
      </c>
      <c r="E243" s="141" t="str">
        <f t="shared" si="17"/>
        <v/>
      </c>
      <c r="F243" s="142" t="str">
        <f t="shared" si="18"/>
        <v/>
      </c>
      <c r="G243" s="141" t="str">
        <f t="shared" si="19"/>
        <v/>
      </c>
    </row>
    <row r="244" spans="3:7">
      <c r="C244" s="143" t="str">
        <f t="shared" si="15"/>
        <v/>
      </c>
      <c r="D244" s="141" t="str">
        <f t="shared" si="16"/>
        <v/>
      </c>
      <c r="E244" s="141" t="str">
        <f t="shared" si="17"/>
        <v/>
      </c>
      <c r="F244" s="142" t="str">
        <f t="shared" si="18"/>
        <v/>
      </c>
      <c r="G244" s="141" t="str">
        <f t="shared" si="19"/>
        <v/>
      </c>
    </row>
    <row r="245" spans="3:7">
      <c r="C245" s="143" t="str">
        <f t="shared" si="15"/>
        <v/>
      </c>
      <c r="D245" s="141" t="str">
        <f t="shared" si="16"/>
        <v/>
      </c>
      <c r="E245" s="141" t="str">
        <f t="shared" si="17"/>
        <v/>
      </c>
      <c r="F245" s="142" t="str">
        <f t="shared" si="18"/>
        <v/>
      </c>
      <c r="G245" s="141" t="str">
        <f t="shared" si="19"/>
        <v/>
      </c>
    </row>
    <row r="246" spans="3:7">
      <c r="C246" s="143" t="str">
        <f t="shared" si="15"/>
        <v/>
      </c>
      <c r="D246" s="141" t="str">
        <f t="shared" si="16"/>
        <v/>
      </c>
      <c r="E246" s="141" t="str">
        <f t="shared" si="17"/>
        <v/>
      </c>
      <c r="F246" s="142" t="str">
        <f t="shared" si="18"/>
        <v/>
      </c>
      <c r="G246" s="141" t="str">
        <f t="shared" si="19"/>
        <v/>
      </c>
    </row>
    <row r="247" spans="3:7">
      <c r="C247" s="143" t="str">
        <f t="shared" si="15"/>
        <v/>
      </c>
      <c r="D247" s="141" t="str">
        <f t="shared" si="16"/>
        <v/>
      </c>
      <c r="E247" s="141" t="str">
        <f t="shared" si="17"/>
        <v/>
      </c>
      <c r="F247" s="142" t="str">
        <f t="shared" si="18"/>
        <v/>
      </c>
      <c r="G247" s="141" t="str">
        <f t="shared" si="19"/>
        <v/>
      </c>
    </row>
    <row r="248" spans="3:7">
      <c r="C248" s="143" t="str">
        <f t="shared" si="15"/>
        <v/>
      </c>
      <c r="D248" s="141" t="str">
        <f t="shared" si="16"/>
        <v/>
      </c>
      <c r="E248" s="141" t="str">
        <f t="shared" si="17"/>
        <v/>
      </c>
      <c r="F248" s="142" t="str">
        <f t="shared" si="18"/>
        <v/>
      </c>
      <c r="G248" s="141" t="str">
        <f t="shared" si="19"/>
        <v/>
      </c>
    </row>
    <row r="249" spans="3:7">
      <c r="C249" s="143" t="str">
        <f t="shared" si="15"/>
        <v/>
      </c>
      <c r="D249" s="141" t="str">
        <f t="shared" si="16"/>
        <v/>
      </c>
      <c r="E249" s="141" t="str">
        <f t="shared" si="17"/>
        <v/>
      </c>
      <c r="F249" s="142" t="str">
        <f t="shared" si="18"/>
        <v/>
      </c>
      <c r="G249" s="141" t="str">
        <f t="shared" si="19"/>
        <v/>
      </c>
    </row>
    <row r="250" spans="3:7">
      <c r="C250" s="143" t="str">
        <f t="shared" si="15"/>
        <v/>
      </c>
      <c r="D250" s="141" t="str">
        <f t="shared" si="16"/>
        <v/>
      </c>
      <c r="E250" s="141" t="str">
        <f t="shared" si="17"/>
        <v/>
      </c>
      <c r="F250" s="142" t="str">
        <f t="shared" si="18"/>
        <v/>
      </c>
      <c r="G250" s="141" t="str">
        <f t="shared" si="19"/>
        <v/>
      </c>
    </row>
    <row r="251" spans="3:7">
      <c r="C251" s="143" t="str">
        <f t="shared" si="15"/>
        <v/>
      </c>
      <c r="D251" s="141" t="str">
        <f t="shared" si="16"/>
        <v/>
      </c>
      <c r="E251" s="141" t="str">
        <f t="shared" si="17"/>
        <v/>
      </c>
      <c r="F251" s="142" t="str">
        <f t="shared" si="18"/>
        <v/>
      </c>
      <c r="G251" s="141" t="str">
        <f t="shared" si="19"/>
        <v/>
      </c>
    </row>
    <row r="252" spans="3:7">
      <c r="C252" s="143" t="str">
        <f t="shared" si="15"/>
        <v/>
      </c>
      <c r="D252" s="141" t="str">
        <f t="shared" si="16"/>
        <v/>
      </c>
      <c r="E252" s="141" t="str">
        <f t="shared" si="17"/>
        <v/>
      </c>
      <c r="F252" s="142" t="str">
        <f t="shared" si="18"/>
        <v/>
      </c>
      <c r="G252" s="141" t="str">
        <f t="shared" si="19"/>
        <v/>
      </c>
    </row>
    <row r="253" spans="3:7">
      <c r="C253" s="143" t="str">
        <f t="shared" si="15"/>
        <v/>
      </c>
      <c r="D253" s="141" t="str">
        <f t="shared" si="16"/>
        <v/>
      </c>
      <c r="E253" s="141" t="str">
        <f t="shared" si="17"/>
        <v/>
      </c>
      <c r="F253" s="142" t="str">
        <f t="shared" si="18"/>
        <v/>
      </c>
      <c r="G253" s="141" t="str">
        <f t="shared" si="19"/>
        <v/>
      </c>
    </row>
    <row r="254" spans="3:7">
      <c r="C254" s="143" t="str">
        <f t="shared" si="15"/>
        <v/>
      </c>
      <c r="D254" s="141" t="str">
        <f t="shared" si="16"/>
        <v/>
      </c>
      <c r="E254" s="141" t="str">
        <f t="shared" si="17"/>
        <v/>
      </c>
      <c r="F254" s="142" t="str">
        <f t="shared" si="18"/>
        <v/>
      </c>
      <c r="G254" s="141" t="str">
        <f t="shared" si="19"/>
        <v/>
      </c>
    </row>
    <row r="255" spans="3:7">
      <c r="C255" s="143" t="str">
        <f t="shared" si="15"/>
        <v/>
      </c>
      <c r="D255" s="141" t="str">
        <f t="shared" si="16"/>
        <v/>
      </c>
      <c r="E255" s="141" t="str">
        <f t="shared" si="17"/>
        <v/>
      </c>
      <c r="F255" s="142" t="str">
        <f t="shared" si="18"/>
        <v/>
      </c>
      <c r="G255" s="141" t="str">
        <f t="shared" si="19"/>
        <v/>
      </c>
    </row>
    <row r="256" spans="3:7">
      <c r="C256" s="143" t="str">
        <f t="shared" si="15"/>
        <v/>
      </c>
      <c r="D256" s="141" t="str">
        <f t="shared" si="16"/>
        <v/>
      </c>
      <c r="E256" s="141" t="str">
        <f t="shared" si="17"/>
        <v/>
      </c>
      <c r="F256" s="142" t="str">
        <f t="shared" si="18"/>
        <v/>
      </c>
      <c r="G256" s="141" t="str">
        <f t="shared" si="19"/>
        <v/>
      </c>
    </row>
    <row r="257" spans="3:7">
      <c r="C257" s="143" t="str">
        <f t="shared" si="15"/>
        <v/>
      </c>
      <c r="D257" s="141" t="str">
        <f t="shared" si="16"/>
        <v/>
      </c>
      <c r="E257" s="141" t="str">
        <f t="shared" si="17"/>
        <v/>
      </c>
      <c r="F257" s="142" t="str">
        <f t="shared" si="18"/>
        <v/>
      </c>
      <c r="G257" s="141" t="str">
        <f t="shared" si="19"/>
        <v/>
      </c>
    </row>
    <row r="258" spans="3:7">
      <c r="C258" s="143" t="str">
        <f t="shared" si="15"/>
        <v/>
      </c>
      <c r="D258" s="141" t="str">
        <f t="shared" si="16"/>
        <v/>
      </c>
      <c r="E258" s="141" t="str">
        <f t="shared" si="17"/>
        <v/>
      </c>
      <c r="F258" s="142" t="str">
        <f t="shared" si="18"/>
        <v/>
      </c>
      <c r="G258" s="141" t="str">
        <f t="shared" si="19"/>
        <v/>
      </c>
    </row>
    <row r="259" spans="3:7">
      <c r="C259" s="143" t="str">
        <f t="shared" si="15"/>
        <v/>
      </c>
      <c r="D259" s="141" t="str">
        <f t="shared" si="16"/>
        <v/>
      </c>
      <c r="E259" s="141" t="str">
        <f t="shared" si="17"/>
        <v/>
      </c>
      <c r="F259" s="142" t="str">
        <f t="shared" si="18"/>
        <v/>
      </c>
      <c r="G259" s="141" t="str">
        <f t="shared" si="19"/>
        <v/>
      </c>
    </row>
    <row r="260" spans="3:7">
      <c r="C260" s="143" t="str">
        <f t="shared" si="15"/>
        <v/>
      </c>
      <c r="D260" s="141" t="str">
        <f t="shared" si="16"/>
        <v/>
      </c>
      <c r="E260" s="141" t="str">
        <f t="shared" si="17"/>
        <v/>
      </c>
      <c r="F260" s="142" t="str">
        <f t="shared" si="18"/>
        <v/>
      </c>
      <c r="G260" s="141" t="str">
        <f t="shared" si="19"/>
        <v/>
      </c>
    </row>
    <row r="261" spans="3:7">
      <c r="C261" s="143" t="str">
        <f t="shared" si="15"/>
        <v/>
      </c>
      <c r="D261" s="141" t="str">
        <f t="shared" si="16"/>
        <v/>
      </c>
      <c r="E261" s="141" t="str">
        <f t="shared" si="17"/>
        <v/>
      </c>
      <c r="F261" s="142" t="str">
        <f t="shared" si="18"/>
        <v/>
      </c>
      <c r="G261" s="141" t="str">
        <f t="shared" si="19"/>
        <v/>
      </c>
    </row>
    <row r="262" spans="3:7">
      <c r="C262" s="143" t="str">
        <f t="shared" si="15"/>
        <v/>
      </c>
      <c r="D262" s="141" t="str">
        <f t="shared" si="16"/>
        <v/>
      </c>
      <c r="E262" s="141" t="str">
        <f t="shared" si="17"/>
        <v/>
      </c>
      <c r="F262" s="142" t="str">
        <f t="shared" si="18"/>
        <v/>
      </c>
      <c r="G262" s="141" t="str">
        <f t="shared" si="19"/>
        <v/>
      </c>
    </row>
    <row r="263" spans="3:7">
      <c r="C263" s="143" t="str">
        <f t="shared" si="15"/>
        <v/>
      </c>
      <c r="D263" s="141" t="str">
        <f t="shared" si="16"/>
        <v/>
      </c>
      <c r="E263" s="141" t="str">
        <f t="shared" si="17"/>
        <v/>
      </c>
      <c r="F263" s="142" t="str">
        <f t="shared" si="18"/>
        <v/>
      </c>
      <c r="G263" s="141" t="str">
        <f t="shared" si="19"/>
        <v/>
      </c>
    </row>
    <row r="264" spans="3:7">
      <c r="C264" s="143" t="str">
        <f t="shared" si="15"/>
        <v/>
      </c>
      <c r="D264" s="141" t="str">
        <f t="shared" si="16"/>
        <v/>
      </c>
      <c r="E264" s="141" t="str">
        <f t="shared" si="17"/>
        <v/>
      </c>
      <c r="F264" s="142" t="str">
        <f t="shared" si="18"/>
        <v/>
      </c>
      <c r="G264" s="141" t="str">
        <f t="shared" si="19"/>
        <v/>
      </c>
    </row>
    <row r="265" spans="3:7">
      <c r="C265" s="143" t="str">
        <f t="shared" si="15"/>
        <v/>
      </c>
      <c r="D265" s="141" t="str">
        <f t="shared" si="16"/>
        <v/>
      </c>
      <c r="E265" s="141" t="str">
        <f t="shared" si="17"/>
        <v/>
      </c>
      <c r="F265" s="142" t="str">
        <f t="shared" si="18"/>
        <v/>
      </c>
      <c r="G265" s="141" t="str">
        <f t="shared" si="19"/>
        <v/>
      </c>
    </row>
    <row r="266" spans="3:7">
      <c r="C266" s="143" t="str">
        <f t="shared" si="15"/>
        <v/>
      </c>
      <c r="D266" s="141" t="str">
        <f t="shared" si="16"/>
        <v/>
      </c>
      <c r="E266" s="141" t="str">
        <f t="shared" si="17"/>
        <v/>
      </c>
      <c r="F266" s="142" t="str">
        <f t="shared" si="18"/>
        <v/>
      </c>
      <c r="G266" s="141" t="str">
        <f t="shared" si="19"/>
        <v/>
      </c>
    </row>
    <row r="267" spans="3:7">
      <c r="C267" s="143" t="str">
        <f t="shared" si="15"/>
        <v/>
      </c>
      <c r="D267" s="141" t="str">
        <f t="shared" si="16"/>
        <v/>
      </c>
      <c r="E267" s="141" t="str">
        <f t="shared" si="17"/>
        <v/>
      </c>
      <c r="F267" s="142" t="str">
        <f t="shared" si="18"/>
        <v/>
      </c>
      <c r="G267" s="141" t="str">
        <f t="shared" si="19"/>
        <v/>
      </c>
    </row>
    <row r="268" spans="3:7">
      <c r="C268" s="143" t="str">
        <f t="shared" si="15"/>
        <v/>
      </c>
      <c r="D268" s="141" t="str">
        <f t="shared" si="16"/>
        <v/>
      </c>
      <c r="E268" s="141" t="str">
        <f t="shared" si="17"/>
        <v/>
      </c>
      <c r="F268" s="142" t="str">
        <f t="shared" si="18"/>
        <v/>
      </c>
      <c r="G268" s="141" t="str">
        <f t="shared" si="19"/>
        <v/>
      </c>
    </row>
    <row r="269" spans="3:7">
      <c r="C269" s="143" t="str">
        <f t="shared" si="15"/>
        <v/>
      </c>
      <c r="D269" s="141" t="str">
        <f t="shared" si="16"/>
        <v/>
      </c>
      <c r="E269" s="141" t="str">
        <f t="shared" si="17"/>
        <v/>
      </c>
      <c r="F269" s="142" t="str">
        <f t="shared" si="18"/>
        <v/>
      </c>
      <c r="G269" s="141" t="str">
        <f t="shared" si="19"/>
        <v/>
      </c>
    </row>
    <row r="270" spans="3:7">
      <c r="C270" s="143" t="str">
        <f t="shared" ref="C270:C333" si="20">IF(OR(C269=$D$9,C269=""),"",IF(ISNUMBER(C269),C269+1,1))</f>
        <v/>
      </c>
      <c r="D270" s="141" t="str">
        <f t="shared" ref="D270:D333" si="21">IF(C270&gt;$D$9,"",PMT($D$7,$D$9,$D$3)*-1)</f>
        <v/>
      </c>
      <c r="E270" s="141" t="str">
        <f t="shared" ref="E270:E333" si="22">IF(C270&gt;$D$9,"",$D$7*G269)</f>
        <v/>
      </c>
      <c r="F270" s="142" t="str">
        <f t="shared" ref="F270:F333" si="23">IF(C270&gt;$D$9,"",D270-E270)</f>
        <v/>
      </c>
      <c r="G270" s="141" t="str">
        <f t="shared" ref="G270:G333" si="24">IF(C270&gt;$D$9,"",G269-F270)</f>
        <v/>
      </c>
    </row>
    <row r="271" spans="3:7">
      <c r="C271" s="143" t="str">
        <f t="shared" si="20"/>
        <v/>
      </c>
      <c r="D271" s="141" t="str">
        <f t="shared" si="21"/>
        <v/>
      </c>
      <c r="E271" s="141" t="str">
        <f t="shared" si="22"/>
        <v/>
      </c>
      <c r="F271" s="142" t="str">
        <f t="shared" si="23"/>
        <v/>
      </c>
      <c r="G271" s="141" t="str">
        <f t="shared" si="24"/>
        <v/>
      </c>
    </row>
    <row r="272" spans="3:7">
      <c r="C272" s="143" t="str">
        <f t="shared" si="20"/>
        <v/>
      </c>
      <c r="D272" s="141" t="str">
        <f t="shared" si="21"/>
        <v/>
      </c>
      <c r="E272" s="141" t="str">
        <f t="shared" si="22"/>
        <v/>
      </c>
      <c r="F272" s="142" t="str">
        <f t="shared" si="23"/>
        <v/>
      </c>
      <c r="G272" s="141" t="str">
        <f t="shared" si="24"/>
        <v/>
      </c>
    </row>
    <row r="273" spans="3:7">
      <c r="C273" s="143" t="str">
        <f t="shared" si="20"/>
        <v/>
      </c>
      <c r="D273" s="141" t="str">
        <f t="shared" si="21"/>
        <v/>
      </c>
      <c r="E273" s="141" t="str">
        <f t="shared" si="22"/>
        <v/>
      </c>
      <c r="F273" s="142" t="str">
        <f t="shared" si="23"/>
        <v/>
      </c>
      <c r="G273" s="141" t="str">
        <f t="shared" si="24"/>
        <v/>
      </c>
    </row>
    <row r="274" spans="3:7">
      <c r="C274" s="143" t="str">
        <f t="shared" si="20"/>
        <v/>
      </c>
      <c r="D274" s="141" t="str">
        <f t="shared" si="21"/>
        <v/>
      </c>
      <c r="E274" s="141" t="str">
        <f t="shared" si="22"/>
        <v/>
      </c>
      <c r="F274" s="142" t="str">
        <f t="shared" si="23"/>
        <v/>
      </c>
      <c r="G274" s="141" t="str">
        <f t="shared" si="24"/>
        <v/>
      </c>
    </row>
    <row r="275" spans="3:7">
      <c r="C275" s="143" t="str">
        <f t="shared" si="20"/>
        <v/>
      </c>
      <c r="D275" s="141" t="str">
        <f t="shared" si="21"/>
        <v/>
      </c>
      <c r="E275" s="141" t="str">
        <f t="shared" si="22"/>
        <v/>
      </c>
      <c r="F275" s="142" t="str">
        <f t="shared" si="23"/>
        <v/>
      </c>
      <c r="G275" s="141" t="str">
        <f t="shared" si="24"/>
        <v/>
      </c>
    </row>
    <row r="276" spans="3:7">
      <c r="C276" s="143" t="str">
        <f t="shared" si="20"/>
        <v/>
      </c>
      <c r="D276" s="141" t="str">
        <f t="shared" si="21"/>
        <v/>
      </c>
      <c r="E276" s="141" t="str">
        <f t="shared" si="22"/>
        <v/>
      </c>
      <c r="F276" s="142" t="str">
        <f t="shared" si="23"/>
        <v/>
      </c>
      <c r="G276" s="141" t="str">
        <f t="shared" si="24"/>
        <v/>
      </c>
    </row>
    <row r="277" spans="3:7">
      <c r="C277" s="143" t="str">
        <f t="shared" si="20"/>
        <v/>
      </c>
      <c r="D277" s="141" t="str">
        <f t="shared" si="21"/>
        <v/>
      </c>
      <c r="E277" s="141" t="str">
        <f t="shared" si="22"/>
        <v/>
      </c>
      <c r="F277" s="142" t="str">
        <f t="shared" si="23"/>
        <v/>
      </c>
      <c r="G277" s="141" t="str">
        <f t="shared" si="24"/>
        <v/>
      </c>
    </row>
    <row r="278" spans="3:7">
      <c r="C278" s="143" t="str">
        <f t="shared" si="20"/>
        <v/>
      </c>
      <c r="D278" s="141" t="str">
        <f t="shared" si="21"/>
        <v/>
      </c>
      <c r="E278" s="141" t="str">
        <f t="shared" si="22"/>
        <v/>
      </c>
      <c r="F278" s="142" t="str">
        <f t="shared" si="23"/>
        <v/>
      </c>
      <c r="G278" s="141" t="str">
        <f t="shared" si="24"/>
        <v/>
      </c>
    </row>
    <row r="279" spans="3:7">
      <c r="C279" s="143" t="str">
        <f t="shared" si="20"/>
        <v/>
      </c>
      <c r="D279" s="141" t="str">
        <f t="shared" si="21"/>
        <v/>
      </c>
      <c r="E279" s="141" t="str">
        <f t="shared" si="22"/>
        <v/>
      </c>
      <c r="F279" s="142" t="str">
        <f t="shared" si="23"/>
        <v/>
      </c>
      <c r="G279" s="141" t="str">
        <f t="shared" si="24"/>
        <v/>
      </c>
    </row>
    <row r="280" spans="3:7">
      <c r="C280" s="143" t="str">
        <f t="shared" si="20"/>
        <v/>
      </c>
      <c r="D280" s="141" t="str">
        <f t="shared" si="21"/>
        <v/>
      </c>
      <c r="E280" s="141" t="str">
        <f t="shared" si="22"/>
        <v/>
      </c>
      <c r="F280" s="142" t="str">
        <f t="shared" si="23"/>
        <v/>
      </c>
      <c r="G280" s="141" t="str">
        <f t="shared" si="24"/>
        <v/>
      </c>
    </row>
    <row r="281" spans="3:7">
      <c r="C281" s="143" t="str">
        <f t="shared" si="20"/>
        <v/>
      </c>
      <c r="D281" s="141" t="str">
        <f t="shared" si="21"/>
        <v/>
      </c>
      <c r="E281" s="141" t="str">
        <f t="shared" si="22"/>
        <v/>
      </c>
      <c r="F281" s="142" t="str">
        <f t="shared" si="23"/>
        <v/>
      </c>
      <c r="G281" s="141" t="str">
        <f t="shared" si="24"/>
        <v/>
      </c>
    </row>
    <row r="282" spans="3:7">
      <c r="C282" s="143" t="str">
        <f t="shared" si="20"/>
        <v/>
      </c>
      <c r="D282" s="141" t="str">
        <f t="shared" si="21"/>
        <v/>
      </c>
      <c r="E282" s="141" t="str">
        <f t="shared" si="22"/>
        <v/>
      </c>
      <c r="F282" s="142" t="str">
        <f t="shared" si="23"/>
        <v/>
      </c>
      <c r="G282" s="141" t="str">
        <f t="shared" si="24"/>
        <v/>
      </c>
    </row>
    <row r="283" spans="3:7">
      <c r="C283" s="143" t="str">
        <f t="shared" si="20"/>
        <v/>
      </c>
      <c r="D283" s="141" t="str">
        <f t="shared" si="21"/>
        <v/>
      </c>
      <c r="E283" s="141" t="str">
        <f t="shared" si="22"/>
        <v/>
      </c>
      <c r="F283" s="142" t="str">
        <f t="shared" si="23"/>
        <v/>
      </c>
      <c r="G283" s="141" t="str">
        <f t="shared" si="24"/>
        <v/>
      </c>
    </row>
    <row r="284" spans="3:7">
      <c r="C284" s="143" t="str">
        <f t="shared" si="20"/>
        <v/>
      </c>
      <c r="D284" s="141" t="str">
        <f t="shared" si="21"/>
        <v/>
      </c>
      <c r="E284" s="141" t="str">
        <f t="shared" si="22"/>
        <v/>
      </c>
      <c r="F284" s="142" t="str">
        <f t="shared" si="23"/>
        <v/>
      </c>
      <c r="G284" s="141" t="str">
        <f t="shared" si="24"/>
        <v/>
      </c>
    </row>
    <row r="285" spans="3:7">
      <c r="C285" s="143" t="str">
        <f t="shared" si="20"/>
        <v/>
      </c>
      <c r="D285" s="141" t="str">
        <f t="shared" si="21"/>
        <v/>
      </c>
      <c r="E285" s="141" t="str">
        <f t="shared" si="22"/>
        <v/>
      </c>
      <c r="F285" s="142" t="str">
        <f t="shared" si="23"/>
        <v/>
      </c>
      <c r="G285" s="141" t="str">
        <f t="shared" si="24"/>
        <v/>
      </c>
    </row>
    <row r="286" spans="3:7">
      <c r="C286" s="143" t="str">
        <f t="shared" si="20"/>
        <v/>
      </c>
      <c r="D286" s="141" t="str">
        <f t="shared" si="21"/>
        <v/>
      </c>
      <c r="E286" s="141" t="str">
        <f t="shared" si="22"/>
        <v/>
      </c>
      <c r="F286" s="142" t="str">
        <f t="shared" si="23"/>
        <v/>
      </c>
      <c r="G286" s="141" t="str">
        <f t="shared" si="24"/>
        <v/>
      </c>
    </row>
    <row r="287" spans="3:7">
      <c r="C287" s="143" t="str">
        <f t="shared" si="20"/>
        <v/>
      </c>
      <c r="D287" s="141" t="str">
        <f t="shared" si="21"/>
        <v/>
      </c>
      <c r="E287" s="141" t="str">
        <f t="shared" si="22"/>
        <v/>
      </c>
      <c r="F287" s="142" t="str">
        <f t="shared" si="23"/>
        <v/>
      </c>
      <c r="G287" s="141" t="str">
        <f t="shared" si="24"/>
        <v/>
      </c>
    </row>
    <row r="288" spans="3:7">
      <c r="C288" s="143" t="str">
        <f t="shared" si="20"/>
        <v/>
      </c>
      <c r="D288" s="141" t="str">
        <f t="shared" si="21"/>
        <v/>
      </c>
      <c r="E288" s="141" t="str">
        <f t="shared" si="22"/>
        <v/>
      </c>
      <c r="F288" s="142" t="str">
        <f t="shared" si="23"/>
        <v/>
      </c>
      <c r="G288" s="141" t="str">
        <f t="shared" si="24"/>
        <v/>
      </c>
    </row>
    <row r="289" spans="3:7">
      <c r="C289" s="143" t="str">
        <f t="shared" si="20"/>
        <v/>
      </c>
      <c r="D289" s="141" t="str">
        <f t="shared" si="21"/>
        <v/>
      </c>
      <c r="E289" s="141" t="str">
        <f t="shared" si="22"/>
        <v/>
      </c>
      <c r="F289" s="142" t="str">
        <f t="shared" si="23"/>
        <v/>
      </c>
      <c r="G289" s="141" t="str">
        <f t="shared" si="24"/>
        <v/>
      </c>
    </row>
    <row r="290" spans="3:7">
      <c r="C290" s="143" t="str">
        <f t="shared" si="20"/>
        <v/>
      </c>
      <c r="D290" s="141" t="str">
        <f t="shared" si="21"/>
        <v/>
      </c>
      <c r="E290" s="141" t="str">
        <f t="shared" si="22"/>
        <v/>
      </c>
      <c r="F290" s="142" t="str">
        <f t="shared" si="23"/>
        <v/>
      </c>
      <c r="G290" s="141" t="str">
        <f t="shared" si="24"/>
        <v/>
      </c>
    </row>
    <row r="291" spans="3:7">
      <c r="C291" s="143" t="str">
        <f t="shared" si="20"/>
        <v/>
      </c>
      <c r="D291" s="141" t="str">
        <f t="shared" si="21"/>
        <v/>
      </c>
      <c r="E291" s="141" t="str">
        <f t="shared" si="22"/>
        <v/>
      </c>
      <c r="F291" s="142" t="str">
        <f t="shared" si="23"/>
        <v/>
      </c>
      <c r="G291" s="141" t="str">
        <f t="shared" si="24"/>
        <v/>
      </c>
    </row>
    <row r="292" spans="3:7">
      <c r="C292" s="143" t="str">
        <f t="shared" si="20"/>
        <v/>
      </c>
      <c r="D292" s="141" t="str">
        <f t="shared" si="21"/>
        <v/>
      </c>
      <c r="E292" s="141" t="str">
        <f t="shared" si="22"/>
        <v/>
      </c>
      <c r="F292" s="142" t="str">
        <f t="shared" si="23"/>
        <v/>
      </c>
      <c r="G292" s="141" t="str">
        <f t="shared" si="24"/>
        <v/>
      </c>
    </row>
    <row r="293" spans="3:7">
      <c r="C293" s="143" t="str">
        <f t="shared" si="20"/>
        <v/>
      </c>
      <c r="D293" s="141" t="str">
        <f t="shared" si="21"/>
        <v/>
      </c>
      <c r="E293" s="141" t="str">
        <f t="shared" si="22"/>
        <v/>
      </c>
      <c r="F293" s="142" t="str">
        <f t="shared" si="23"/>
        <v/>
      </c>
      <c r="G293" s="141" t="str">
        <f t="shared" si="24"/>
        <v/>
      </c>
    </row>
    <row r="294" spans="3:7">
      <c r="C294" s="143" t="str">
        <f t="shared" si="20"/>
        <v/>
      </c>
      <c r="D294" s="141" t="str">
        <f t="shared" si="21"/>
        <v/>
      </c>
      <c r="E294" s="141" t="str">
        <f t="shared" si="22"/>
        <v/>
      </c>
      <c r="F294" s="142" t="str">
        <f t="shared" si="23"/>
        <v/>
      </c>
      <c r="G294" s="141" t="str">
        <f t="shared" si="24"/>
        <v/>
      </c>
    </row>
    <row r="295" spans="3:7">
      <c r="C295" s="143" t="str">
        <f t="shared" si="20"/>
        <v/>
      </c>
      <c r="D295" s="141" t="str">
        <f t="shared" si="21"/>
        <v/>
      </c>
      <c r="E295" s="141" t="str">
        <f t="shared" si="22"/>
        <v/>
      </c>
      <c r="F295" s="142" t="str">
        <f t="shared" si="23"/>
        <v/>
      </c>
      <c r="G295" s="141" t="str">
        <f t="shared" si="24"/>
        <v/>
      </c>
    </row>
    <row r="296" spans="3:7">
      <c r="C296" s="143" t="str">
        <f t="shared" si="20"/>
        <v/>
      </c>
      <c r="D296" s="141" t="str">
        <f t="shared" si="21"/>
        <v/>
      </c>
      <c r="E296" s="141" t="str">
        <f t="shared" si="22"/>
        <v/>
      </c>
      <c r="F296" s="142" t="str">
        <f t="shared" si="23"/>
        <v/>
      </c>
      <c r="G296" s="141" t="str">
        <f t="shared" si="24"/>
        <v/>
      </c>
    </row>
    <row r="297" spans="3:7">
      <c r="C297" s="143" t="str">
        <f t="shared" si="20"/>
        <v/>
      </c>
      <c r="D297" s="141" t="str">
        <f t="shared" si="21"/>
        <v/>
      </c>
      <c r="E297" s="141" t="str">
        <f t="shared" si="22"/>
        <v/>
      </c>
      <c r="F297" s="142" t="str">
        <f t="shared" si="23"/>
        <v/>
      </c>
      <c r="G297" s="141" t="str">
        <f t="shared" si="24"/>
        <v/>
      </c>
    </row>
    <row r="298" spans="3:7">
      <c r="C298" s="143" t="str">
        <f t="shared" si="20"/>
        <v/>
      </c>
      <c r="D298" s="141" t="str">
        <f t="shared" si="21"/>
        <v/>
      </c>
      <c r="E298" s="141" t="str">
        <f t="shared" si="22"/>
        <v/>
      </c>
      <c r="F298" s="142" t="str">
        <f t="shared" si="23"/>
        <v/>
      </c>
      <c r="G298" s="141" t="str">
        <f t="shared" si="24"/>
        <v/>
      </c>
    </row>
    <row r="299" spans="3:7">
      <c r="C299" s="143" t="str">
        <f t="shared" si="20"/>
        <v/>
      </c>
      <c r="D299" s="141" t="str">
        <f t="shared" si="21"/>
        <v/>
      </c>
      <c r="E299" s="141" t="str">
        <f t="shared" si="22"/>
        <v/>
      </c>
      <c r="F299" s="142" t="str">
        <f t="shared" si="23"/>
        <v/>
      </c>
      <c r="G299" s="141" t="str">
        <f t="shared" si="24"/>
        <v/>
      </c>
    </row>
    <row r="300" spans="3:7">
      <c r="C300" s="143" t="str">
        <f t="shared" si="20"/>
        <v/>
      </c>
      <c r="D300" s="141" t="str">
        <f t="shared" si="21"/>
        <v/>
      </c>
      <c r="E300" s="141" t="str">
        <f t="shared" si="22"/>
        <v/>
      </c>
      <c r="F300" s="142" t="str">
        <f t="shared" si="23"/>
        <v/>
      </c>
      <c r="G300" s="141" t="str">
        <f t="shared" si="24"/>
        <v/>
      </c>
    </row>
    <row r="301" spans="3:7">
      <c r="C301" s="143" t="str">
        <f t="shared" si="20"/>
        <v/>
      </c>
      <c r="D301" s="141" t="str">
        <f t="shared" si="21"/>
        <v/>
      </c>
      <c r="E301" s="141" t="str">
        <f t="shared" si="22"/>
        <v/>
      </c>
      <c r="F301" s="142" t="str">
        <f t="shared" si="23"/>
        <v/>
      </c>
      <c r="G301" s="141" t="str">
        <f t="shared" si="24"/>
        <v/>
      </c>
    </row>
    <row r="302" spans="3:7">
      <c r="C302" s="143" t="str">
        <f t="shared" si="20"/>
        <v/>
      </c>
      <c r="D302" s="141" t="str">
        <f t="shared" si="21"/>
        <v/>
      </c>
      <c r="E302" s="141" t="str">
        <f t="shared" si="22"/>
        <v/>
      </c>
      <c r="F302" s="142" t="str">
        <f t="shared" si="23"/>
        <v/>
      </c>
      <c r="G302" s="141" t="str">
        <f t="shared" si="24"/>
        <v/>
      </c>
    </row>
    <row r="303" spans="3:7">
      <c r="C303" s="143" t="str">
        <f t="shared" si="20"/>
        <v/>
      </c>
      <c r="D303" s="141" t="str">
        <f t="shared" si="21"/>
        <v/>
      </c>
      <c r="E303" s="141" t="str">
        <f t="shared" si="22"/>
        <v/>
      </c>
      <c r="F303" s="142" t="str">
        <f t="shared" si="23"/>
        <v/>
      </c>
      <c r="G303" s="141" t="str">
        <f t="shared" si="24"/>
        <v/>
      </c>
    </row>
    <row r="304" spans="3:7">
      <c r="C304" s="143" t="str">
        <f t="shared" si="20"/>
        <v/>
      </c>
      <c r="D304" s="141" t="str">
        <f t="shared" si="21"/>
        <v/>
      </c>
      <c r="E304" s="141" t="str">
        <f t="shared" si="22"/>
        <v/>
      </c>
      <c r="F304" s="142" t="str">
        <f t="shared" si="23"/>
        <v/>
      </c>
      <c r="G304" s="141" t="str">
        <f t="shared" si="24"/>
        <v/>
      </c>
    </row>
    <row r="305" spans="3:7">
      <c r="C305" s="143" t="str">
        <f t="shared" si="20"/>
        <v/>
      </c>
      <c r="D305" s="141" t="str">
        <f t="shared" si="21"/>
        <v/>
      </c>
      <c r="E305" s="141" t="str">
        <f t="shared" si="22"/>
        <v/>
      </c>
      <c r="F305" s="142" t="str">
        <f t="shared" si="23"/>
        <v/>
      </c>
      <c r="G305" s="141" t="str">
        <f t="shared" si="24"/>
        <v/>
      </c>
    </row>
    <row r="306" spans="3:7">
      <c r="C306" s="143" t="str">
        <f t="shared" si="20"/>
        <v/>
      </c>
      <c r="D306" s="141" t="str">
        <f t="shared" si="21"/>
        <v/>
      </c>
      <c r="E306" s="141" t="str">
        <f t="shared" si="22"/>
        <v/>
      </c>
      <c r="F306" s="142" t="str">
        <f t="shared" si="23"/>
        <v/>
      </c>
      <c r="G306" s="141" t="str">
        <f t="shared" si="24"/>
        <v/>
      </c>
    </row>
    <row r="307" spans="3:7">
      <c r="C307" s="143" t="str">
        <f t="shared" si="20"/>
        <v/>
      </c>
      <c r="D307" s="141" t="str">
        <f t="shared" si="21"/>
        <v/>
      </c>
      <c r="E307" s="141" t="str">
        <f t="shared" si="22"/>
        <v/>
      </c>
      <c r="F307" s="142" t="str">
        <f t="shared" si="23"/>
        <v/>
      </c>
      <c r="G307" s="141" t="str">
        <f t="shared" si="24"/>
        <v/>
      </c>
    </row>
    <row r="308" spans="3:7">
      <c r="C308" s="143" t="str">
        <f t="shared" si="20"/>
        <v/>
      </c>
      <c r="D308" s="141" t="str">
        <f t="shared" si="21"/>
        <v/>
      </c>
      <c r="E308" s="141" t="str">
        <f t="shared" si="22"/>
        <v/>
      </c>
      <c r="F308" s="142" t="str">
        <f t="shared" si="23"/>
        <v/>
      </c>
      <c r="G308" s="141" t="str">
        <f t="shared" si="24"/>
        <v/>
      </c>
    </row>
    <row r="309" spans="3:7">
      <c r="C309" s="143" t="str">
        <f t="shared" si="20"/>
        <v/>
      </c>
      <c r="D309" s="141" t="str">
        <f t="shared" si="21"/>
        <v/>
      </c>
      <c r="E309" s="141" t="str">
        <f t="shared" si="22"/>
        <v/>
      </c>
      <c r="F309" s="142" t="str">
        <f t="shared" si="23"/>
        <v/>
      </c>
      <c r="G309" s="141" t="str">
        <f t="shared" si="24"/>
        <v/>
      </c>
    </row>
    <row r="310" spans="3:7">
      <c r="C310" s="143" t="str">
        <f t="shared" si="20"/>
        <v/>
      </c>
      <c r="D310" s="141" t="str">
        <f t="shared" si="21"/>
        <v/>
      </c>
      <c r="E310" s="141" t="str">
        <f t="shared" si="22"/>
        <v/>
      </c>
      <c r="F310" s="142" t="str">
        <f t="shared" si="23"/>
        <v/>
      </c>
      <c r="G310" s="141" t="str">
        <f t="shared" si="24"/>
        <v/>
      </c>
    </row>
    <row r="311" spans="3:7">
      <c r="C311" s="143" t="str">
        <f t="shared" si="20"/>
        <v/>
      </c>
      <c r="D311" s="141" t="str">
        <f t="shared" si="21"/>
        <v/>
      </c>
      <c r="E311" s="141" t="str">
        <f t="shared" si="22"/>
        <v/>
      </c>
      <c r="F311" s="142" t="str">
        <f t="shared" si="23"/>
        <v/>
      </c>
      <c r="G311" s="141" t="str">
        <f t="shared" si="24"/>
        <v/>
      </c>
    </row>
    <row r="312" spans="3:7">
      <c r="C312" s="143" t="str">
        <f t="shared" si="20"/>
        <v/>
      </c>
      <c r="D312" s="141" t="str">
        <f t="shared" si="21"/>
        <v/>
      </c>
      <c r="E312" s="141" t="str">
        <f t="shared" si="22"/>
        <v/>
      </c>
      <c r="F312" s="142" t="str">
        <f t="shared" si="23"/>
        <v/>
      </c>
      <c r="G312" s="141" t="str">
        <f t="shared" si="24"/>
        <v/>
      </c>
    </row>
    <row r="313" spans="3:7">
      <c r="C313" s="143" t="str">
        <f t="shared" si="20"/>
        <v/>
      </c>
      <c r="D313" s="141" t="str">
        <f t="shared" si="21"/>
        <v/>
      </c>
      <c r="E313" s="141" t="str">
        <f t="shared" si="22"/>
        <v/>
      </c>
      <c r="F313" s="142" t="str">
        <f t="shared" si="23"/>
        <v/>
      </c>
      <c r="G313" s="141" t="str">
        <f t="shared" si="24"/>
        <v/>
      </c>
    </row>
    <row r="314" spans="3:7">
      <c r="C314" s="143" t="str">
        <f t="shared" si="20"/>
        <v/>
      </c>
      <c r="D314" s="141" t="str">
        <f t="shared" si="21"/>
        <v/>
      </c>
      <c r="E314" s="141" t="str">
        <f t="shared" si="22"/>
        <v/>
      </c>
      <c r="F314" s="142" t="str">
        <f t="shared" si="23"/>
        <v/>
      </c>
      <c r="G314" s="141" t="str">
        <f t="shared" si="24"/>
        <v/>
      </c>
    </row>
    <row r="315" spans="3:7">
      <c r="C315" s="143" t="str">
        <f t="shared" si="20"/>
        <v/>
      </c>
      <c r="D315" s="141" t="str">
        <f t="shared" si="21"/>
        <v/>
      </c>
      <c r="E315" s="141" t="str">
        <f t="shared" si="22"/>
        <v/>
      </c>
      <c r="F315" s="142" t="str">
        <f t="shared" si="23"/>
        <v/>
      </c>
      <c r="G315" s="141" t="str">
        <f t="shared" si="24"/>
        <v/>
      </c>
    </row>
    <row r="316" spans="3:7">
      <c r="C316" s="143" t="str">
        <f t="shared" si="20"/>
        <v/>
      </c>
      <c r="D316" s="141" t="str">
        <f t="shared" si="21"/>
        <v/>
      </c>
      <c r="E316" s="141" t="str">
        <f t="shared" si="22"/>
        <v/>
      </c>
      <c r="F316" s="142" t="str">
        <f t="shared" si="23"/>
        <v/>
      </c>
      <c r="G316" s="141" t="str">
        <f t="shared" si="24"/>
        <v/>
      </c>
    </row>
    <row r="317" spans="3:7">
      <c r="C317" s="143" t="str">
        <f t="shared" si="20"/>
        <v/>
      </c>
      <c r="D317" s="141" t="str">
        <f t="shared" si="21"/>
        <v/>
      </c>
      <c r="E317" s="141" t="str">
        <f t="shared" si="22"/>
        <v/>
      </c>
      <c r="F317" s="142" t="str">
        <f t="shared" si="23"/>
        <v/>
      </c>
      <c r="G317" s="141" t="str">
        <f t="shared" si="24"/>
        <v/>
      </c>
    </row>
    <row r="318" spans="3:7">
      <c r="C318" s="143" t="str">
        <f t="shared" si="20"/>
        <v/>
      </c>
      <c r="D318" s="141" t="str">
        <f t="shared" si="21"/>
        <v/>
      </c>
      <c r="E318" s="141" t="str">
        <f t="shared" si="22"/>
        <v/>
      </c>
      <c r="F318" s="142" t="str">
        <f t="shared" si="23"/>
        <v/>
      </c>
      <c r="G318" s="141" t="str">
        <f t="shared" si="24"/>
        <v/>
      </c>
    </row>
    <row r="319" spans="3:7">
      <c r="C319" s="143" t="str">
        <f t="shared" si="20"/>
        <v/>
      </c>
      <c r="D319" s="141" t="str">
        <f t="shared" si="21"/>
        <v/>
      </c>
      <c r="E319" s="141" t="str">
        <f t="shared" si="22"/>
        <v/>
      </c>
      <c r="F319" s="142" t="str">
        <f t="shared" si="23"/>
        <v/>
      </c>
      <c r="G319" s="141" t="str">
        <f t="shared" si="24"/>
        <v/>
      </c>
    </row>
    <row r="320" spans="3:7">
      <c r="C320" s="143" t="str">
        <f t="shared" si="20"/>
        <v/>
      </c>
      <c r="D320" s="141" t="str">
        <f t="shared" si="21"/>
        <v/>
      </c>
      <c r="E320" s="141" t="str">
        <f t="shared" si="22"/>
        <v/>
      </c>
      <c r="F320" s="142" t="str">
        <f t="shared" si="23"/>
        <v/>
      </c>
      <c r="G320" s="141" t="str">
        <f t="shared" si="24"/>
        <v/>
      </c>
    </row>
    <row r="321" spans="3:7">
      <c r="C321" s="143" t="str">
        <f t="shared" si="20"/>
        <v/>
      </c>
      <c r="D321" s="141" t="str">
        <f t="shared" si="21"/>
        <v/>
      </c>
      <c r="E321" s="141" t="str">
        <f t="shared" si="22"/>
        <v/>
      </c>
      <c r="F321" s="142" t="str">
        <f t="shared" si="23"/>
        <v/>
      </c>
      <c r="G321" s="141" t="str">
        <f t="shared" si="24"/>
        <v/>
      </c>
    </row>
    <row r="322" spans="3:7">
      <c r="C322" s="143" t="str">
        <f t="shared" si="20"/>
        <v/>
      </c>
      <c r="D322" s="141" t="str">
        <f t="shared" si="21"/>
        <v/>
      </c>
      <c r="E322" s="141" t="str">
        <f t="shared" si="22"/>
        <v/>
      </c>
      <c r="F322" s="142" t="str">
        <f t="shared" si="23"/>
        <v/>
      </c>
      <c r="G322" s="141" t="str">
        <f t="shared" si="24"/>
        <v/>
      </c>
    </row>
    <row r="323" spans="3:7">
      <c r="C323" s="143" t="str">
        <f t="shared" si="20"/>
        <v/>
      </c>
      <c r="D323" s="141" t="str">
        <f t="shared" si="21"/>
        <v/>
      </c>
      <c r="E323" s="141" t="str">
        <f t="shared" si="22"/>
        <v/>
      </c>
      <c r="F323" s="142" t="str">
        <f t="shared" si="23"/>
        <v/>
      </c>
      <c r="G323" s="141" t="str">
        <f t="shared" si="24"/>
        <v/>
      </c>
    </row>
    <row r="324" spans="3:7">
      <c r="C324" s="143" t="str">
        <f t="shared" si="20"/>
        <v/>
      </c>
      <c r="D324" s="141" t="str">
        <f t="shared" si="21"/>
        <v/>
      </c>
      <c r="E324" s="141" t="str">
        <f t="shared" si="22"/>
        <v/>
      </c>
      <c r="F324" s="142" t="str">
        <f t="shared" si="23"/>
        <v/>
      </c>
      <c r="G324" s="141" t="str">
        <f t="shared" si="24"/>
        <v/>
      </c>
    </row>
    <row r="325" spans="3:7">
      <c r="C325" s="143" t="str">
        <f t="shared" si="20"/>
        <v/>
      </c>
      <c r="D325" s="141" t="str">
        <f t="shared" si="21"/>
        <v/>
      </c>
      <c r="E325" s="141" t="str">
        <f t="shared" si="22"/>
        <v/>
      </c>
      <c r="F325" s="142" t="str">
        <f t="shared" si="23"/>
        <v/>
      </c>
      <c r="G325" s="141" t="str">
        <f t="shared" si="24"/>
        <v/>
      </c>
    </row>
    <row r="326" spans="3:7">
      <c r="C326" s="143" t="str">
        <f t="shared" si="20"/>
        <v/>
      </c>
      <c r="D326" s="141" t="str">
        <f t="shared" si="21"/>
        <v/>
      </c>
      <c r="E326" s="141" t="str">
        <f t="shared" si="22"/>
        <v/>
      </c>
      <c r="F326" s="142" t="str">
        <f t="shared" si="23"/>
        <v/>
      </c>
      <c r="G326" s="141" t="str">
        <f t="shared" si="24"/>
        <v/>
      </c>
    </row>
    <row r="327" spans="3:7">
      <c r="C327" s="143" t="str">
        <f t="shared" si="20"/>
        <v/>
      </c>
      <c r="D327" s="141" t="str">
        <f t="shared" si="21"/>
        <v/>
      </c>
      <c r="E327" s="141" t="str">
        <f t="shared" si="22"/>
        <v/>
      </c>
      <c r="F327" s="142" t="str">
        <f t="shared" si="23"/>
        <v/>
      </c>
      <c r="G327" s="141" t="str">
        <f t="shared" si="24"/>
        <v/>
      </c>
    </row>
    <row r="328" spans="3:7">
      <c r="C328" s="143" t="str">
        <f t="shared" si="20"/>
        <v/>
      </c>
      <c r="D328" s="141" t="str">
        <f t="shared" si="21"/>
        <v/>
      </c>
      <c r="E328" s="141" t="str">
        <f t="shared" si="22"/>
        <v/>
      </c>
      <c r="F328" s="142" t="str">
        <f t="shared" si="23"/>
        <v/>
      </c>
      <c r="G328" s="141" t="str">
        <f t="shared" si="24"/>
        <v/>
      </c>
    </row>
    <row r="329" spans="3:7">
      <c r="C329" s="143" t="str">
        <f t="shared" si="20"/>
        <v/>
      </c>
      <c r="D329" s="141" t="str">
        <f t="shared" si="21"/>
        <v/>
      </c>
      <c r="E329" s="141" t="str">
        <f t="shared" si="22"/>
        <v/>
      </c>
      <c r="F329" s="142" t="str">
        <f t="shared" si="23"/>
        <v/>
      </c>
      <c r="G329" s="141" t="str">
        <f t="shared" si="24"/>
        <v/>
      </c>
    </row>
    <row r="330" spans="3:7">
      <c r="C330" s="143" t="str">
        <f t="shared" si="20"/>
        <v/>
      </c>
      <c r="D330" s="141" t="str">
        <f t="shared" si="21"/>
        <v/>
      </c>
      <c r="E330" s="141" t="str">
        <f t="shared" si="22"/>
        <v/>
      </c>
      <c r="F330" s="142" t="str">
        <f t="shared" si="23"/>
        <v/>
      </c>
      <c r="G330" s="141" t="str">
        <f t="shared" si="24"/>
        <v/>
      </c>
    </row>
    <row r="331" spans="3:7">
      <c r="C331" s="143" t="str">
        <f t="shared" si="20"/>
        <v/>
      </c>
      <c r="D331" s="141" t="str">
        <f t="shared" si="21"/>
        <v/>
      </c>
      <c r="E331" s="141" t="str">
        <f t="shared" si="22"/>
        <v/>
      </c>
      <c r="F331" s="142" t="str">
        <f t="shared" si="23"/>
        <v/>
      </c>
      <c r="G331" s="141" t="str">
        <f t="shared" si="24"/>
        <v/>
      </c>
    </row>
    <row r="332" spans="3:7">
      <c r="C332" s="143" t="str">
        <f t="shared" si="20"/>
        <v/>
      </c>
      <c r="D332" s="141" t="str">
        <f t="shared" si="21"/>
        <v/>
      </c>
      <c r="E332" s="141" t="str">
        <f t="shared" si="22"/>
        <v/>
      </c>
      <c r="F332" s="142" t="str">
        <f t="shared" si="23"/>
        <v/>
      </c>
      <c r="G332" s="141" t="str">
        <f t="shared" si="24"/>
        <v/>
      </c>
    </row>
    <row r="333" spans="3:7">
      <c r="C333" s="143" t="str">
        <f t="shared" si="20"/>
        <v/>
      </c>
      <c r="D333" s="141" t="str">
        <f t="shared" si="21"/>
        <v/>
      </c>
      <c r="E333" s="141" t="str">
        <f t="shared" si="22"/>
        <v/>
      </c>
      <c r="F333" s="142" t="str">
        <f t="shared" si="23"/>
        <v/>
      </c>
      <c r="G333" s="141" t="str">
        <f t="shared" si="24"/>
        <v/>
      </c>
    </row>
    <row r="334" spans="3:7">
      <c r="C334" s="143" t="str">
        <f t="shared" ref="C334:C400" si="25">IF(OR(C333=$D$9,C333=""),"",IF(ISNUMBER(C333),C333+1,1))</f>
        <v/>
      </c>
      <c r="D334" s="141" t="str">
        <f t="shared" ref="D334:D397" si="26">IF(C334&gt;$D$9,"",PMT($D$7,$D$9,$D$3)*-1)</f>
        <v/>
      </c>
      <c r="E334" s="141" t="str">
        <f t="shared" ref="E334:E400" si="27">IF(C334&gt;$D$9,"",$D$7*G333)</f>
        <v/>
      </c>
      <c r="F334" s="142" t="str">
        <f t="shared" ref="F334:F397" si="28">IF(C334&gt;$D$9,"",D334-E334)</f>
        <v/>
      </c>
      <c r="G334" s="141" t="str">
        <f t="shared" ref="G334:G397" si="29">IF(C334&gt;$D$9,"",G333-F334)</f>
        <v/>
      </c>
    </row>
    <row r="335" spans="3:7">
      <c r="C335" s="143" t="str">
        <f t="shared" si="25"/>
        <v/>
      </c>
      <c r="D335" s="141" t="str">
        <f t="shared" si="26"/>
        <v/>
      </c>
      <c r="E335" s="141" t="str">
        <f t="shared" si="27"/>
        <v/>
      </c>
      <c r="F335" s="142" t="str">
        <f t="shared" si="28"/>
        <v/>
      </c>
      <c r="G335" s="141" t="str">
        <f t="shared" si="29"/>
        <v/>
      </c>
    </row>
    <row r="336" spans="3:7">
      <c r="C336" s="143" t="str">
        <f t="shared" si="25"/>
        <v/>
      </c>
      <c r="D336" s="141" t="str">
        <f t="shared" si="26"/>
        <v/>
      </c>
      <c r="E336" s="141" t="str">
        <f t="shared" si="27"/>
        <v/>
      </c>
      <c r="F336" s="142" t="str">
        <f t="shared" si="28"/>
        <v/>
      </c>
      <c r="G336" s="141" t="str">
        <f t="shared" si="29"/>
        <v/>
      </c>
    </row>
    <row r="337" spans="3:7">
      <c r="C337" s="143" t="str">
        <f t="shared" si="25"/>
        <v/>
      </c>
      <c r="D337" s="141" t="str">
        <f t="shared" si="26"/>
        <v/>
      </c>
      <c r="E337" s="141" t="str">
        <f t="shared" si="27"/>
        <v/>
      </c>
      <c r="F337" s="142" t="str">
        <f t="shared" si="28"/>
        <v/>
      </c>
      <c r="G337" s="141" t="str">
        <f t="shared" si="29"/>
        <v/>
      </c>
    </row>
    <row r="338" spans="3:7">
      <c r="C338" s="143" t="str">
        <f t="shared" si="25"/>
        <v/>
      </c>
      <c r="D338" s="141" t="str">
        <f t="shared" si="26"/>
        <v/>
      </c>
      <c r="E338" s="141" t="str">
        <f t="shared" si="27"/>
        <v/>
      </c>
      <c r="F338" s="142" t="str">
        <f t="shared" si="28"/>
        <v/>
      </c>
      <c r="G338" s="141" t="str">
        <f t="shared" si="29"/>
        <v/>
      </c>
    </row>
    <row r="339" spans="3:7">
      <c r="C339" s="143" t="str">
        <f t="shared" si="25"/>
        <v/>
      </c>
      <c r="D339" s="141" t="str">
        <f t="shared" si="26"/>
        <v/>
      </c>
      <c r="E339" s="141" t="str">
        <f t="shared" si="27"/>
        <v/>
      </c>
      <c r="F339" s="142" t="str">
        <f t="shared" si="28"/>
        <v/>
      </c>
      <c r="G339" s="141" t="str">
        <f t="shared" si="29"/>
        <v/>
      </c>
    </row>
    <row r="340" spans="3:7">
      <c r="C340" s="143" t="str">
        <f t="shared" si="25"/>
        <v/>
      </c>
      <c r="D340" s="141" t="str">
        <f t="shared" si="26"/>
        <v/>
      </c>
      <c r="E340" s="141" t="str">
        <f t="shared" si="27"/>
        <v/>
      </c>
      <c r="F340" s="142" t="str">
        <f t="shared" si="28"/>
        <v/>
      </c>
      <c r="G340" s="141" t="str">
        <f t="shared" si="29"/>
        <v/>
      </c>
    </row>
    <row r="341" spans="3:7">
      <c r="C341" s="143" t="str">
        <f t="shared" si="25"/>
        <v/>
      </c>
      <c r="D341" s="141" t="str">
        <f t="shared" si="26"/>
        <v/>
      </c>
      <c r="E341" s="141" t="str">
        <f t="shared" si="27"/>
        <v/>
      </c>
      <c r="F341" s="142" t="str">
        <f t="shared" si="28"/>
        <v/>
      </c>
      <c r="G341" s="141" t="str">
        <f t="shared" si="29"/>
        <v/>
      </c>
    </row>
    <row r="342" spans="3:7">
      <c r="C342" s="143" t="str">
        <f t="shared" si="25"/>
        <v/>
      </c>
      <c r="D342" s="141" t="str">
        <f t="shared" si="26"/>
        <v/>
      </c>
      <c r="E342" s="141" t="str">
        <f t="shared" si="27"/>
        <v/>
      </c>
      <c r="F342" s="142" t="str">
        <f t="shared" si="28"/>
        <v/>
      </c>
      <c r="G342" s="141" t="str">
        <f t="shared" si="29"/>
        <v/>
      </c>
    </row>
    <row r="343" spans="3:7">
      <c r="C343" s="143" t="str">
        <f t="shared" si="25"/>
        <v/>
      </c>
      <c r="D343" s="141" t="str">
        <f t="shared" si="26"/>
        <v/>
      </c>
      <c r="E343" s="141" t="str">
        <f t="shared" si="27"/>
        <v/>
      </c>
      <c r="F343" s="142" t="str">
        <f t="shared" si="28"/>
        <v/>
      </c>
      <c r="G343" s="141" t="str">
        <f t="shared" si="29"/>
        <v/>
      </c>
    </row>
    <row r="344" spans="3:7">
      <c r="C344" s="143" t="str">
        <f t="shared" si="25"/>
        <v/>
      </c>
      <c r="D344" s="141" t="str">
        <f t="shared" si="26"/>
        <v/>
      </c>
      <c r="E344" s="141" t="str">
        <f t="shared" si="27"/>
        <v/>
      </c>
      <c r="F344" s="142" t="str">
        <f t="shared" si="28"/>
        <v/>
      </c>
      <c r="G344" s="141" t="str">
        <f t="shared" si="29"/>
        <v/>
      </c>
    </row>
    <row r="345" spans="3:7">
      <c r="C345" s="143" t="str">
        <f t="shared" si="25"/>
        <v/>
      </c>
      <c r="D345" s="141" t="str">
        <f t="shared" si="26"/>
        <v/>
      </c>
      <c r="E345" s="141" t="str">
        <f t="shared" si="27"/>
        <v/>
      </c>
      <c r="F345" s="142" t="str">
        <f t="shared" si="28"/>
        <v/>
      </c>
      <c r="G345" s="141" t="str">
        <f t="shared" si="29"/>
        <v/>
      </c>
    </row>
    <row r="346" spans="3:7">
      <c r="C346" s="143" t="str">
        <f t="shared" si="25"/>
        <v/>
      </c>
      <c r="D346" s="141" t="str">
        <f t="shared" si="26"/>
        <v/>
      </c>
      <c r="E346" s="141" t="str">
        <f t="shared" si="27"/>
        <v/>
      </c>
      <c r="F346" s="142" t="str">
        <f t="shared" si="28"/>
        <v/>
      </c>
      <c r="G346" s="141" t="str">
        <f t="shared" si="29"/>
        <v/>
      </c>
    </row>
    <row r="347" spans="3:7">
      <c r="C347" s="143" t="str">
        <f t="shared" si="25"/>
        <v/>
      </c>
      <c r="D347" s="141" t="str">
        <f t="shared" si="26"/>
        <v/>
      </c>
      <c r="E347" s="141" t="str">
        <f t="shared" si="27"/>
        <v/>
      </c>
      <c r="F347" s="142" t="str">
        <f t="shared" si="28"/>
        <v/>
      </c>
      <c r="G347" s="141" t="str">
        <f t="shared" si="29"/>
        <v/>
      </c>
    </row>
    <row r="348" spans="3:7">
      <c r="C348" s="143" t="str">
        <f t="shared" si="25"/>
        <v/>
      </c>
      <c r="D348" s="141" t="str">
        <f t="shared" si="26"/>
        <v/>
      </c>
      <c r="E348" s="141" t="str">
        <f t="shared" si="27"/>
        <v/>
      </c>
      <c r="F348" s="142" t="str">
        <f t="shared" si="28"/>
        <v/>
      </c>
      <c r="G348" s="141" t="str">
        <f t="shared" si="29"/>
        <v/>
      </c>
    </row>
    <row r="349" spans="3:7">
      <c r="C349" s="143" t="str">
        <f t="shared" si="25"/>
        <v/>
      </c>
      <c r="D349" s="141" t="str">
        <f t="shared" si="26"/>
        <v/>
      </c>
      <c r="E349" s="141" t="str">
        <f t="shared" si="27"/>
        <v/>
      </c>
      <c r="F349" s="142" t="str">
        <f t="shared" si="28"/>
        <v/>
      </c>
      <c r="G349" s="141" t="str">
        <f t="shared" si="29"/>
        <v/>
      </c>
    </row>
    <row r="350" spans="3:7">
      <c r="C350" s="143" t="str">
        <f t="shared" si="25"/>
        <v/>
      </c>
      <c r="D350" s="141" t="str">
        <f t="shared" si="26"/>
        <v/>
      </c>
      <c r="E350" s="141" t="str">
        <f t="shared" si="27"/>
        <v/>
      </c>
      <c r="F350" s="142" t="str">
        <f t="shared" si="28"/>
        <v/>
      </c>
      <c r="G350" s="141" t="str">
        <f t="shared" si="29"/>
        <v/>
      </c>
    </row>
    <row r="351" spans="3:7">
      <c r="C351" s="143" t="str">
        <f t="shared" si="25"/>
        <v/>
      </c>
      <c r="D351" s="141" t="str">
        <f t="shared" si="26"/>
        <v/>
      </c>
      <c r="E351" s="141" t="str">
        <f t="shared" si="27"/>
        <v/>
      </c>
      <c r="F351" s="142" t="str">
        <f t="shared" si="28"/>
        <v/>
      </c>
      <c r="G351" s="141" t="str">
        <f t="shared" si="29"/>
        <v/>
      </c>
    </row>
    <row r="352" spans="3:7">
      <c r="C352" s="143" t="str">
        <f t="shared" si="25"/>
        <v/>
      </c>
      <c r="D352" s="141" t="str">
        <f t="shared" si="26"/>
        <v/>
      </c>
      <c r="E352" s="141" t="str">
        <f t="shared" si="27"/>
        <v/>
      </c>
      <c r="F352" s="142" t="str">
        <f t="shared" si="28"/>
        <v/>
      </c>
      <c r="G352" s="141" t="str">
        <f t="shared" si="29"/>
        <v/>
      </c>
    </row>
    <row r="353" spans="3:7">
      <c r="C353" s="143" t="str">
        <f t="shared" si="25"/>
        <v/>
      </c>
      <c r="D353" s="141" t="str">
        <f t="shared" si="26"/>
        <v/>
      </c>
      <c r="E353" s="141" t="str">
        <f t="shared" si="27"/>
        <v/>
      </c>
      <c r="F353" s="142" t="str">
        <f t="shared" si="28"/>
        <v/>
      </c>
      <c r="G353" s="141" t="str">
        <f t="shared" si="29"/>
        <v/>
      </c>
    </row>
    <row r="354" spans="3:7">
      <c r="C354" s="143" t="str">
        <f t="shared" si="25"/>
        <v/>
      </c>
      <c r="D354" s="141" t="str">
        <f t="shared" si="26"/>
        <v/>
      </c>
      <c r="E354" s="141" t="str">
        <f t="shared" si="27"/>
        <v/>
      </c>
      <c r="F354" s="142" t="str">
        <f t="shared" si="28"/>
        <v/>
      </c>
      <c r="G354" s="141" t="str">
        <f t="shared" si="29"/>
        <v/>
      </c>
    </row>
    <row r="355" spans="3:7">
      <c r="C355" s="143" t="str">
        <f t="shared" si="25"/>
        <v/>
      </c>
      <c r="D355" s="141" t="str">
        <f t="shared" si="26"/>
        <v/>
      </c>
      <c r="E355" s="141" t="str">
        <f t="shared" si="27"/>
        <v/>
      </c>
      <c r="F355" s="142" t="str">
        <f t="shared" si="28"/>
        <v/>
      </c>
      <c r="G355" s="141" t="str">
        <f t="shared" si="29"/>
        <v/>
      </c>
    </row>
    <row r="356" spans="3:7">
      <c r="C356" s="143" t="str">
        <f t="shared" si="25"/>
        <v/>
      </c>
      <c r="D356" s="141" t="str">
        <f t="shared" si="26"/>
        <v/>
      </c>
      <c r="E356" s="141" t="str">
        <f t="shared" si="27"/>
        <v/>
      </c>
      <c r="F356" s="142" t="str">
        <f t="shared" si="28"/>
        <v/>
      </c>
      <c r="G356" s="141" t="str">
        <f t="shared" si="29"/>
        <v/>
      </c>
    </row>
    <row r="357" spans="3:7">
      <c r="C357" s="143" t="str">
        <f t="shared" si="25"/>
        <v/>
      </c>
      <c r="D357" s="141" t="str">
        <f t="shared" si="26"/>
        <v/>
      </c>
      <c r="E357" s="141" t="str">
        <f t="shared" si="27"/>
        <v/>
      </c>
      <c r="F357" s="142" t="str">
        <f t="shared" si="28"/>
        <v/>
      </c>
      <c r="G357" s="141" t="str">
        <f t="shared" si="29"/>
        <v/>
      </c>
    </row>
    <row r="358" spans="3:7">
      <c r="C358" s="143" t="str">
        <f t="shared" si="25"/>
        <v/>
      </c>
      <c r="D358" s="141" t="str">
        <f t="shared" si="26"/>
        <v/>
      </c>
      <c r="E358" s="141" t="str">
        <f t="shared" si="27"/>
        <v/>
      </c>
      <c r="F358" s="142" t="str">
        <f t="shared" si="28"/>
        <v/>
      </c>
      <c r="G358" s="141" t="str">
        <f t="shared" si="29"/>
        <v/>
      </c>
    </row>
    <row r="359" spans="3:7">
      <c r="C359" s="143" t="str">
        <f t="shared" si="25"/>
        <v/>
      </c>
      <c r="D359" s="141" t="str">
        <f t="shared" si="26"/>
        <v/>
      </c>
      <c r="E359" s="141" t="str">
        <f t="shared" si="27"/>
        <v/>
      </c>
      <c r="F359" s="142" t="str">
        <f t="shared" si="28"/>
        <v/>
      </c>
      <c r="G359" s="141" t="str">
        <f t="shared" si="29"/>
        <v/>
      </c>
    </row>
    <row r="360" spans="3:7">
      <c r="C360" s="143" t="str">
        <f t="shared" si="25"/>
        <v/>
      </c>
      <c r="D360" s="141" t="str">
        <f t="shared" si="26"/>
        <v/>
      </c>
      <c r="E360" s="141" t="str">
        <f t="shared" si="27"/>
        <v/>
      </c>
      <c r="F360" s="142" t="str">
        <f t="shared" si="28"/>
        <v/>
      </c>
      <c r="G360" s="141" t="str">
        <f t="shared" si="29"/>
        <v/>
      </c>
    </row>
    <row r="361" spans="3:7">
      <c r="C361" s="143" t="str">
        <f t="shared" si="25"/>
        <v/>
      </c>
      <c r="D361" s="141" t="str">
        <f t="shared" si="26"/>
        <v/>
      </c>
      <c r="E361" s="141" t="str">
        <f t="shared" si="27"/>
        <v/>
      </c>
      <c r="F361" s="142" t="str">
        <f t="shared" si="28"/>
        <v/>
      </c>
      <c r="G361" s="141" t="str">
        <f t="shared" si="29"/>
        <v/>
      </c>
    </row>
    <row r="362" spans="3:7">
      <c r="C362" s="143" t="str">
        <f t="shared" si="25"/>
        <v/>
      </c>
      <c r="D362" s="141" t="str">
        <f t="shared" si="26"/>
        <v/>
      </c>
      <c r="E362" s="141" t="str">
        <f t="shared" si="27"/>
        <v/>
      </c>
      <c r="F362" s="142" t="str">
        <f t="shared" si="28"/>
        <v/>
      </c>
      <c r="G362" s="141" t="str">
        <f t="shared" si="29"/>
        <v/>
      </c>
    </row>
    <row r="363" spans="3:7">
      <c r="C363" s="143" t="str">
        <f t="shared" si="25"/>
        <v/>
      </c>
      <c r="D363" s="141" t="str">
        <f t="shared" si="26"/>
        <v/>
      </c>
      <c r="E363" s="141" t="str">
        <f t="shared" si="27"/>
        <v/>
      </c>
      <c r="F363" s="142" t="str">
        <f t="shared" si="28"/>
        <v/>
      </c>
      <c r="G363" s="141" t="str">
        <f t="shared" si="29"/>
        <v/>
      </c>
    </row>
    <row r="364" spans="3:7">
      <c r="C364" s="143" t="str">
        <f t="shared" si="25"/>
        <v/>
      </c>
      <c r="D364" s="141" t="str">
        <f t="shared" si="26"/>
        <v/>
      </c>
      <c r="E364" s="141" t="str">
        <f t="shared" si="27"/>
        <v/>
      </c>
      <c r="F364" s="142" t="str">
        <f t="shared" si="28"/>
        <v/>
      </c>
      <c r="G364" s="141" t="str">
        <f t="shared" si="29"/>
        <v/>
      </c>
    </row>
    <row r="365" spans="3:7">
      <c r="C365" s="143" t="str">
        <f t="shared" si="25"/>
        <v/>
      </c>
      <c r="D365" s="141" t="str">
        <f t="shared" si="26"/>
        <v/>
      </c>
      <c r="E365" s="141" t="str">
        <f t="shared" si="27"/>
        <v/>
      </c>
      <c r="F365" s="142" t="str">
        <f t="shared" si="28"/>
        <v/>
      </c>
      <c r="G365" s="141" t="str">
        <f t="shared" si="29"/>
        <v/>
      </c>
    </row>
    <row r="366" spans="3:7">
      <c r="C366" s="143" t="str">
        <f t="shared" si="25"/>
        <v/>
      </c>
      <c r="D366" s="141" t="str">
        <f t="shared" si="26"/>
        <v/>
      </c>
      <c r="E366" s="141" t="str">
        <f t="shared" si="27"/>
        <v/>
      </c>
      <c r="F366" s="142" t="str">
        <f t="shared" si="28"/>
        <v/>
      </c>
      <c r="G366" s="141" t="str">
        <f t="shared" si="29"/>
        <v/>
      </c>
    </row>
    <row r="367" spans="3:7">
      <c r="C367" s="143" t="str">
        <f t="shared" si="25"/>
        <v/>
      </c>
      <c r="D367" s="141" t="str">
        <f t="shared" si="26"/>
        <v/>
      </c>
      <c r="E367" s="141" t="str">
        <f t="shared" si="27"/>
        <v/>
      </c>
      <c r="F367" s="142" t="str">
        <f t="shared" si="28"/>
        <v/>
      </c>
      <c r="G367" s="141" t="str">
        <f t="shared" si="29"/>
        <v/>
      </c>
    </row>
    <row r="368" spans="3:7">
      <c r="C368" s="143" t="str">
        <f t="shared" si="25"/>
        <v/>
      </c>
      <c r="D368" s="141" t="str">
        <f t="shared" si="26"/>
        <v/>
      </c>
      <c r="E368" s="141" t="str">
        <f t="shared" si="27"/>
        <v/>
      </c>
      <c r="F368" s="142" t="str">
        <f t="shared" si="28"/>
        <v/>
      </c>
      <c r="G368" s="141" t="str">
        <f t="shared" si="29"/>
        <v/>
      </c>
    </row>
    <row r="369" spans="3:7">
      <c r="C369" s="143" t="str">
        <f t="shared" si="25"/>
        <v/>
      </c>
      <c r="D369" s="141" t="str">
        <f t="shared" si="26"/>
        <v/>
      </c>
      <c r="E369" s="141" t="str">
        <f t="shared" si="27"/>
        <v/>
      </c>
      <c r="F369" s="142" t="str">
        <f t="shared" si="28"/>
        <v/>
      </c>
      <c r="G369" s="141" t="str">
        <f t="shared" si="29"/>
        <v/>
      </c>
    </row>
    <row r="370" spans="3:7">
      <c r="C370" s="143" t="str">
        <f t="shared" si="25"/>
        <v/>
      </c>
      <c r="D370" s="141" t="str">
        <f t="shared" si="26"/>
        <v/>
      </c>
      <c r="E370" s="141" t="str">
        <f t="shared" si="27"/>
        <v/>
      </c>
      <c r="F370" s="142" t="str">
        <f t="shared" si="28"/>
        <v/>
      </c>
      <c r="G370" s="141" t="str">
        <f t="shared" si="29"/>
        <v/>
      </c>
    </row>
    <row r="371" spans="3:7">
      <c r="C371" s="143" t="str">
        <f t="shared" si="25"/>
        <v/>
      </c>
      <c r="D371" s="141" t="str">
        <f t="shared" si="26"/>
        <v/>
      </c>
      <c r="E371" s="141" t="str">
        <f t="shared" si="27"/>
        <v/>
      </c>
      <c r="F371" s="142" t="str">
        <f t="shared" si="28"/>
        <v/>
      </c>
      <c r="G371" s="141" t="str">
        <f t="shared" si="29"/>
        <v/>
      </c>
    </row>
    <row r="372" spans="3:7">
      <c r="C372" s="143" t="str">
        <f t="shared" si="25"/>
        <v/>
      </c>
      <c r="D372" s="141" t="str">
        <f t="shared" si="26"/>
        <v/>
      </c>
      <c r="E372" s="141" t="str">
        <f t="shared" si="27"/>
        <v/>
      </c>
      <c r="F372" s="142" t="str">
        <f t="shared" si="28"/>
        <v/>
      </c>
      <c r="G372" s="141" t="str">
        <f t="shared" si="29"/>
        <v/>
      </c>
    </row>
    <row r="373" spans="3:7">
      <c r="C373" s="143" t="str">
        <f t="shared" si="25"/>
        <v/>
      </c>
      <c r="D373" s="141" t="str">
        <f t="shared" si="26"/>
        <v/>
      </c>
      <c r="E373" s="141" t="str">
        <f t="shared" si="27"/>
        <v/>
      </c>
      <c r="F373" s="142" t="str">
        <f t="shared" si="28"/>
        <v/>
      </c>
      <c r="G373" s="141" t="str">
        <f t="shared" si="29"/>
        <v/>
      </c>
    </row>
    <row r="374" spans="3:7">
      <c r="C374" s="143" t="str">
        <f t="shared" si="25"/>
        <v/>
      </c>
      <c r="D374" s="141" t="str">
        <f t="shared" si="26"/>
        <v/>
      </c>
      <c r="E374" s="141" t="str">
        <f t="shared" si="27"/>
        <v/>
      </c>
      <c r="F374" s="142" t="str">
        <f t="shared" si="28"/>
        <v/>
      </c>
      <c r="G374" s="141" t="str">
        <f t="shared" si="29"/>
        <v/>
      </c>
    </row>
    <row r="375" spans="3:7">
      <c r="C375" s="143" t="str">
        <f t="shared" si="25"/>
        <v/>
      </c>
      <c r="D375" s="141" t="str">
        <f t="shared" si="26"/>
        <v/>
      </c>
      <c r="E375" s="141" t="str">
        <f t="shared" si="27"/>
        <v/>
      </c>
      <c r="F375" s="142" t="str">
        <f t="shared" si="28"/>
        <v/>
      </c>
      <c r="G375" s="141" t="str">
        <f t="shared" si="29"/>
        <v/>
      </c>
    </row>
    <row r="376" spans="3:7">
      <c r="C376" s="143" t="str">
        <f t="shared" si="25"/>
        <v/>
      </c>
      <c r="D376" s="141" t="str">
        <f t="shared" si="26"/>
        <v/>
      </c>
      <c r="E376" s="141" t="str">
        <f t="shared" si="27"/>
        <v/>
      </c>
      <c r="F376" s="142" t="str">
        <f t="shared" si="28"/>
        <v/>
      </c>
      <c r="G376" s="141" t="str">
        <f t="shared" si="29"/>
        <v/>
      </c>
    </row>
    <row r="377" spans="3:7">
      <c r="C377" s="143" t="str">
        <f t="shared" si="25"/>
        <v/>
      </c>
      <c r="D377" s="141" t="str">
        <f t="shared" si="26"/>
        <v/>
      </c>
      <c r="E377" s="141" t="str">
        <f t="shared" si="27"/>
        <v/>
      </c>
      <c r="F377" s="142" t="str">
        <f t="shared" si="28"/>
        <v/>
      </c>
      <c r="G377" s="141" t="str">
        <f t="shared" si="29"/>
        <v/>
      </c>
    </row>
    <row r="378" spans="3:7">
      <c r="C378" s="143" t="str">
        <f t="shared" si="25"/>
        <v/>
      </c>
      <c r="D378" s="141" t="str">
        <f t="shared" si="26"/>
        <v/>
      </c>
      <c r="E378" s="141" t="str">
        <f t="shared" si="27"/>
        <v/>
      </c>
      <c r="F378" s="142" t="str">
        <f t="shared" si="28"/>
        <v/>
      </c>
      <c r="G378" s="141" t="str">
        <f t="shared" si="29"/>
        <v/>
      </c>
    </row>
    <row r="379" spans="3:7">
      <c r="C379" s="143" t="str">
        <f t="shared" si="25"/>
        <v/>
      </c>
      <c r="D379" s="141" t="str">
        <f t="shared" si="26"/>
        <v/>
      </c>
      <c r="E379" s="141" t="str">
        <f t="shared" si="27"/>
        <v/>
      </c>
      <c r="F379" s="142" t="str">
        <f t="shared" si="28"/>
        <v/>
      </c>
      <c r="G379" s="141" t="str">
        <f t="shared" si="29"/>
        <v/>
      </c>
    </row>
    <row r="380" spans="3:7">
      <c r="C380" s="143" t="str">
        <f t="shared" si="25"/>
        <v/>
      </c>
      <c r="D380" s="141" t="str">
        <f t="shared" si="26"/>
        <v/>
      </c>
      <c r="E380" s="141" t="str">
        <f t="shared" si="27"/>
        <v/>
      </c>
      <c r="F380" s="142" t="str">
        <f t="shared" si="28"/>
        <v/>
      </c>
      <c r="G380" s="141" t="str">
        <f t="shared" si="29"/>
        <v/>
      </c>
    </row>
    <row r="381" spans="3:7">
      <c r="C381" s="143" t="str">
        <f t="shared" si="25"/>
        <v/>
      </c>
      <c r="D381" s="141" t="str">
        <f t="shared" si="26"/>
        <v/>
      </c>
      <c r="E381" s="141" t="str">
        <f t="shared" si="27"/>
        <v/>
      </c>
      <c r="F381" s="142" t="str">
        <f t="shared" si="28"/>
        <v/>
      </c>
      <c r="G381" s="141" t="str">
        <f t="shared" si="29"/>
        <v/>
      </c>
    </row>
    <row r="382" spans="3:7">
      <c r="C382" s="143" t="str">
        <f t="shared" si="25"/>
        <v/>
      </c>
      <c r="D382" s="141" t="str">
        <f t="shared" si="26"/>
        <v/>
      </c>
      <c r="E382" s="141" t="str">
        <f t="shared" si="27"/>
        <v/>
      </c>
      <c r="F382" s="142" t="str">
        <f t="shared" si="28"/>
        <v/>
      </c>
      <c r="G382" s="141" t="str">
        <f t="shared" si="29"/>
        <v/>
      </c>
    </row>
    <row r="383" spans="3:7">
      <c r="C383" s="143" t="str">
        <f t="shared" si="25"/>
        <v/>
      </c>
      <c r="D383" s="141" t="str">
        <f t="shared" si="26"/>
        <v/>
      </c>
      <c r="E383" s="141" t="str">
        <f t="shared" si="27"/>
        <v/>
      </c>
      <c r="F383" s="142" t="str">
        <f t="shared" si="28"/>
        <v/>
      </c>
      <c r="G383" s="141" t="str">
        <f t="shared" si="29"/>
        <v/>
      </c>
    </row>
    <row r="384" spans="3:7">
      <c r="C384" s="143" t="str">
        <f t="shared" si="25"/>
        <v/>
      </c>
      <c r="D384" s="141" t="str">
        <f t="shared" si="26"/>
        <v/>
      </c>
      <c r="E384" s="141" t="str">
        <f t="shared" si="27"/>
        <v/>
      </c>
      <c r="F384" s="142" t="str">
        <f t="shared" si="28"/>
        <v/>
      </c>
      <c r="G384" s="141" t="str">
        <f t="shared" si="29"/>
        <v/>
      </c>
    </row>
    <row r="385" spans="3:7">
      <c r="C385" s="143" t="str">
        <f t="shared" si="25"/>
        <v/>
      </c>
      <c r="D385" s="141" t="str">
        <f t="shared" si="26"/>
        <v/>
      </c>
      <c r="E385" s="141" t="str">
        <f t="shared" si="27"/>
        <v/>
      </c>
      <c r="F385" s="142" t="str">
        <f t="shared" si="28"/>
        <v/>
      </c>
      <c r="G385" s="141" t="str">
        <f t="shared" si="29"/>
        <v/>
      </c>
    </row>
    <row r="386" spans="3:7">
      <c r="C386" s="143" t="str">
        <f t="shared" si="25"/>
        <v/>
      </c>
      <c r="D386" s="141" t="str">
        <f t="shared" si="26"/>
        <v/>
      </c>
      <c r="E386" s="141" t="str">
        <f t="shared" si="27"/>
        <v/>
      </c>
      <c r="F386" s="142" t="str">
        <f t="shared" si="28"/>
        <v/>
      </c>
      <c r="G386" s="141" t="str">
        <f t="shared" si="29"/>
        <v/>
      </c>
    </row>
    <row r="387" spans="3:7">
      <c r="C387" s="143" t="str">
        <f t="shared" si="25"/>
        <v/>
      </c>
      <c r="D387" s="141" t="str">
        <f t="shared" si="26"/>
        <v/>
      </c>
      <c r="E387" s="141" t="str">
        <f t="shared" si="27"/>
        <v/>
      </c>
      <c r="F387" s="142" t="str">
        <f t="shared" si="28"/>
        <v/>
      </c>
      <c r="G387" s="141" t="str">
        <f t="shared" si="29"/>
        <v/>
      </c>
    </row>
    <row r="388" spans="3:7">
      <c r="C388" s="143" t="str">
        <f t="shared" si="25"/>
        <v/>
      </c>
      <c r="D388" s="141" t="str">
        <f t="shared" si="26"/>
        <v/>
      </c>
      <c r="E388" s="141" t="str">
        <f t="shared" si="27"/>
        <v/>
      </c>
      <c r="F388" s="142" t="str">
        <f t="shared" si="28"/>
        <v/>
      </c>
      <c r="G388" s="141" t="str">
        <f t="shared" si="29"/>
        <v/>
      </c>
    </row>
    <row r="389" spans="3:7">
      <c r="C389" s="143" t="str">
        <f t="shared" si="25"/>
        <v/>
      </c>
      <c r="D389" s="141" t="str">
        <f t="shared" si="26"/>
        <v/>
      </c>
      <c r="E389" s="141" t="str">
        <f t="shared" si="27"/>
        <v/>
      </c>
      <c r="F389" s="142" t="str">
        <f t="shared" si="28"/>
        <v/>
      </c>
      <c r="G389" s="141" t="str">
        <f t="shared" si="29"/>
        <v/>
      </c>
    </row>
    <row r="390" spans="3:7">
      <c r="C390" s="143" t="str">
        <f t="shared" si="25"/>
        <v/>
      </c>
      <c r="D390" s="141" t="str">
        <f t="shared" si="26"/>
        <v/>
      </c>
      <c r="E390" s="141" t="str">
        <f t="shared" si="27"/>
        <v/>
      </c>
      <c r="F390" s="142" t="str">
        <f t="shared" si="28"/>
        <v/>
      </c>
      <c r="G390" s="141" t="str">
        <f t="shared" si="29"/>
        <v/>
      </c>
    </row>
    <row r="391" spans="3:7">
      <c r="C391" s="143" t="str">
        <f t="shared" si="25"/>
        <v/>
      </c>
      <c r="D391" s="141" t="str">
        <f t="shared" si="26"/>
        <v/>
      </c>
      <c r="E391" s="141" t="str">
        <f t="shared" si="27"/>
        <v/>
      </c>
      <c r="F391" s="142" t="str">
        <f t="shared" si="28"/>
        <v/>
      </c>
      <c r="G391" s="141" t="str">
        <f t="shared" si="29"/>
        <v/>
      </c>
    </row>
    <row r="392" spans="3:7">
      <c r="C392" s="143" t="str">
        <f t="shared" si="25"/>
        <v/>
      </c>
      <c r="D392" s="141" t="str">
        <f t="shared" si="26"/>
        <v/>
      </c>
      <c r="E392" s="141" t="str">
        <f t="shared" si="27"/>
        <v/>
      </c>
      <c r="F392" s="142" t="str">
        <f t="shared" si="28"/>
        <v/>
      </c>
      <c r="G392" s="141" t="str">
        <f t="shared" si="29"/>
        <v/>
      </c>
    </row>
    <row r="393" spans="3:7">
      <c r="C393" s="143" t="str">
        <f t="shared" si="25"/>
        <v/>
      </c>
      <c r="D393" s="141" t="str">
        <f t="shared" si="26"/>
        <v/>
      </c>
      <c r="E393" s="141" t="str">
        <f t="shared" si="27"/>
        <v/>
      </c>
      <c r="F393" s="142" t="str">
        <f t="shared" si="28"/>
        <v/>
      </c>
      <c r="G393" s="141" t="str">
        <f t="shared" si="29"/>
        <v/>
      </c>
    </row>
    <row r="394" spans="3:7">
      <c r="C394" s="143" t="str">
        <f t="shared" si="25"/>
        <v/>
      </c>
      <c r="D394" s="141" t="str">
        <f t="shared" si="26"/>
        <v/>
      </c>
      <c r="E394" s="141" t="str">
        <f t="shared" si="27"/>
        <v/>
      </c>
      <c r="F394" s="142" t="str">
        <f t="shared" si="28"/>
        <v/>
      </c>
      <c r="G394" s="141" t="str">
        <f t="shared" si="29"/>
        <v/>
      </c>
    </row>
    <row r="395" spans="3:7">
      <c r="C395" s="143" t="str">
        <f t="shared" si="25"/>
        <v/>
      </c>
      <c r="D395" s="141" t="str">
        <f t="shared" si="26"/>
        <v/>
      </c>
      <c r="E395" s="141" t="str">
        <f t="shared" si="27"/>
        <v/>
      </c>
      <c r="F395" s="142" t="str">
        <f t="shared" si="28"/>
        <v/>
      </c>
      <c r="G395" s="141" t="str">
        <f t="shared" si="29"/>
        <v/>
      </c>
    </row>
    <row r="396" spans="3:7">
      <c r="C396" s="143" t="str">
        <f t="shared" si="25"/>
        <v/>
      </c>
      <c r="D396" s="141" t="str">
        <f t="shared" si="26"/>
        <v/>
      </c>
      <c r="E396" s="141" t="str">
        <f t="shared" si="27"/>
        <v/>
      </c>
      <c r="F396" s="142" t="str">
        <f t="shared" si="28"/>
        <v/>
      </c>
      <c r="G396" s="141" t="str">
        <f t="shared" si="29"/>
        <v/>
      </c>
    </row>
    <row r="397" spans="3:7">
      <c r="C397" s="143" t="str">
        <f t="shared" si="25"/>
        <v/>
      </c>
      <c r="D397" s="141" t="str">
        <f t="shared" si="26"/>
        <v/>
      </c>
      <c r="E397" s="141" t="str">
        <f t="shared" si="27"/>
        <v/>
      </c>
      <c r="F397" s="142" t="str">
        <f t="shared" si="28"/>
        <v/>
      </c>
      <c r="G397" s="141" t="str">
        <f t="shared" si="29"/>
        <v/>
      </c>
    </row>
    <row r="398" spans="3:7">
      <c r="C398" s="143" t="str">
        <f t="shared" si="25"/>
        <v/>
      </c>
      <c r="D398" s="141" t="str">
        <f t="shared" ref="D398:D400" si="30">IF(C398&gt;$D$9,"",PMT($D$7,$D$9,$D$3)*-1)</f>
        <v/>
      </c>
      <c r="E398" s="141" t="str">
        <f t="shared" si="27"/>
        <v/>
      </c>
      <c r="F398" s="142" t="str">
        <f t="shared" ref="F398:F400" si="31">IF(C398&gt;$D$9,"",D398-E398)</f>
        <v/>
      </c>
      <c r="G398" s="141" t="str">
        <f t="shared" ref="G398:G400" si="32">IF(C398&gt;$D$9,"",G397-F398)</f>
        <v/>
      </c>
    </row>
    <row r="399" spans="3:7">
      <c r="C399" s="143" t="str">
        <f t="shared" si="25"/>
        <v/>
      </c>
      <c r="D399" s="141" t="str">
        <f t="shared" si="30"/>
        <v/>
      </c>
      <c r="E399" s="141" t="str">
        <f t="shared" si="27"/>
        <v/>
      </c>
      <c r="F399" s="142" t="str">
        <f t="shared" si="31"/>
        <v/>
      </c>
      <c r="G399" s="141" t="str">
        <f t="shared" si="32"/>
        <v/>
      </c>
    </row>
    <row r="400" spans="3:7">
      <c r="C400" s="143" t="str">
        <f t="shared" si="25"/>
        <v/>
      </c>
      <c r="D400" s="141" t="str">
        <f t="shared" si="30"/>
        <v/>
      </c>
      <c r="E400" s="141" t="str">
        <f t="shared" si="27"/>
        <v/>
      </c>
      <c r="F400" s="142" t="str">
        <f t="shared" si="31"/>
        <v/>
      </c>
      <c r="G400" s="141" t="str">
        <f t="shared" si="32"/>
        <v/>
      </c>
    </row>
    <row r="401" spans="3:7">
      <c r="C401" s="140"/>
      <c r="D401" s="139"/>
      <c r="E401" s="139"/>
      <c r="F401" s="139"/>
      <c r="G401" s="139"/>
    </row>
    <row r="402" spans="3:7">
      <c r="C402" s="140"/>
      <c r="D402" s="139"/>
      <c r="E402" s="139"/>
      <c r="F402" s="139"/>
      <c r="G402" s="139"/>
    </row>
    <row r="403" spans="3:7">
      <c r="C403" s="140"/>
      <c r="D403" s="139"/>
      <c r="E403" s="139"/>
      <c r="F403" s="139"/>
      <c r="G403" s="139"/>
    </row>
    <row r="404" spans="3:7">
      <c r="C404" s="140"/>
      <c r="D404" s="139"/>
      <c r="E404" s="139"/>
      <c r="F404" s="139"/>
      <c r="G404" s="139"/>
    </row>
    <row r="405" spans="3:7">
      <c r="C405" s="140"/>
      <c r="D405" s="139"/>
      <c r="E405" s="139"/>
      <c r="F405" s="139"/>
      <c r="G405" s="139"/>
    </row>
    <row r="406" spans="3:7">
      <c r="C406" s="140"/>
      <c r="D406" s="139"/>
      <c r="E406" s="139"/>
      <c r="F406" s="139"/>
      <c r="G406" s="139"/>
    </row>
    <row r="407" spans="3:7">
      <c r="C407" s="140"/>
      <c r="D407" s="139"/>
      <c r="E407" s="139"/>
      <c r="F407" s="139"/>
      <c r="G407" s="139"/>
    </row>
    <row r="408" spans="3:7">
      <c r="C408" s="140"/>
      <c r="D408" s="139"/>
      <c r="E408" s="139"/>
      <c r="F408" s="139"/>
      <c r="G408" s="139"/>
    </row>
    <row r="409" spans="3:7">
      <c r="C409" s="140"/>
      <c r="D409" s="139"/>
      <c r="E409" s="139"/>
      <c r="F409" s="139"/>
      <c r="G409" s="139"/>
    </row>
    <row r="410" spans="3:7">
      <c r="C410" s="140"/>
      <c r="D410" s="139"/>
      <c r="E410" s="139"/>
      <c r="F410" s="139"/>
      <c r="G410" s="139"/>
    </row>
    <row r="411" spans="3:7">
      <c r="C411" s="140"/>
      <c r="D411" s="139"/>
      <c r="E411" s="139"/>
      <c r="F411" s="139"/>
      <c r="G411" s="139"/>
    </row>
    <row r="412" spans="3:7">
      <c r="C412" s="140"/>
      <c r="D412" s="139"/>
      <c r="E412" s="139"/>
      <c r="F412" s="139"/>
      <c r="G412" s="139"/>
    </row>
    <row r="413" spans="3:7">
      <c r="C413" s="140"/>
      <c r="D413" s="139"/>
      <c r="E413" s="139"/>
      <c r="F413" s="139"/>
      <c r="G413" s="139"/>
    </row>
    <row r="414" spans="3:7">
      <c r="C414" s="140"/>
      <c r="D414" s="139"/>
      <c r="E414" s="139"/>
      <c r="F414" s="139"/>
      <c r="G414" s="139"/>
    </row>
    <row r="415" spans="3:7">
      <c r="C415" s="140"/>
      <c r="D415" s="139"/>
      <c r="E415" s="139"/>
      <c r="F415" s="139"/>
      <c r="G415" s="139"/>
    </row>
    <row r="416" spans="3:7">
      <c r="C416" s="140"/>
      <c r="D416" s="139"/>
      <c r="E416" s="139"/>
      <c r="F416" s="139"/>
      <c r="G416" s="139"/>
    </row>
    <row r="417" spans="3:7">
      <c r="C417" s="140"/>
      <c r="D417" s="139"/>
      <c r="E417" s="139"/>
      <c r="F417" s="139"/>
      <c r="G417" s="139"/>
    </row>
    <row r="418" spans="3:7">
      <c r="C418" s="140"/>
      <c r="D418" s="139"/>
      <c r="E418" s="139"/>
      <c r="F418" s="139"/>
      <c r="G418" s="139"/>
    </row>
    <row r="419" spans="3:7">
      <c r="C419" s="140"/>
      <c r="D419" s="139"/>
      <c r="E419" s="139"/>
      <c r="F419" s="139"/>
      <c r="G419" s="139"/>
    </row>
    <row r="420" spans="3:7">
      <c r="C420" s="140"/>
      <c r="D420" s="139"/>
      <c r="E420" s="139"/>
      <c r="F420" s="139"/>
      <c r="G420" s="139"/>
    </row>
    <row r="421" spans="3:7">
      <c r="C421" s="140"/>
      <c r="D421" s="139"/>
      <c r="E421" s="139"/>
      <c r="F421" s="139"/>
      <c r="G421" s="139"/>
    </row>
    <row r="422" spans="3:7">
      <c r="C422" s="140"/>
      <c r="D422" s="139"/>
      <c r="E422" s="139"/>
      <c r="F422" s="139"/>
      <c r="G422" s="139"/>
    </row>
    <row r="423" spans="3:7">
      <c r="C423" s="140"/>
      <c r="D423" s="139"/>
      <c r="E423" s="139"/>
      <c r="F423" s="139"/>
      <c r="G423" s="139"/>
    </row>
    <row r="424" spans="3:7">
      <c r="C424" s="140"/>
      <c r="D424" s="139"/>
      <c r="E424" s="139"/>
      <c r="F424" s="139"/>
      <c r="G424" s="139"/>
    </row>
    <row r="425" spans="3:7">
      <c r="C425" s="140"/>
      <c r="D425" s="139"/>
      <c r="E425" s="139"/>
      <c r="F425" s="139"/>
      <c r="G425" s="139"/>
    </row>
    <row r="426" spans="3:7">
      <c r="C426" s="140"/>
      <c r="D426" s="139"/>
      <c r="E426" s="139"/>
      <c r="F426" s="139"/>
      <c r="G426" s="139"/>
    </row>
    <row r="427" spans="3:7">
      <c r="C427" s="140"/>
      <c r="D427" s="139"/>
      <c r="E427" s="139"/>
      <c r="F427" s="139"/>
      <c r="G427" s="139"/>
    </row>
    <row r="428" spans="3:7">
      <c r="C428" s="140"/>
      <c r="D428" s="139"/>
      <c r="E428" s="139"/>
      <c r="F428" s="139"/>
      <c r="G428" s="139"/>
    </row>
    <row r="429" spans="3:7">
      <c r="C429" s="140"/>
      <c r="D429" s="139"/>
      <c r="E429" s="139"/>
      <c r="F429" s="139"/>
      <c r="G429" s="139"/>
    </row>
    <row r="430" spans="3:7">
      <c r="C430" s="140"/>
      <c r="D430" s="139"/>
      <c r="E430" s="139"/>
      <c r="F430" s="139"/>
      <c r="G430" s="139"/>
    </row>
    <row r="431" spans="3:7">
      <c r="C431" s="140"/>
      <c r="D431" s="139"/>
      <c r="E431" s="139"/>
      <c r="F431" s="139"/>
      <c r="G431" s="139"/>
    </row>
    <row r="432" spans="3:7">
      <c r="C432" s="140"/>
      <c r="D432" s="139"/>
      <c r="E432" s="139"/>
      <c r="F432" s="139"/>
      <c r="G432" s="139"/>
    </row>
    <row r="433" spans="3:7">
      <c r="C433" s="140"/>
      <c r="D433" s="139"/>
      <c r="E433" s="139"/>
      <c r="F433" s="139"/>
      <c r="G433" s="139"/>
    </row>
    <row r="434" spans="3:7">
      <c r="C434" s="140"/>
      <c r="D434" s="139"/>
      <c r="E434" s="139"/>
      <c r="F434" s="139"/>
      <c r="G434" s="139"/>
    </row>
    <row r="435" spans="3:7">
      <c r="C435" s="140"/>
      <c r="D435" s="139"/>
      <c r="E435" s="139"/>
      <c r="F435" s="139"/>
      <c r="G435" s="139"/>
    </row>
    <row r="436" spans="3:7">
      <c r="C436" s="140"/>
      <c r="D436" s="139"/>
      <c r="E436" s="139"/>
      <c r="F436" s="139"/>
      <c r="G436" s="139"/>
    </row>
    <row r="437" spans="3:7">
      <c r="C437" s="140"/>
      <c r="D437" s="139"/>
      <c r="E437" s="139"/>
      <c r="F437" s="139"/>
      <c r="G437" s="139"/>
    </row>
    <row r="438" spans="3:7">
      <c r="C438" s="140"/>
      <c r="D438" s="139"/>
      <c r="E438" s="139"/>
      <c r="F438" s="139"/>
      <c r="G438" s="139"/>
    </row>
    <row r="439" spans="3:7">
      <c r="C439" s="140"/>
      <c r="D439" s="139"/>
      <c r="E439" s="139"/>
      <c r="F439" s="139"/>
      <c r="G439" s="139"/>
    </row>
    <row r="440" spans="3:7">
      <c r="C440" s="140"/>
      <c r="D440" s="139"/>
      <c r="E440" s="139"/>
      <c r="F440" s="139"/>
      <c r="G440" s="139"/>
    </row>
    <row r="441" spans="3:7">
      <c r="C441" s="140"/>
      <c r="D441" s="139"/>
      <c r="E441" s="139"/>
      <c r="F441" s="139"/>
      <c r="G441" s="139"/>
    </row>
    <row r="442" spans="3:7">
      <c r="C442" s="140"/>
      <c r="D442" s="139"/>
      <c r="E442" s="139"/>
      <c r="F442" s="139"/>
      <c r="G442" s="139"/>
    </row>
    <row r="443" spans="3:7">
      <c r="C443" s="140"/>
      <c r="D443" s="139"/>
      <c r="E443" s="139"/>
      <c r="F443" s="139"/>
      <c r="G443" s="139"/>
    </row>
    <row r="444" spans="3:7">
      <c r="C444" s="140"/>
      <c r="D444" s="139"/>
      <c r="E444" s="139"/>
      <c r="F444" s="139"/>
      <c r="G444" s="139"/>
    </row>
    <row r="445" spans="3:7">
      <c r="C445" s="140"/>
      <c r="D445" s="139"/>
      <c r="E445" s="139"/>
      <c r="F445" s="139"/>
      <c r="G445" s="139"/>
    </row>
    <row r="446" spans="3:7">
      <c r="C446" s="140"/>
      <c r="D446" s="139"/>
      <c r="E446" s="139"/>
      <c r="F446" s="139"/>
      <c r="G446" s="139"/>
    </row>
    <row r="447" spans="3:7">
      <c r="C447" s="140"/>
      <c r="D447" s="139"/>
      <c r="E447" s="139"/>
      <c r="F447" s="139"/>
      <c r="G447" s="139"/>
    </row>
    <row r="448" spans="3:7">
      <c r="C448" s="140"/>
      <c r="D448" s="139"/>
      <c r="E448" s="139"/>
      <c r="F448" s="139"/>
      <c r="G448" s="139"/>
    </row>
    <row r="449" spans="3:7">
      <c r="C449" s="140"/>
      <c r="D449" s="139"/>
      <c r="E449" s="139"/>
      <c r="F449" s="139"/>
      <c r="G449" s="139"/>
    </row>
    <row r="450" spans="3:7">
      <c r="C450" s="140"/>
      <c r="D450" s="139"/>
      <c r="E450" s="139"/>
      <c r="F450" s="139"/>
      <c r="G450" s="139"/>
    </row>
    <row r="451" spans="3:7">
      <c r="C451" s="140"/>
      <c r="D451" s="139"/>
      <c r="E451" s="139"/>
      <c r="F451" s="139"/>
      <c r="G451" s="139"/>
    </row>
    <row r="452" spans="3:7">
      <c r="C452" s="140"/>
      <c r="D452" s="139"/>
      <c r="E452" s="139"/>
      <c r="F452" s="139"/>
      <c r="G452" s="139"/>
    </row>
    <row r="453" spans="3:7">
      <c r="C453" s="140"/>
      <c r="D453" s="139"/>
      <c r="E453" s="139"/>
      <c r="F453" s="139"/>
      <c r="G453" s="139"/>
    </row>
    <row r="454" spans="3:7">
      <c r="C454" s="140"/>
      <c r="D454" s="139"/>
      <c r="E454" s="139"/>
      <c r="F454" s="139"/>
      <c r="G454" s="139"/>
    </row>
    <row r="455" spans="3:7">
      <c r="C455" s="140"/>
      <c r="D455" s="139"/>
      <c r="E455" s="139"/>
      <c r="F455" s="139"/>
      <c r="G455" s="139"/>
    </row>
    <row r="456" spans="3:7">
      <c r="C456" s="140"/>
      <c r="D456" s="139"/>
      <c r="E456" s="139"/>
      <c r="F456" s="139"/>
      <c r="G456" s="139"/>
    </row>
    <row r="457" spans="3:7">
      <c r="C457" s="140"/>
      <c r="D457" s="139"/>
      <c r="E457" s="139"/>
      <c r="F457" s="139"/>
      <c r="G457" s="139"/>
    </row>
    <row r="458" spans="3:7">
      <c r="C458" s="140"/>
      <c r="D458" s="139"/>
      <c r="E458" s="139"/>
      <c r="F458" s="139"/>
      <c r="G458" s="139"/>
    </row>
    <row r="459" spans="3:7">
      <c r="C459" s="140"/>
      <c r="D459" s="139"/>
      <c r="E459" s="139"/>
      <c r="F459" s="139"/>
      <c r="G459" s="139"/>
    </row>
    <row r="460" spans="3:7">
      <c r="C460" s="140"/>
      <c r="D460" s="139"/>
      <c r="E460" s="139"/>
      <c r="F460" s="139"/>
      <c r="G460" s="139"/>
    </row>
    <row r="461" spans="3:7">
      <c r="C461" s="140"/>
      <c r="D461" s="139"/>
      <c r="E461" s="139"/>
      <c r="F461" s="139"/>
      <c r="G461" s="139"/>
    </row>
    <row r="462" spans="3:7">
      <c r="C462" s="140"/>
      <c r="D462" s="139"/>
      <c r="E462" s="139"/>
      <c r="F462" s="139"/>
      <c r="G462" s="139"/>
    </row>
    <row r="463" spans="3:7">
      <c r="C463" s="140"/>
      <c r="D463" s="139"/>
      <c r="E463" s="139"/>
      <c r="F463" s="139"/>
      <c r="G463" s="139"/>
    </row>
    <row r="464" spans="3:7">
      <c r="C464" s="140"/>
      <c r="D464" s="139"/>
      <c r="E464" s="139"/>
      <c r="F464" s="139"/>
      <c r="G464" s="139"/>
    </row>
    <row r="465" spans="3:7">
      <c r="C465" s="140"/>
      <c r="D465" s="139"/>
      <c r="E465" s="139"/>
      <c r="F465" s="139"/>
      <c r="G465" s="139"/>
    </row>
    <row r="466" spans="3:7">
      <c r="C466" s="140"/>
      <c r="D466" s="139"/>
      <c r="E466" s="139"/>
      <c r="F466" s="139"/>
      <c r="G466" s="139"/>
    </row>
    <row r="467" spans="3:7">
      <c r="C467" s="140"/>
      <c r="D467" s="139"/>
      <c r="E467" s="139"/>
      <c r="F467" s="139"/>
      <c r="G467" s="139"/>
    </row>
    <row r="468" spans="3:7">
      <c r="C468" s="140"/>
      <c r="D468" s="139"/>
      <c r="E468" s="139"/>
      <c r="F468" s="139"/>
      <c r="G468" s="139"/>
    </row>
    <row r="469" spans="3:7">
      <c r="C469" s="140"/>
      <c r="D469" s="139"/>
      <c r="E469" s="139"/>
      <c r="F469" s="139"/>
      <c r="G469" s="139"/>
    </row>
    <row r="470" spans="3:7">
      <c r="C470" s="140"/>
      <c r="D470" s="139"/>
      <c r="E470" s="139"/>
      <c r="F470" s="139"/>
      <c r="G470" s="139"/>
    </row>
    <row r="471" spans="3:7">
      <c r="C471" s="140"/>
      <c r="D471" s="139"/>
      <c r="E471" s="139"/>
      <c r="F471" s="139"/>
      <c r="G471" s="139"/>
    </row>
    <row r="472" spans="3:7">
      <c r="C472" s="140"/>
      <c r="D472" s="139"/>
      <c r="E472" s="139"/>
      <c r="F472" s="139"/>
      <c r="G472" s="139"/>
    </row>
    <row r="473" spans="3:7">
      <c r="C473" s="140"/>
      <c r="D473" s="139"/>
      <c r="E473" s="139"/>
      <c r="F473" s="139"/>
      <c r="G473" s="139"/>
    </row>
    <row r="474" spans="3:7">
      <c r="C474" s="140"/>
      <c r="D474" s="139"/>
      <c r="E474" s="139"/>
      <c r="F474" s="139"/>
      <c r="G474" s="139"/>
    </row>
    <row r="475" spans="3:7">
      <c r="C475" s="140"/>
      <c r="D475" s="139"/>
      <c r="E475" s="139"/>
      <c r="F475" s="139"/>
      <c r="G475" s="139"/>
    </row>
    <row r="476" spans="3:7">
      <c r="C476" s="140"/>
      <c r="D476" s="139"/>
      <c r="E476" s="139"/>
      <c r="F476" s="139"/>
      <c r="G476" s="139"/>
    </row>
    <row r="477" spans="3:7">
      <c r="C477" s="140"/>
      <c r="D477" s="139"/>
      <c r="E477" s="139"/>
      <c r="F477" s="139"/>
      <c r="G477" s="139"/>
    </row>
    <row r="478" spans="3:7">
      <c r="C478" s="140"/>
      <c r="D478" s="139"/>
      <c r="E478" s="139"/>
      <c r="F478" s="139"/>
      <c r="G478" s="139"/>
    </row>
    <row r="479" spans="3:7">
      <c r="C479" s="140"/>
      <c r="D479" s="139"/>
      <c r="E479" s="139"/>
      <c r="F479" s="139"/>
      <c r="G479" s="139"/>
    </row>
    <row r="480" spans="3:7">
      <c r="C480" s="140"/>
      <c r="D480" s="139"/>
      <c r="E480" s="139"/>
      <c r="F480" s="139"/>
      <c r="G480" s="139"/>
    </row>
    <row r="481" spans="3:7">
      <c r="C481" s="140"/>
      <c r="D481" s="139"/>
      <c r="E481" s="139"/>
      <c r="F481" s="139"/>
      <c r="G481" s="139"/>
    </row>
    <row r="482" spans="3:7">
      <c r="C482" s="140"/>
      <c r="D482" s="139"/>
      <c r="E482" s="139"/>
      <c r="F482" s="139"/>
      <c r="G482" s="139"/>
    </row>
    <row r="483" spans="3:7">
      <c r="C483" s="140"/>
      <c r="D483" s="139"/>
      <c r="E483" s="139"/>
      <c r="F483" s="139"/>
      <c r="G483" s="139"/>
    </row>
    <row r="484" spans="3:7">
      <c r="C484" s="140"/>
      <c r="D484" s="139"/>
      <c r="E484" s="139"/>
      <c r="F484" s="139"/>
      <c r="G484" s="139"/>
    </row>
    <row r="485" spans="3:7">
      <c r="C485" s="140"/>
      <c r="D485" s="139"/>
      <c r="E485" s="139"/>
      <c r="F485" s="139"/>
      <c r="G485" s="139"/>
    </row>
    <row r="486" spans="3:7">
      <c r="C486" s="140"/>
      <c r="D486" s="139"/>
      <c r="E486" s="139"/>
      <c r="F486" s="139"/>
      <c r="G486" s="139"/>
    </row>
    <row r="487" spans="3:7">
      <c r="C487" s="140"/>
      <c r="D487" s="139"/>
      <c r="E487" s="139"/>
      <c r="F487" s="139"/>
      <c r="G487" s="139"/>
    </row>
    <row r="488" spans="3:7">
      <c r="C488" s="140"/>
      <c r="D488" s="139"/>
      <c r="E488" s="139"/>
      <c r="F488" s="139"/>
      <c r="G488" s="139"/>
    </row>
    <row r="489" spans="3:7">
      <c r="C489" s="140"/>
      <c r="D489" s="139"/>
      <c r="E489" s="139"/>
      <c r="F489" s="139"/>
      <c r="G489" s="139"/>
    </row>
    <row r="490" spans="3:7">
      <c r="C490" s="140"/>
      <c r="D490" s="139"/>
      <c r="E490" s="139"/>
      <c r="F490" s="139"/>
      <c r="G490" s="139"/>
    </row>
    <row r="491" spans="3:7">
      <c r="C491" s="140"/>
      <c r="D491" s="139"/>
      <c r="E491" s="139"/>
      <c r="F491" s="139"/>
      <c r="G491" s="139"/>
    </row>
    <row r="492" spans="3:7">
      <c r="C492" s="140"/>
      <c r="D492" s="139"/>
      <c r="E492" s="139"/>
      <c r="F492" s="139"/>
      <c r="G492" s="139"/>
    </row>
    <row r="493" spans="3:7">
      <c r="C493" s="140"/>
      <c r="D493" s="139"/>
      <c r="E493" s="139"/>
      <c r="F493" s="139"/>
      <c r="G493" s="139"/>
    </row>
    <row r="494" spans="3:7">
      <c r="C494" s="140"/>
      <c r="D494" s="139"/>
      <c r="E494" s="139"/>
      <c r="F494" s="139"/>
      <c r="G494" s="139"/>
    </row>
    <row r="495" spans="3:7">
      <c r="C495" s="140"/>
      <c r="D495" s="139"/>
      <c r="E495" s="139"/>
      <c r="F495" s="139"/>
      <c r="G495" s="139"/>
    </row>
    <row r="496" spans="3:7">
      <c r="C496" s="140"/>
      <c r="D496" s="139"/>
      <c r="E496" s="139"/>
      <c r="F496" s="139"/>
      <c r="G496" s="139"/>
    </row>
    <row r="497" spans="3:7">
      <c r="C497" s="140"/>
      <c r="D497" s="139"/>
      <c r="E497" s="139"/>
      <c r="F497" s="139"/>
      <c r="G497" s="139"/>
    </row>
    <row r="498" spans="3:7">
      <c r="C498" s="140"/>
      <c r="D498" s="139"/>
      <c r="E498" s="139"/>
      <c r="F498" s="139"/>
      <c r="G498" s="139"/>
    </row>
    <row r="499" spans="3:7">
      <c r="C499" s="140"/>
      <c r="D499" s="139"/>
      <c r="E499" s="139"/>
      <c r="F499" s="139"/>
      <c r="G499" s="139"/>
    </row>
    <row r="500" spans="3:7">
      <c r="C500" s="140"/>
      <c r="D500" s="139"/>
      <c r="E500" s="139"/>
      <c r="F500" s="139"/>
      <c r="G500" s="139"/>
    </row>
    <row r="501" spans="3:7">
      <c r="C501" s="140"/>
      <c r="D501" s="139"/>
      <c r="E501" s="139"/>
      <c r="F501" s="139"/>
      <c r="G501" s="139"/>
    </row>
    <row r="502" spans="3:7">
      <c r="C502" s="140"/>
      <c r="D502" s="139"/>
      <c r="E502" s="139"/>
      <c r="F502" s="139"/>
      <c r="G502" s="139"/>
    </row>
    <row r="503" spans="3:7">
      <c r="C503" s="140"/>
      <c r="D503" s="139"/>
      <c r="E503" s="139"/>
      <c r="F503" s="139"/>
      <c r="G503" s="139"/>
    </row>
    <row r="504" spans="3:7">
      <c r="C504" s="140"/>
      <c r="D504" s="139"/>
      <c r="E504" s="139"/>
      <c r="F504" s="139"/>
      <c r="G504" s="139"/>
    </row>
    <row r="505" spans="3:7">
      <c r="C505" s="140"/>
      <c r="D505" s="139"/>
      <c r="E505" s="139"/>
      <c r="F505" s="139"/>
      <c r="G505" s="139"/>
    </row>
    <row r="506" spans="3:7">
      <c r="C506" s="140"/>
      <c r="D506" s="139"/>
      <c r="E506" s="139"/>
      <c r="F506" s="139"/>
      <c r="G506" s="139"/>
    </row>
    <row r="507" spans="3:7">
      <c r="C507" s="140"/>
      <c r="D507" s="139"/>
      <c r="E507" s="139"/>
      <c r="F507" s="139"/>
      <c r="G507" s="139"/>
    </row>
    <row r="508" spans="3:7">
      <c r="C508" s="140"/>
      <c r="D508" s="139"/>
      <c r="E508" s="139"/>
      <c r="F508" s="139"/>
      <c r="G508" s="139"/>
    </row>
    <row r="509" spans="3:7">
      <c r="C509" s="140"/>
      <c r="D509" s="139"/>
      <c r="E509" s="139"/>
      <c r="F509" s="139"/>
      <c r="G509" s="139"/>
    </row>
    <row r="510" spans="3:7">
      <c r="C510" s="140"/>
      <c r="D510" s="139"/>
      <c r="E510" s="139"/>
      <c r="F510" s="139"/>
      <c r="G510" s="139"/>
    </row>
    <row r="511" spans="3:7">
      <c r="C511" s="140"/>
      <c r="D511" s="139"/>
      <c r="E511" s="139"/>
      <c r="F511" s="139"/>
      <c r="G511" s="139"/>
    </row>
    <row r="512" spans="3:7">
      <c r="C512" s="140"/>
      <c r="D512" s="139"/>
      <c r="E512" s="139"/>
      <c r="F512" s="139"/>
      <c r="G512" s="139"/>
    </row>
  </sheetData>
  <mergeCells count="2">
    <mergeCell ref="F3:G3"/>
    <mergeCell ref="N5:O5"/>
  </mergeCells>
  <conditionalFormatting sqref="C401:G512 C48:C132 C142:C400">
    <cfRule type="expression" dxfId="3" priority="4">
      <formula>C48&lt;&gt;""</formula>
    </cfRule>
  </conditionalFormatting>
  <conditionalFormatting sqref="C13:G400">
    <cfRule type="expression" dxfId="2" priority="3">
      <formula>ROW()&lt;COUNTIF($C:$C,"&gt;0")+14</formula>
    </cfRule>
  </conditionalFormatting>
  <conditionalFormatting sqref="C13:G13">
    <cfRule type="expression" dxfId="1" priority="2">
      <formula>$C$13=0</formula>
    </cfRule>
  </conditionalFormatting>
  <conditionalFormatting sqref="C133:C141">
    <cfRule type="expression" dxfId="0" priority="1">
      <formula>C133&lt;&gt;""</formula>
    </cfRule>
  </conditionalFormatting>
  <dataValidations count="1">
    <dataValidation type="list" allowBlank="1" showInputMessage="1" showErrorMessage="1" sqref="D6" xr:uid="{00000000-0002-0000-1800-000000000000}">
      <formula1>"Mensual, Bimensual, Trimestral, Cuatrimestral, Semestral, Anual"</formula1>
    </dataValidation>
  </dataValidation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1"/>
  <sheetViews>
    <sheetView workbookViewId="0">
      <selection activeCell="A13" sqref="A13"/>
    </sheetView>
  </sheetViews>
  <sheetFormatPr baseColWidth="10" defaultRowHeight="12.75"/>
  <sheetData>
    <row r="1" spans="1:9">
      <c r="A1" t="s">
        <v>195</v>
      </c>
    </row>
    <row r="2" spans="1:9">
      <c r="A2" t="s">
        <v>196</v>
      </c>
    </row>
    <row r="3" spans="1:9">
      <c r="A3" t="s">
        <v>197</v>
      </c>
    </row>
    <row r="4" spans="1:9">
      <c r="A4" t="s">
        <v>198</v>
      </c>
      <c r="H4" t="s">
        <v>202</v>
      </c>
      <c r="I4" s="172">
        <v>0.85295868598675817</v>
      </c>
    </row>
    <row r="7" spans="1:9">
      <c r="A7" t="s">
        <v>199</v>
      </c>
    </row>
    <row r="8" spans="1:9" ht="39.75" customHeight="1">
      <c r="A8" s="169" t="s">
        <v>200</v>
      </c>
      <c r="B8" s="170"/>
      <c r="C8" s="170"/>
      <c r="D8" s="171"/>
    </row>
    <row r="11" spans="1:9">
      <c r="A11" t="s">
        <v>201</v>
      </c>
      <c r="B11" t="s">
        <v>149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2.75"/>
  <sheetData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3:J28"/>
  <sheetViews>
    <sheetView workbookViewId="0">
      <selection activeCell="H34" sqref="H34"/>
    </sheetView>
  </sheetViews>
  <sheetFormatPr baseColWidth="10" defaultRowHeight="12.75"/>
  <cols>
    <col min="4" max="4" width="17.42578125" customWidth="1"/>
    <col min="7" max="7" width="14.28515625" customWidth="1"/>
  </cols>
  <sheetData>
    <row r="3" spans="2:10">
      <c r="C3" s="524" t="s">
        <v>373</v>
      </c>
      <c r="D3" s="524"/>
      <c r="E3" s="524"/>
      <c r="F3" s="524"/>
      <c r="G3" s="524"/>
      <c r="H3" s="524"/>
    </row>
    <row r="4" spans="2:10">
      <c r="C4" s="565" t="s">
        <v>374</v>
      </c>
      <c r="D4" s="565"/>
      <c r="E4" s="565"/>
      <c r="F4" s="565"/>
      <c r="G4" s="565"/>
      <c r="H4" s="565"/>
    </row>
    <row r="5" spans="2:10">
      <c r="B5" s="196"/>
      <c r="H5" s="395" t="s">
        <v>343</v>
      </c>
      <c r="I5" s="454">
        <f>DATOS!H8</f>
        <v>3.6</v>
      </c>
    </row>
    <row r="6" spans="2:10">
      <c r="B6" s="197"/>
      <c r="C6" s="197"/>
      <c r="D6" s="197" t="s">
        <v>249</v>
      </c>
      <c r="E6" s="212">
        <f>0.4*'b) Inversión Inicial'!F24</f>
        <v>2347.222888888889</v>
      </c>
      <c r="F6" s="197"/>
      <c r="G6" s="197"/>
      <c r="H6" s="2" t="s">
        <v>344</v>
      </c>
      <c r="I6" s="81">
        <f>DATOS!H9</f>
        <v>4</v>
      </c>
    </row>
    <row r="7" spans="2:10">
      <c r="B7" s="197"/>
      <c r="C7" s="197"/>
      <c r="D7" s="197" t="s">
        <v>250</v>
      </c>
      <c r="E7" s="200">
        <v>0.23</v>
      </c>
      <c r="F7" s="197"/>
      <c r="G7" s="197"/>
      <c r="H7" s="197"/>
    </row>
    <row r="8" spans="2:10">
      <c r="B8" s="197"/>
      <c r="C8" s="197"/>
      <c r="D8" s="197" t="s">
        <v>251</v>
      </c>
      <c r="E8" s="199">
        <f>POWER((1+E7),(1/E12))-1</f>
        <v>1.7400841772181597E-2</v>
      </c>
      <c r="F8" s="197"/>
      <c r="G8" s="197"/>
      <c r="H8" s="2" t="s">
        <v>345</v>
      </c>
      <c r="I8" s="430">
        <f>(I6-I5)/I5</f>
        <v>0.11111111111111108</v>
      </c>
      <c r="J8" s="395" t="s">
        <v>346</v>
      </c>
    </row>
    <row r="9" spans="2:10">
      <c r="B9" s="197"/>
      <c r="C9" s="197"/>
      <c r="D9" s="2" t="s">
        <v>376</v>
      </c>
      <c r="E9" s="199">
        <f>I8</f>
        <v>0.11111111111111108</v>
      </c>
      <c r="F9" s="197"/>
      <c r="G9" s="197"/>
      <c r="H9" s="197"/>
    </row>
    <row r="10" spans="2:10">
      <c r="B10" s="197"/>
      <c r="C10" s="197"/>
      <c r="D10" s="2" t="s">
        <v>377</v>
      </c>
      <c r="E10" s="198">
        <f>POWER((1+E9),(1/E12))-1</f>
        <v>8.8187006045072902E-3</v>
      </c>
      <c r="F10" s="197"/>
      <c r="G10" s="197"/>
      <c r="H10" s="197"/>
    </row>
    <row r="11" spans="2:10">
      <c r="B11" s="197"/>
      <c r="C11" s="197"/>
      <c r="D11" s="197" t="s">
        <v>252</v>
      </c>
      <c r="E11" s="198">
        <f>((1+E8)/(1+E10))-1</f>
        <v>8.5071194284283003E-3</v>
      </c>
      <c r="F11" s="2" t="s">
        <v>364</v>
      </c>
      <c r="G11" s="197"/>
      <c r="H11" s="197"/>
    </row>
    <row r="12" spans="2:10">
      <c r="B12" s="197"/>
      <c r="C12" s="197"/>
      <c r="D12" s="197" t="s">
        <v>253</v>
      </c>
      <c r="E12" s="455">
        <v>12</v>
      </c>
      <c r="F12" s="197"/>
      <c r="G12" s="197"/>
      <c r="H12" s="197"/>
    </row>
    <row r="13" spans="2:10">
      <c r="B13" s="197"/>
      <c r="C13" s="197"/>
      <c r="D13" s="2" t="s">
        <v>358</v>
      </c>
      <c r="E13" s="201">
        <f>PMT(E11,E12,E6)</f>
        <v>-206.5859132999642</v>
      </c>
      <c r="F13" s="197"/>
      <c r="G13" s="197"/>
      <c r="H13" s="197"/>
    </row>
    <row r="14" spans="2:10" ht="13.5" thickBot="1">
      <c r="B14" s="197"/>
      <c r="C14" s="197"/>
      <c r="D14" s="197"/>
      <c r="E14" s="197"/>
      <c r="F14" s="197"/>
      <c r="G14" s="197"/>
      <c r="H14" s="197"/>
    </row>
    <row r="15" spans="2:10">
      <c r="C15" s="312" t="s">
        <v>254</v>
      </c>
      <c r="D15" s="313" t="s">
        <v>255</v>
      </c>
      <c r="E15" s="313" t="s">
        <v>160</v>
      </c>
      <c r="F15" s="314" t="s">
        <v>259</v>
      </c>
      <c r="G15" s="314" t="s">
        <v>357</v>
      </c>
      <c r="H15" s="315" t="s">
        <v>256</v>
      </c>
    </row>
    <row r="16" spans="2:10">
      <c r="C16" s="202" t="s">
        <v>257</v>
      </c>
      <c r="D16" s="203"/>
      <c r="E16" s="204">
        <f t="shared" ref="E16:G16" si="0">SUM(E17:E28)</f>
        <v>131.80807071068156</v>
      </c>
      <c r="F16" s="205">
        <f>SUM(F17:F28)</f>
        <v>2347.222888888889</v>
      </c>
      <c r="G16" s="204">
        <f t="shared" si="0"/>
        <v>2479.0309595995705</v>
      </c>
      <c r="H16" s="206"/>
    </row>
    <row r="17" spans="3:8">
      <c r="C17" s="207">
        <v>1</v>
      </c>
      <c r="D17" s="208">
        <f>E6</f>
        <v>2347.222888888889</v>
      </c>
      <c r="E17" s="209">
        <f t="shared" ref="E17:E28" si="1">D17*$E$11</f>
        <v>19.968105440918269</v>
      </c>
      <c r="F17" s="210">
        <f>G17-E17</f>
        <v>186.61780785904594</v>
      </c>
      <c r="G17" s="209">
        <f>-$E$13</f>
        <v>206.5859132999642</v>
      </c>
      <c r="H17" s="211">
        <f t="shared" ref="H17:H28" si="2">D17-F17</f>
        <v>2160.6050810298429</v>
      </c>
    </row>
    <row r="18" spans="3:8">
      <c r="C18" s="207">
        <f t="shared" ref="C18:C28" si="3">C17+1</f>
        <v>2</v>
      </c>
      <c r="D18" s="208">
        <f t="shared" ref="D18:D28" si="4">H17</f>
        <v>2160.6050810298429</v>
      </c>
      <c r="E18" s="209">
        <f t="shared" si="1"/>
        <v>18.38052546198988</v>
      </c>
      <c r="F18" s="210">
        <f t="shared" ref="F18:F28" si="5">G18-E18</f>
        <v>188.20538783797431</v>
      </c>
      <c r="G18" s="209">
        <f>-$E$13</f>
        <v>206.5859132999642</v>
      </c>
      <c r="H18" s="211">
        <f t="shared" si="2"/>
        <v>1972.3996931918687</v>
      </c>
    </row>
    <row r="19" spans="3:8">
      <c r="C19" s="207">
        <f t="shared" si="3"/>
        <v>3</v>
      </c>
      <c r="D19" s="208">
        <f t="shared" si="4"/>
        <v>1972.3996931918687</v>
      </c>
      <c r="E19" s="209">
        <f t="shared" si="1"/>
        <v>16.779439750578565</v>
      </c>
      <c r="F19" s="210">
        <f t="shared" si="5"/>
        <v>189.80647354938563</v>
      </c>
      <c r="G19" s="209">
        <f t="shared" ref="G19:G28" si="6">-$E$13</f>
        <v>206.5859132999642</v>
      </c>
      <c r="H19" s="211">
        <f t="shared" si="2"/>
        <v>1782.5932196424831</v>
      </c>
    </row>
    <row r="20" spans="3:8">
      <c r="C20" s="207">
        <f t="shared" si="3"/>
        <v>4</v>
      </c>
      <c r="D20" s="208">
        <f t="shared" si="4"/>
        <v>1782.5932196424831</v>
      </c>
      <c r="E20" s="209">
        <f t="shared" si="1"/>
        <v>15.164733411805123</v>
      </c>
      <c r="F20" s="210">
        <f t="shared" si="5"/>
        <v>191.42117988815909</v>
      </c>
      <c r="G20" s="209">
        <f t="shared" si="6"/>
        <v>206.5859132999642</v>
      </c>
      <c r="H20" s="211">
        <f t="shared" si="2"/>
        <v>1591.172039754324</v>
      </c>
    </row>
    <row r="21" spans="3:8">
      <c r="C21" s="207">
        <f t="shared" si="3"/>
        <v>5</v>
      </c>
      <c r="D21" s="208">
        <f t="shared" si="4"/>
        <v>1591.172039754324</v>
      </c>
      <c r="E21" s="209">
        <f t="shared" si="1"/>
        <v>13.536290573365898</v>
      </c>
      <c r="F21" s="210">
        <f t="shared" si="5"/>
        <v>193.0496227265983</v>
      </c>
      <c r="G21" s="209">
        <f t="shared" si="6"/>
        <v>206.5859132999642</v>
      </c>
      <c r="H21" s="211">
        <f t="shared" si="2"/>
        <v>1398.1224170277258</v>
      </c>
    </row>
    <row r="22" spans="3:8">
      <c r="C22" s="207">
        <f t="shared" si="3"/>
        <v>6</v>
      </c>
      <c r="D22" s="208">
        <f t="shared" si="4"/>
        <v>1398.1224170277258</v>
      </c>
      <c r="E22" s="209">
        <f t="shared" si="1"/>
        <v>11.8939943772177</v>
      </c>
      <c r="F22" s="210">
        <f t="shared" si="5"/>
        <v>194.69191892274651</v>
      </c>
      <c r="G22" s="209">
        <f t="shared" si="6"/>
        <v>206.5859132999642</v>
      </c>
      <c r="H22" s="211">
        <f t="shared" si="2"/>
        <v>1203.4304981049793</v>
      </c>
    </row>
    <row r="23" spans="3:8">
      <c r="C23" s="207">
        <f t="shared" si="3"/>
        <v>7</v>
      </c>
      <c r="D23" s="208">
        <f t="shared" si="4"/>
        <v>1203.4304981049793</v>
      </c>
      <c r="E23" s="209">
        <f t="shared" si="1"/>
        <v>10.237726971192016</v>
      </c>
      <c r="F23" s="210">
        <f t="shared" si="5"/>
        <v>196.34818632877219</v>
      </c>
      <c r="G23" s="209">
        <f t="shared" si="6"/>
        <v>206.5859132999642</v>
      </c>
      <c r="H23" s="211">
        <f t="shared" si="2"/>
        <v>1007.0823117762071</v>
      </c>
    </row>
    <row r="24" spans="3:8">
      <c r="C24" s="207">
        <f t="shared" si="3"/>
        <v>8</v>
      </c>
      <c r="D24" s="208">
        <f t="shared" si="4"/>
        <v>1007.0823117762071</v>
      </c>
      <c r="E24" s="209">
        <f t="shared" si="1"/>
        <v>8.5673695005378576</v>
      </c>
      <c r="F24" s="210">
        <f t="shared" si="5"/>
        <v>198.01854379942634</v>
      </c>
      <c r="G24" s="209">
        <f t="shared" si="6"/>
        <v>206.5859132999642</v>
      </c>
      <c r="H24" s="211">
        <f t="shared" si="2"/>
        <v>809.06376797678081</v>
      </c>
    </row>
    <row r="25" spans="3:8">
      <c r="C25" s="207">
        <f t="shared" si="3"/>
        <v>9</v>
      </c>
      <c r="D25" s="208">
        <f t="shared" si="4"/>
        <v>809.06376797678081</v>
      </c>
      <c r="E25" s="209">
        <f t="shared" si="1"/>
        <v>6.8828020993926788</v>
      </c>
      <c r="F25" s="210">
        <f t="shared" si="5"/>
        <v>199.70311120057153</v>
      </c>
      <c r="G25" s="209">
        <f t="shared" si="6"/>
        <v>206.5859132999642</v>
      </c>
      <c r="H25" s="211">
        <f t="shared" si="2"/>
        <v>609.36065677620923</v>
      </c>
    </row>
    <row r="26" spans="3:8">
      <c r="C26" s="207">
        <f t="shared" si="3"/>
        <v>10</v>
      </c>
      <c r="D26" s="208">
        <f t="shared" si="4"/>
        <v>609.36065677620923</v>
      </c>
      <c r="E26" s="209">
        <f t="shared" si="1"/>
        <v>5.1839038821807186</v>
      </c>
      <c r="F26" s="210">
        <f t="shared" si="5"/>
        <v>201.40200941778349</v>
      </c>
      <c r="G26" s="209">
        <f t="shared" si="6"/>
        <v>206.5859132999642</v>
      </c>
      <c r="H26" s="211">
        <f t="shared" si="2"/>
        <v>407.95864735842576</v>
      </c>
    </row>
    <row r="27" spans="3:8">
      <c r="C27" s="207">
        <f t="shared" si="3"/>
        <v>11</v>
      </c>
      <c r="D27" s="208">
        <f t="shared" si="4"/>
        <v>407.95864735842576</v>
      </c>
      <c r="E27" s="209">
        <f t="shared" si="1"/>
        <v>3.4705529349381936</v>
      </c>
      <c r="F27" s="210">
        <f t="shared" si="5"/>
        <v>203.11536036502602</v>
      </c>
      <c r="G27" s="209">
        <f t="shared" si="6"/>
        <v>206.5859132999642</v>
      </c>
      <c r="H27" s="211">
        <f t="shared" si="2"/>
        <v>204.84328699339974</v>
      </c>
    </row>
    <row r="28" spans="3:8">
      <c r="C28" s="207">
        <f t="shared" si="3"/>
        <v>12</v>
      </c>
      <c r="D28" s="208">
        <f t="shared" si="4"/>
        <v>204.84328699339974</v>
      </c>
      <c r="E28" s="209">
        <f t="shared" si="1"/>
        <v>1.742626306564665</v>
      </c>
      <c r="F28" s="210">
        <f t="shared" si="5"/>
        <v>204.84328699339954</v>
      </c>
      <c r="G28" s="209">
        <f t="shared" si="6"/>
        <v>206.5859132999642</v>
      </c>
      <c r="H28" s="211">
        <f t="shared" si="2"/>
        <v>0</v>
      </c>
    </row>
  </sheetData>
  <mergeCells count="2">
    <mergeCell ref="C4:H4"/>
    <mergeCell ref="C3:H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1:G935"/>
  <sheetViews>
    <sheetView topLeftCell="B1" workbookViewId="0">
      <selection activeCell="H31" sqref="H31"/>
    </sheetView>
  </sheetViews>
  <sheetFormatPr baseColWidth="10" defaultColWidth="14.42578125" defaultRowHeight="15" customHeight="1"/>
  <cols>
    <col min="1" max="2" width="10" style="106" customWidth="1"/>
    <col min="3" max="3" width="35.7109375" style="106" customWidth="1"/>
    <col min="4" max="4" width="8.85546875" style="106" customWidth="1"/>
    <col min="5" max="5" width="8.140625" style="106" customWidth="1"/>
    <col min="6" max="6" width="7.85546875" style="106" customWidth="1"/>
    <col min="7" max="7" width="8.42578125" style="106" customWidth="1"/>
    <col min="8" max="8" width="10" style="106" customWidth="1"/>
    <col min="9" max="9" width="13.5703125" style="106" customWidth="1"/>
    <col min="10" max="24" width="10" style="106" customWidth="1"/>
    <col min="25" max="16384" width="14.42578125" style="106"/>
  </cols>
  <sheetData>
    <row r="1" spans="2:7" ht="12.75" customHeight="1">
      <c r="B1" s="52"/>
    </row>
    <row r="2" spans="2:7" ht="12.75" customHeight="1">
      <c r="B2" s="52"/>
      <c r="C2" s="503" t="s">
        <v>375</v>
      </c>
      <c r="D2" s="503"/>
      <c r="E2" s="503"/>
      <c r="F2" s="503"/>
      <c r="G2" s="503"/>
    </row>
    <row r="3" spans="2:7" ht="12.75" customHeight="1">
      <c r="C3" s="537" t="s">
        <v>243</v>
      </c>
      <c r="D3" s="498"/>
      <c r="E3" s="498"/>
      <c r="F3" s="498"/>
      <c r="G3" s="498"/>
    </row>
    <row r="4" spans="2:7" ht="13.5" customHeight="1">
      <c r="C4" s="49"/>
      <c r="D4" s="49"/>
      <c r="E4" s="49"/>
      <c r="F4" s="49"/>
      <c r="G4" s="49"/>
    </row>
    <row r="5" spans="2:7" ht="13.5" customHeight="1">
      <c r="C5" s="476" t="s">
        <v>19</v>
      </c>
      <c r="D5" s="476" t="s">
        <v>242</v>
      </c>
      <c r="E5" s="476" t="s">
        <v>236</v>
      </c>
      <c r="F5" s="476" t="s">
        <v>235</v>
      </c>
      <c r="G5" s="476" t="s">
        <v>234</v>
      </c>
    </row>
    <row r="6" spans="2:7" ht="17.25" customHeight="1">
      <c r="C6" s="477" t="s">
        <v>304</v>
      </c>
      <c r="D6" s="478">
        <f>-'b) Inversión Inicial'!F8</f>
        <v>-3972.2222222222226</v>
      </c>
      <c r="E6" s="478"/>
      <c r="F6" s="478"/>
      <c r="G6" s="478"/>
    </row>
    <row r="7" spans="2:7" ht="12.75" customHeight="1">
      <c r="C7" s="477" t="s">
        <v>305</v>
      </c>
      <c r="D7" s="478">
        <f>-'b) Inversión Inicial'!F17</f>
        <v>-125</v>
      </c>
      <c r="E7" s="478"/>
      <c r="F7" s="478"/>
      <c r="G7" s="478"/>
    </row>
    <row r="8" spans="2:7" ht="12.75" customHeight="1">
      <c r="C8" s="477" t="s">
        <v>306</v>
      </c>
      <c r="D8" s="478">
        <f>-'h) Capital_Trabajo'!P12</f>
        <v>-1770.8349999999998</v>
      </c>
      <c r="E8" s="478">
        <f>-'h) Capital_Trabajo'!P22</f>
        <v>-482.9549999999997</v>
      </c>
      <c r="F8" s="478">
        <f>-'h) Capital_Trabajo'!P33</f>
        <v>-482.95499999999993</v>
      </c>
      <c r="G8" s="479"/>
    </row>
    <row r="9" spans="2:7" ht="12.75" customHeight="1">
      <c r="C9" s="477" t="s">
        <v>307</v>
      </c>
      <c r="D9" s="478"/>
      <c r="E9" s="478"/>
      <c r="F9" s="478"/>
      <c r="G9" s="478">
        <f>-SUM(D8:F8)</f>
        <v>2736.7449999999994</v>
      </c>
    </row>
    <row r="10" spans="2:7" ht="12.75" customHeight="1">
      <c r="C10" s="477" t="s">
        <v>308</v>
      </c>
      <c r="D10" s="480"/>
      <c r="E10" s="480"/>
      <c r="F10" s="479"/>
      <c r="G10" s="478">
        <f>'c) Dep. y VR'!H8</f>
        <v>677.77777777777783</v>
      </c>
    </row>
    <row r="11" spans="2:7" ht="12.75" customHeight="1">
      <c r="C11" s="481" t="s">
        <v>313</v>
      </c>
      <c r="D11" s="482">
        <f>SUM(D6:D10)</f>
        <v>-5868.0572222222227</v>
      </c>
      <c r="E11" s="482">
        <f t="shared" ref="E11:G11" si="0">SUM(E6:E10)</f>
        <v>-482.9549999999997</v>
      </c>
      <c r="F11" s="482">
        <f t="shared" si="0"/>
        <v>-482.95499999999993</v>
      </c>
      <c r="G11" s="482">
        <f t="shared" si="0"/>
        <v>3414.5227777777773</v>
      </c>
    </row>
    <row r="12" spans="2:7" ht="12.75" customHeight="1">
      <c r="C12" s="477" t="s">
        <v>241</v>
      </c>
      <c r="D12" s="478"/>
      <c r="E12" s="478">
        <f>'i) Estado de Resultados'!D9</f>
        <v>36337.5</v>
      </c>
      <c r="F12" s="478">
        <f>'i) Estado de Resultados'!E9</f>
        <v>40755</v>
      </c>
      <c r="G12" s="478">
        <f>'i) Estado de Resultados'!F9</f>
        <v>50445</v>
      </c>
    </row>
    <row r="13" spans="2:7" ht="12.75" customHeight="1">
      <c r="C13" s="477" t="s">
        <v>240</v>
      </c>
      <c r="D13" s="478"/>
      <c r="E13" s="478">
        <f>-('i) Estado de Resultados'!D13+'i) Estado de Resultados'!D14+'i) Estado de Resultados'!D15)</f>
        <v>-23112.75</v>
      </c>
      <c r="F13" s="478">
        <f>-('i) Estado de Resultados'!E13+'i) Estado de Resultados'!E14+'i) Estado de Resultados'!E15)</f>
        <v>-25619.1</v>
      </c>
      <c r="G13" s="478">
        <f>-('i) Estado de Resultados'!F13+'i) Estado de Resultados'!F14+'i) Estado de Resultados'!F15)</f>
        <v>-31116.9</v>
      </c>
    </row>
    <row r="14" spans="2:7" ht="12.75" customHeight="1">
      <c r="C14" s="477" t="s">
        <v>239</v>
      </c>
      <c r="D14" s="478"/>
      <c r="E14" s="478">
        <f>-('i) Estado de Resultados'!D18-'i) Estado de Resultados'!D21)</f>
        <v>-18680.733333333334</v>
      </c>
      <c r="F14" s="478">
        <f>-('i) Estado de Resultados'!E18-'i) Estado de Resultados'!E21)</f>
        <v>-18680.733333333334</v>
      </c>
      <c r="G14" s="478">
        <f>-('i) Estado de Resultados'!F18-'i) Estado de Resultados'!F21)</f>
        <v>-18680.733333333334</v>
      </c>
    </row>
    <row r="15" spans="2:7" ht="12.75" customHeight="1">
      <c r="C15" s="477" t="s">
        <v>238</v>
      </c>
      <c r="D15" s="478"/>
      <c r="E15" s="478">
        <f>-'i) Estado de Resultados'!D25</f>
        <v>0</v>
      </c>
      <c r="F15" s="478">
        <f>-'i) Estado de Resultados'!E25</f>
        <v>0</v>
      </c>
      <c r="G15" s="478">
        <f>-'i) Estado de Resultados'!F25</f>
        <v>0</v>
      </c>
    </row>
    <row r="16" spans="2:7" ht="13.5" customHeight="1">
      <c r="C16" s="481" t="s">
        <v>312</v>
      </c>
      <c r="D16" s="482">
        <f>SUM(D12:D15)</f>
        <v>0</v>
      </c>
      <c r="E16" s="482">
        <f t="shared" ref="E16:G16" si="1">SUM(E12:E15)</f>
        <v>-5455.9833333333336</v>
      </c>
      <c r="F16" s="482">
        <f t="shared" si="1"/>
        <v>-3544.8333333333321</v>
      </c>
      <c r="G16" s="482">
        <f t="shared" si="1"/>
        <v>647.36666666666497</v>
      </c>
    </row>
    <row r="17" spans="3:7" ht="13.5" customHeight="1">
      <c r="C17" s="481" t="s">
        <v>314</v>
      </c>
      <c r="D17" s="482">
        <f>D11+D16</f>
        <v>-5868.0572222222227</v>
      </c>
      <c r="E17" s="482">
        <f>E11+E16</f>
        <v>-5938.9383333333335</v>
      </c>
      <c r="F17" s="482">
        <f>F11+F16</f>
        <v>-4027.788333333332</v>
      </c>
      <c r="G17" s="482">
        <f>G11+G16</f>
        <v>4061.8894444444422</v>
      </c>
    </row>
    <row r="18" spans="3:7" ht="12.75" customHeight="1">
      <c r="C18" s="477" t="s">
        <v>24</v>
      </c>
      <c r="D18" s="478">
        <f>'j) cronograma deuda'!E6</f>
        <v>2347.222888888889</v>
      </c>
      <c r="E18" s="478"/>
      <c r="F18" s="478"/>
      <c r="G18" s="478"/>
    </row>
    <row r="19" spans="3:7" ht="12.75" customHeight="1">
      <c r="C19" s="477" t="s">
        <v>309</v>
      </c>
      <c r="D19" s="478"/>
      <c r="E19" s="478">
        <f>-'j) cronograma deuda'!F16</f>
        <v>-2347.222888888889</v>
      </c>
      <c r="F19" s="478"/>
      <c r="G19" s="478"/>
    </row>
    <row r="20" spans="3:7" ht="12.75" customHeight="1">
      <c r="C20" s="477" t="s">
        <v>310</v>
      </c>
      <c r="D20" s="478"/>
      <c r="E20" s="478">
        <f>-'j) cronograma deuda'!E16</f>
        <v>-131.80807071068156</v>
      </c>
      <c r="F20" s="478"/>
      <c r="G20" s="478"/>
    </row>
    <row r="21" spans="3:7" ht="12.75" customHeight="1">
      <c r="C21" s="477" t="s">
        <v>237</v>
      </c>
      <c r="D21" s="478"/>
      <c r="E21" s="478">
        <f>-E20*0.1</f>
        <v>13.180807071068157</v>
      </c>
      <c r="F21" s="478"/>
      <c r="G21" s="478"/>
    </row>
    <row r="22" spans="3:7" ht="13.5" customHeight="1">
      <c r="C22" s="481" t="s">
        <v>311</v>
      </c>
      <c r="D22" s="482">
        <f>SUM(D18:D21)</f>
        <v>2347.222888888889</v>
      </c>
      <c r="E22" s="482">
        <f>SUM(E18:E21)</f>
        <v>-2465.8501525285023</v>
      </c>
      <c r="F22" s="482"/>
      <c r="G22" s="482"/>
    </row>
    <row r="23" spans="3:7" ht="13.5" customHeight="1">
      <c r="C23" s="481" t="s">
        <v>378</v>
      </c>
      <c r="D23" s="482">
        <f>D17+D22</f>
        <v>-3520.8343333333337</v>
      </c>
      <c r="E23" s="482">
        <f>E17+E22</f>
        <v>-8404.7884858618363</v>
      </c>
      <c r="F23" s="482">
        <f>F17+F22</f>
        <v>-4027.788333333332</v>
      </c>
      <c r="G23" s="482">
        <f>G17+G22</f>
        <v>4061.8894444444422</v>
      </c>
    </row>
    <row r="24" spans="3:7" ht="18" customHeight="1">
      <c r="C24" s="345" t="s">
        <v>315</v>
      </c>
      <c r="D24" s="49"/>
      <c r="E24" s="49"/>
      <c r="F24" s="49"/>
      <c r="G24" s="49"/>
    </row>
    <row r="25" spans="3:7" ht="12.75" customHeight="1">
      <c r="C25" s="345" t="s">
        <v>316</v>
      </c>
      <c r="D25" s="345"/>
      <c r="E25" s="371"/>
      <c r="F25" s="371"/>
      <c r="G25" s="371"/>
    </row>
    <row r="26" spans="3:7" ht="12.75" customHeight="1"/>
    <row r="27" spans="3:7" ht="12.75" customHeight="1"/>
    <row r="28" spans="3:7" ht="12.75" customHeight="1"/>
    <row r="29" spans="3:7" ht="12.75" customHeight="1"/>
    <row r="30" spans="3:7" ht="12.75" customHeight="1"/>
    <row r="31" spans="3:7" ht="12.75" customHeight="1"/>
    <row r="32" spans="3:7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</sheetData>
  <mergeCells count="2">
    <mergeCell ref="C3:G3"/>
    <mergeCell ref="C2:G2"/>
  </mergeCells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H999"/>
  <sheetViews>
    <sheetView zoomScale="136" zoomScaleNormal="136" workbookViewId="0">
      <selection activeCell="K20" sqref="K20"/>
    </sheetView>
  </sheetViews>
  <sheetFormatPr baseColWidth="10" defaultColWidth="14.42578125" defaultRowHeight="15" customHeight="1"/>
  <cols>
    <col min="1" max="1" width="10" style="173" customWidth="1"/>
    <col min="2" max="2" width="12" style="173" customWidth="1"/>
    <col min="3" max="21" width="10" style="173" customWidth="1"/>
    <col min="22" max="16384" width="14.42578125" style="173"/>
  </cols>
  <sheetData>
    <row r="1" spans="2:8" ht="12.75" customHeight="1" thickBot="1"/>
    <row r="2" spans="2:8" ht="12.75" customHeight="1" thickBot="1">
      <c r="B2" s="566" t="s">
        <v>298</v>
      </c>
      <c r="C2" s="567"/>
      <c r="D2" s="567"/>
      <c r="E2" s="567"/>
      <c r="F2" s="568"/>
    </row>
    <row r="3" spans="2:8" ht="12.75" customHeight="1"/>
    <row r="4" spans="2:8" ht="18.75" customHeight="1">
      <c r="B4" s="324" t="s">
        <v>209</v>
      </c>
      <c r="C4" s="325"/>
      <c r="D4" s="325"/>
      <c r="E4" s="325"/>
      <c r="F4" s="326"/>
    </row>
    <row r="5" spans="2:8" ht="12.75" customHeight="1"/>
    <row r="6" spans="2:8" ht="12.75" customHeight="1">
      <c r="B6" s="317" t="s">
        <v>208</v>
      </c>
      <c r="C6" s="318"/>
    </row>
    <row r="7" spans="2:8" ht="12.75" customHeight="1">
      <c r="B7" s="319" t="s">
        <v>207</v>
      </c>
      <c r="C7" s="483">
        <v>4.9500000000000002E-2</v>
      </c>
      <c r="D7" s="369" t="s">
        <v>205</v>
      </c>
      <c r="E7" s="370"/>
      <c r="F7" s="370"/>
      <c r="G7" s="370"/>
      <c r="H7" s="370"/>
    </row>
    <row r="8" spans="2:8" ht="12.75" customHeight="1">
      <c r="B8" s="321" t="s">
        <v>206</v>
      </c>
      <c r="C8" s="486">
        <v>3.8</v>
      </c>
      <c r="D8" s="369" t="s">
        <v>258</v>
      </c>
      <c r="E8" s="370"/>
      <c r="F8" s="370"/>
      <c r="G8" s="370"/>
      <c r="H8" s="370"/>
    </row>
    <row r="9" spans="2:8" ht="12.75" customHeight="1">
      <c r="B9" s="431" t="s">
        <v>347</v>
      </c>
      <c r="C9" s="483">
        <v>4.6399999999999997E-2</v>
      </c>
      <c r="D9" s="369" t="s">
        <v>205</v>
      </c>
      <c r="E9" s="370"/>
      <c r="F9" s="370"/>
      <c r="G9" s="370"/>
      <c r="H9" s="370"/>
    </row>
    <row r="10" spans="2:8" ht="12.75" customHeight="1">
      <c r="B10" s="431" t="s">
        <v>204</v>
      </c>
      <c r="C10" s="483">
        <f>DATOS!Valor_Mano_Obra</f>
        <v>1.7399999999999999E-2</v>
      </c>
      <c r="D10" s="369" t="s">
        <v>348</v>
      </c>
      <c r="E10" s="370"/>
      <c r="F10" s="370"/>
      <c r="G10" s="370"/>
      <c r="H10" s="370"/>
    </row>
    <row r="11" spans="2:8" ht="12.75" customHeight="1">
      <c r="B11" s="322"/>
      <c r="C11" s="323"/>
      <c r="D11" s="370"/>
      <c r="E11" s="370"/>
      <c r="F11" s="370"/>
      <c r="G11" s="370"/>
      <c r="H11" s="370"/>
    </row>
    <row r="12" spans="2:8" ht="12.75" customHeight="1">
      <c r="B12" s="316" t="s">
        <v>203</v>
      </c>
      <c r="C12" s="484">
        <f>C7+C8*C9+C10</f>
        <v>0.24321999999999996</v>
      </c>
      <c r="D12" s="369" t="s">
        <v>380</v>
      </c>
      <c r="E12" s="370"/>
      <c r="F12" s="370"/>
      <c r="G12" s="370"/>
      <c r="H12" s="370"/>
    </row>
    <row r="13" spans="2:8" ht="12.75" customHeight="1">
      <c r="D13" s="370"/>
      <c r="E13" s="370"/>
      <c r="F13" s="370"/>
      <c r="G13" s="370"/>
      <c r="H13" s="370"/>
    </row>
    <row r="14" spans="2:8" ht="12.75" customHeight="1"/>
    <row r="15" spans="2:8" ht="12.75" customHeight="1"/>
    <row r="16" spans="2:8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mergeCells count="1">
    <mergeCell ref="B2:F2"/>
  </mergeCells>
  <pageMargins left="0.7" right="0.7" top="0.75" bottom="0.75" header="0" footer="0"/>
  <pageSetup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K1000"/>
  <sheetViews>
    <sheetView zoomScale="112" zoomScaleNormal="112" workbookViewId="0">
      <selection activeCell="I33" sqref="I33"/>
    </sheetView>
  </sheetViews>
  <sheetFormatPr baseColWidth="10" defaultColWidth="14.42578125" defaultRowHeight="15" customHeight="1"/>
  <cols>
    <col min="1" max="1" width="10" style="173" customWidth="1"/>
    <col min="2" max="2" width="14.7109375" style="173" customWidth="1"/>
    <col min="3" max="26" width="10" style="173" customWidth="1"/>
    <col min="27" max="16384" width="14.42578125" style="173"/>
  </cols>
  <sheetData>
    <row r="1" spans="2:11" ht="13.5" customHeight="1" thickBot="1"/>
    <row r="2" spans="2:11" ht="13.5" customHeight="1" thickBot="1">
      <c r="B2" s="569" t="s">
        <v>231</v>
      </c>
      <c r="C2" s="570"/>
      <c r="D2" s="570"/>
      <c r="E2" s="571"/>
      <c r="G2" s="572" t="s">
        <v>230</v>
      </c>
      <c r="H2" s="573"/>
      <c r="I2" s="573"/>
      <c r="J2" s="573"/>
      <c r="K2" s="574"/>
    </row>
    <row r="3" spans="2:11" ht="12.75" customHeight="1"/>
    <row r="4" spans="2:11" ht="15.75" customHeight="1">
      <c r="B4" s="180" t="s">
        <v>229</v>
      </c>
      <c r="G4" s="179" t="s">
        <v>228</v>
      </c>
    </row>
    <row r="5" spans="2:11" ht="12.75" customHeight="1"/>
    <row r="6" spans="2:11" ht="15.75" customHeight="1">
      <c r="B6" s="176" t="s">
        <v>101</v>
      </c>
      <c r="G6" s="176" t="s">
        <v>227</v>
      </c>
    </row>
    <row r="7" spans="2:11" ht="15.75" customHeight="1">
      <c r="B7" s="329" t="s">
        <v>226</v>
      </c>
      <c r="C7" s="330">
        <v>4.9500000000000002E-2</v>
      </c>
      <c r="G7" s="337" t="s">
        <v>225</v>
      </c>
      <c r="H7" s="338">
        <f>0.6</f>
        <v>0.6</v>
      </c>
    </row>
    <row r="8" spans="2:11" ht="15.75" customHeight="1">
      <c r="B8" s="331" t="s">
        <v>224</v>
      </c>
      <c r="C8" s="332">
        <f>C22</f>
        <v>3.9266666666666659</v>
      </c>
      <c r="G8" s="339" t="s">
        <v>218</v>
      </c>
      <c r="H8" s="320">
        <f>C12</f>
        <v>0.24909733333333331</v>
      </c>
    </row>
    <row r="9" spans="2:11" ht="15.75" customHeight="1">
      <c r="B9" s="333" t="s">
        <v>223</v>
      </c>
      <c r="C9" s="320">
        <v>4.6399999999999997E-2</v>
      </c>
      <c r="G9" s="339" t="s">
        <v>222</v>
      </c>
      <c r="H9" s="340">
        <f>1-H7</f>
        <v>0.4</v>
      </c>
    </row>
    <row r="10" spans="2:11" ht="15.75" customHeight="1">
      <c r="B10" s="333" t="s">
        <v>221</v>
      </c>
      <c r="C10" s="320">
        <f>'l.) Ku'!C10</f>
        <v>1.7399999999999999E-2</v>
      </c>
      <c r="G10" s="339" t="s">
        <v>220</v>
      </c>
      <c r="H10" s="334">
        <f>'j) cronograma deuda'!E7</f>
        <v>0.23</v>
      </c>
    </row>
    <row r="11" spans="2:11" ht="15.75" customHeight="1">
      <c r="B11" s="335"/>
      <c r="C11" s="336"/>
      <c r="G11" s="339" t="s">
        <v>219</v>
      </c>
      <c r="H11" s="334">
        <f>[3]Resumen!H11</f>
        <v>0.1</v>
      </c>
      <c r="I11" s="182" t="s">
        <v>349</v>
      </c>
      <c r="J11" s="182"/>
    </row>
    <row r="12" spans="2:11" ht="15.75" customHeight="1">
      <c r="B12" s="327" t="s">
        <v>218</v>
      </c>
      <c r="C12" s="328">
        <f>C7+C8*(C9)+C10</f>
        <v>0.24909733333333331</v>
      </c>
      <c r="D12" s="182" t="s">
        <v>379</v>
      </c>
      <c r="G12" s="341"/>
      <c r="H12" s="342"/>
    </row>
    <row r="13" spans="2:11" ht="16.5" customHeight="1" thickBot="1">
      <c r="B13" s="176"/>
      <c r="C13" s="175"/>
      <c r="G13" s="183" t="s">
        <v>217</v>
      </c>
      <c r="H13" s="184">
        <f>H7*H8+H9*H10*(1-H11)</f>
        <v>0.2322584</v>
      </c>
      <c r="I13" s="182" t="s">
        <v>379</v>
      </c>
    </row>
    <row r="14" spans="2:11" ht="16.5" customHeight="1" thickBot="1">
      <c r="B14" s="575" t="s">
        <v>216</v>
      </c>
      <c r="C14" s="576"/>
      <c r="D14" s="576"/>
      <c r="E14" s="577"/>
      <c r="G14" s="178"/>
    </row>
    <row r="15" spans="2:11" ht="18.75" customHeight="1">
      <c r="B15" s="178" t="s">
        <v>215</v>
      </c>
    </row>
    <row r="16" spans="2:11" ht="15.75" customHeight="1">
      <c r="B16" s="176" t="s">
        <v>214</v>
      </c>
    </row>
    <row r="17" spans="2:4" ht="15.75" customHeight="1">
      <c r="B17" s="177"/>
    </row>
    <row r="18" spans="2:4" ht="19.5" customHeight="1">
      <c r="B18" s="343" t="s">
        <v>213</v>
      </c>
      <c r="C18" s="485">
        <f>'l.) Ku'!C8</f>
        <v>3.8</v>
      </c>
    </row>
    <row r="19" spans="2:4" ht="18.75" customHeight="1">
      <c r="B19" s="333" t="s">
        <v>212</v>
      </c>
      <c r="C19" s="344">
        <f>0.4/0.6</f>
        <v>0.66666666666666674</v>
      </c>
    </row>
    <row r="20" spans="2:4" ht="15.75" customHeight="1">
      <c r="B20" s="333" t="s">
        <v>211</v>
      </c>
      <c r="C20" s="340">
        <v>0.1</v>
      </c>
      <c r="D20" s="174"/>
    </row>
    <row r="21" spans="2:4" ht="12.75" customHeight="1">
      <c r="B21" s="322"/>
      <c r="C21" s="323"/>
    </row>
    <row r="22" spans="2:4" ht="15.75" customHeight="1">
      <c r="B22" s="448" t="s">
        <v>210</v>
      </c>
      <c r="C22" s="449">
        <f>C18*(1+C20*(1-C19))</f>
        <v>3.9266666666666659</v>
      </c>
    </row>
    <row r="23" spans="2:4" ht="12.75" customHeight="1"/>
    <row r="24" spans="2:4" ht="12.75" customHeight="1"/>
    <row r="25" spans="2:4" ht="12.75" customHeight="1"/>
    <row r="26" spans="2:4" ht="12.75" customHeight="1"/>
    <row r="27" spans="2:4" ht="12.75" customHeight="1"/>
    <row r="28" spans="2:4" ht="12.75" customHeight="1"/>
    <row r="29" spans="2:4" ht="12.75" customHeight="1"/>
    <row r="30" spans="2:4" ht="12.75" customHeight="1"/>
    <row r="31" spans="2:4" ht="12.75" customHeight="1"/>
    <row r="32" spans="2:4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B2:E2"/>
    <mergeCell ref="G2:K2"/>
    <mergeCell ref="B14:E14"/>
  </mergeCells>
  <pageMargins left="0.7" right="0.7" top="0.75" bottom="0.75" header="0" footer="0"/>
  <pageSetup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/>
  </sheetViews>
  <sheetFormatPr baseColWidth="10" defaultRowHeight="12.75"/>
  <sheetData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workbookViewId="0"/>
  </sheetViews>
  <sheetFormatPr baseColWidth="10" defaultRowHeight="12.75"/>
  <sheetData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workbookViewId="0"/>
  </sheetViews>
  <sheetFormatPr baseColWidth="10" defaultRowHeight="12.75"/>
  <sheetData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workbookViewId="0"/>
  </sheetViews>
  <sheetFormatPr baseColWidth="10" defaultRowHeight="12.75"/>
  <sheetData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workbookViewId="0">
      <selection activeCell="K27" sqref="K27"/>
    </sheetView>
  </sheetViews>
  <sheetFormatPr baseColWidth="10" defaultRowHeight="12.75"/>
  <sheetData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workbookViewId="0"/>
  </sheetViews>
  <sheetFormatPr baseColWidth="10" defaultRowHeight="12.7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F16"/>
  <sheetViews>
    <sheetView showGridLines="0" workbookViewId="0">
      <selection activeCell="D3" sqref="D3"/>
    </sheetView>
  </sheetViews>
  <sheetFormatPr baseColWidth="10" defaultRowHeight="12.75" outlineLevelRow="1" outlineLevelCol="1"/>
  <cols>
    <col min="3" max="3" width="17.42578125" bestFit="1" customWidth="1"/>
    <col min="4" max="6" width="14.5703125" bestFit="1" customWidth="1" outlineLevel="1"/>
  </cols>
  <sheetData>
    <row r="1" spans="2:6" ht="13.5" thickBot="1"/>
    <row r="2" spans="2:6" ht="15">
      <c r="B2" s="253" t="s">
        <v>281</v>
      </c>
      <c r="C2" s="253"/>
      <c r="D2" s="258"/>
      <c r="E2" s="258"/>
      <c r="F2" s="258"/>
    </row>
    <row r="3" spans="2:6" ht="15" collapsed="1">
      <c r="B3" s="252"/>
      <c r="C3" s="252"/>
      <c r="D3" s="259" t="s">
        <v>290</v>
      </c>
      <c r="E3" s="259" t="s">
        <v>279</v>
      </c>
      <c r="F3" s="259" t="s">
        <v>278</v>
      </c>
    </row>
    <row r="4" spans="2:6" ht="22.5" hidden="1" outlineLevel="1">
      <c r="B4" s="255"/>
      <c r="C4" s="255"/>
      <c r="D4" s="246"/>
      <c r="E4" s="263" t="s">
        <v>294</v>
      </c>
      <c r="F4" s="263" t="s">
        <v>294</v>
      </c>
    </row>
    <row r="5" spans="2:6">
      <c r="B5" s="256" t="s">
        <v>276</v>
      </c>
      <c r="C5" s="256"/>
      <c r="D5" s="254"/>
      <c r="E5" s="254"/>
      <c r="F5" s="254"/>
    </row>
    <row r="6" spans="2:6" outlineLevel="1">
      <c r="B6" s="255"/>
      <c r="C6" s="255" t="s">
        <v>275</v>
      </c>
      <c r="D6" s="247">
        <v>28.5</v>
      </c>
      <c r="E6" s="260">
        <v>29</v>
      </c>
      <c r="F6" s="260">
        <v>27.5</v>
      </c>
    </row>
    <row r="7" spans="2:6" outlineLevel="1">
      <c r="B7" s="255"/>
      <c r="C7" s="255" t="s">
        <v>274</v>
      </c>
      <c r="D7" s="248">
        <v>8.33</v>
      </c>
      <c r="E7" s="261">
        <v>7.9</v>
      </c>
      <c r="F7" s="261">
        <v>10</v>
      </c>
    </row>
    <row r="8" spans="2:6" outlineLevel="1">
      <c r="B8" s="255"/>
      <c r="C8" s="255" t="s">
        <v>289</v>
      </c>
      <c r="D8" s="246">
        <v>0.13300000000000001</v>
      </c>
      <c r="E8" s="262">
        <v>0.12</v>
      </c>
      <c r="F8" s="262">
        <v>0.2</v>
      </c>
    </row>
    <row r="9" spans="2:6">
      <c r="B9" s="256" t="s">
        <v>272</v>
      </c>
      <c r="C9" s="256"/>
      <c r="D9" s="254"/>
      <c r="E9" s="254"/>
      <c r="F9" s="254"/>
    </row>
    <row r="10" spans="2:6" outlineLevel="1">
      <c r="B10" s="255"/>
      <c r="C10" s="255" t="s">
        <v>263</v>
      </c>
      <c r="D10" s="249">
        <v>17760.583941229601</v>
      </c>
      <c r="E10" s="249">
        <v>19823.384067367399</v>
      </c>
      <c r="F10" s="249">
        <v>13182.3548842981</v>
      </c>
    </row>
    <row r="11" spans="2:6" outlineLevel="1">
      <c r="B11" s="255"/>
      <c r="C11" s="255" t="s">
        <v>261</v>
      </c>
      <c r="D11" s="250">
        <v>0.95424469905565901</v>
      </c>
      <c r="E11" s="250">
        <v>1.0470050123546599</v>
      </c>
      <c r="F11" s="250">
        <v>0.75765482039741106</v>
      </c>
    </row>
    <row r="12" spans="2:6" outlineLevel="1">
      <c r="B12" s="255"/>
      <c r="C12" s="255" t="s">
        <v>262</v>
      </c>
      <c r="D12" s="249">
        <v>17783.8941213818</v>
      </c>
      <c r="E12" s="249">
        <v>19846.694247519499</v>
      </c>
      <c r="F12" s="249">
        <v>13205.665064450301</v>
      </c>
    </row>
    <row r="13" spans="2:6" ht="13.5" outlineLevel="1" thickBot="1">
      <c r="B13" s="257"/>
      <c r="C13" s="257" t="s">
        <v>260</v>
      </c>
      <c r="D13" s="251">
        <v>0.956165873741603</v>
      </c>
      <c r="E13" s="251">
        <v>1.04907814954458</v>
      </c>
      <c r="F13" s="251">
        <v>0.75924034560251996</v>
      </c>
    </row>
    <row r="14" spans="2:6">
      <c r="B14" t="s">
        <v>291</v>
      </c>
    </row>
    <row r="15" spans="2:6">
      <c r="B15" t="s">
        <v>292</v>
      </c>
    </row>
    <row r="16" spans="2:6">
      <c r="B16" t="s">
        <v>293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topLeftCell="A19" workbookViewId="0">
      <selection activeCell="C4" sqref="C4"/>
    </sheetView>
  </sheetViews>
  <sheetFormatPr baseColWidth="10" defaultRowHeight="12.75"/>
  <sheetData/>
  <pageMargins left="0.7" right="0.7" top="0.75" bottom="0.75" header="0.3" footer="0.3"/>
  <pageSetup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"/>
  <sheetViews>
    <sheetView topLeftCell="A13" workbookViewId="0"/>
  </sheetViews>
  <sheetFormatPr baseColWidth="10" defaultRowHeight="12.75"/>
  <sheetData/>
  <pageMargins left="0.7" right="0.7" top="0.75" bottom="0.75" header="0.3" footer="0.3"/>
  <pageSetup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"/>
  <sheetViews>
    <sheetView topLeftCell="A19" workbookViewId="0">
      <selection activeCell="D6" sqref="D6"/>
    </sheetView>
  </sheetViews>
  <sheetFormatPr baseColWidth="10" defaultRowHeight="12.75"/>
  <sheetData/>
  <pageMargins left="0.7" right="0.7" top="0.75" bottom="0.75" header="0.3" footer="0.3"/>
  <pageSetup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"/>
  <sheetViews>
    <sheetView workbookViewId="0">
      <selection activeCell="D14" sqref="D14"/>
    </sheetView>
  </sheetViews>
  <sheetFormatPr baseColWidth="10" defaultRowHeight="12.7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B1:K975"/>
  <sheetViews>
    <sheetView workbookViewId="0">
      <selection activeCell="G28" sqref="G28"/>
    </sheetView>
  </sheetViews>
  <sheetFormatPr baseColWidth="10" defaultColWidth="14.42578125" defaultRowHeight="15" customHeight="1"/>
  <cols>
    <col min="1" max="1" width="3.42578125" style="213" customWidth="1"/>
    <col min="2" max="2" width="6.5703125" style="213" customWidth="1"/>
    <col min="3" max="3" width="8" style="213" customWidth="1"/>
    <col min="4" max="4" width="8.85546875" style="213" customWidth="1"/>
    <col min="5" max="5" width="9" style="213" customWidth="1"/>
    <col min="6" max="6" width="2.140625" style="213" customWidth="1"/>
    <col min="7" max="7" width="21.140625" style="213" customWidth="1"/>
    <col min="8" max="8" width="7.42578125" style="213" customWidth="1"/>
    <col min="9" max="9" width="14.85546875" style="213" customWidth="1"/>
    <col min="10" max="20" width="10" style="213" customWidth="1"/>
    <col min="21" max="16384" width="14.42578125" style="213"/>
  </cols>
  <sheetData>
    <row r="1" spans="2:11" ht="12.75" customHeight="1"/>
    <row r="2" spans="2:11" ht="12.75" customHeight="1">
      <c r="B2" s="493" t="s">
        <v>365</v>
      </c>
      <c r="C2" s="493"/>
      <c r="D2" s="493"/>
      <c r="E2" s="493"/>
      <c r="F2" s="493"/>
      <c r="G2" s="493"/>
      <c r="H2" s="493"/>
      <c r="I2" s="493"/>
    </row>
    <row r="3" spans="2:11" ht="12.75" customHeight="1"/>
    <row r="4" spans="2:11" ht="22.5" customHeight="1">
      <c r="B4" s="503" t="s">
        <v>367</v>
      </c>
      <c r="C4" s="503"/>
      <c r="D4" s="503"/>
      <c r="E4" s="504"/>
      <c r="F4" s="504"/>
      <c r="G4" s="504"/>
      <c r="H4" s="504"/>
      <c r="I4" s="504"/>
    </row>
    <row r="5" spans="2:11" ht="21.75" customHeight="1">
      <c r="B5" s="505" t="s">
        <v>366</v>
      </c>
      <c r="C5" s="505"/>
      <c r="D5" s="505"/>
      <c r="E5" s="504"/>
      <c r="F5" s="504"/>
      <c r="G5" s="504"/>
      <c r="H5" s="504"/>
      <c r="I5" s="504"/>
    </row>
    <row r="6" spans="2:11" ht="13.5" customHeight="1" thickBot="1"/>
    <row r="7" spans="2:11" ht="13.5" customHeight="1" thickBot="1">
      <c r="B7" s="494" t="s">
        <v>271</v>
      </c>
      <c r="C7" s="495"/>
      <c r="D7" s="495"/>
      <c r="E7" s="496"/>
      <c r="G7" s="67" t="s">
        <v>248</v>
      </c>
      <c r="H7" s="229">
        <v>0.02</v>
      </c>
      <c r="I7" s="67" t="s">
        <v>362</v>
      </c>
    </row>
    <row r="8" spans="2:11" ht="12.75" customHeight="1">
      <c r="B8" s="232"/>
      <c r="C8" s="231"/>
      <c r="D8" s="231"/>
      <c r="E8" s="230"/>
      <c r="G8" s="67" t="s">
        <v>329</v>
      </c>
      <c r="H8" s="451">
        <v>3.6</v>
      </c>
      <c r="I8" s="67" t="s">
        <v>328</v>
      </c>
    </row>
    <row r="9" spans="2:11" ht="12.75" customHeight="1">
      <c r="B9" s="497" t="s">
        <v>270</v>
      </c>
      <c r="C9" s="498"/>
      <c r="D9" s="498"/>
      <c r="E9" s="499"/>
      <c r="G9" s="67" t="s">
        <v>330</v>
      </c>
      <c r="H9" s="392">
        <v>4</v>
      </c>
      <c r="I9" s="67" t="s">
        <v>328</v>
      </c>
      <c r="J9" s="272"/>
      <c r="K9" s="272"/>
    </row>
    <row r="10" spans="2:11" ht="12.75" customHeight="1">
      <c r="B10" s="500" t="s">
        <v>268</v>
      </c>
      <c r="C10" s="501"/>
      <c r="D10" s="501"/>
      <c r="E10" s="502"/>
      <c r="G10" s="67" t="s">
        <v>331</v>
      </c>
      <c r="H10" s="66">
        <f>'j) cronograma deuda'!E7</f>
        <v>0.23</v>
      </c>
      <c r="I10" s="67" t="s">
        <v>317</v>
      </c>
      <c r="J10" s="272" t="s">
        <v>279</v>
      </c>
      <c r="K10" s="272" t="s">
        <v>278</v>
      </c>
    </row>
    <row r="11" spans="2:11" s="382" customFormat="1" ht="12.75" customHeight="1">
      <c r="B11" s="456"/>
      <c r="C11" s="457"/>
      <c r="D11" s="457"/>
      <c r="E11" s="458"/>
      <c r="G11" s="67" t="s">
        <v>337</v>
      </c>
      <c r="H11" s="452">
        <v>3</v>
      </c>
      <c r="I11" s="67" t="s">
        <v>269</v>
      </c>
      <c r="J11" s="272"/>
      <c r="K11" s="272"/>
    </row>
    <row r="12" spans="2:11" ht="12.75" customHeight="1">
      <c r="B12" s="497"/>
      <c r="C12" s="498"/>
      <c r="D12" s="498"/>
      <c r="E12" s="499"/>
      <c r="G12" s="273" t="s">
        <v>267</v>
      </c>
      <c r="H12" s="274">
        <v>0.1</v>
      </c>
      <c r="I12" s="273" t="s">
        <v>266</v>
      </c>
      <c r="J12" s="267"/>
      <c r="K12" s="267"/>
    </row>
    <row r="13" spans="2:11" ht="13.5" customHeight="1" thickBot="1">
      <c r="B13" s="228"/>
      <c r="C13" s="227"/>
      <c r="D13" s="227"/>
      <c r="E13" s="226"/>
      <c r="G13" s="67" t="s">
        <v>265</v>
      </c>
      <c r="H13" s="66">
        <v>0.29499999999999998</v>
      </c>
      <c r="I13" s="67" t="s">
        <v>264</v>
      </c>
      <c r="J13" s="266"/>
      <c r="K13" s="266"/>
    </row>
    <row r="14" spans="2:11" ht="12.75" customHeight="1">
      <c r="B14" s="225" t="s">
        <v>263</v>
      </c>
      <c r="C14" s="224"/>
      <c r="D14" s="223" t="s">
        <v>262</v>
      </c>
      <c r="E14" s="222"/>
      <c r="F14" s="221"/>
      <c r="G14" s="67" t="s">
        <v>295</v>
      </c>
      <c r="H14" s="220">
        <v>28.5</v>
      </c>
      <c r="I14" s="67" t="s">
        <v>332</v>
      </c>
      <c r="J14" s="268"/>
      <c r="K14" s="268"/>
    </row>
    <row r="15" spans="2:11" ht="12.75" customHeight="1">
      <c r="B15" s="42"/>
      <c r="C15" s="72"/>
      <c r="D15" s="72"/>
      <c r="E15" s="219"/>
      <c r="G15" s="67" t="s">
        <v>355</v>
      </c>
      <c r="H15" s="432">
        <v>1.7399999999999999E-2</v>
      </c>
      <c r="I15" s="67" t="s">
        <v>356</v>
      </c>
      <c r="J15" s="269"/>
      <c r="K15" s="269"/>
    </row>
    <row r="16" spans="2:11" ht="13.5" customHeight="1" thickBot="1">
      <c r="B16" s="218" t="s">
        <v>261</v>
      </c>
      <c r="C16" s="217"/>
      <c r="D16" s="216" t="s">
        <v>260</v>
      </c>
      <c r="E16" s="215"/>
      <c r="F16" s="214"/>
      <c r="G16" s="67" t="s">
        <v>360</v>
      </c>
      <c r="H16" s="450">
        <v>2.5999999999999999E-2</v>
      </c>
      <c r="I16" s="67" t="s">
        <v>361</v>
      </c>
      <c r="J16" s="270"/>
      <c r="K16" s="270"/>
    </row>
    <row r="17" spans="9:11" ht="12.75" customHeight="1">
      <c r="J17" s="266"/>
      <c r="K17" s="266"/>
    </row>
    <row r="18" spans="9:11" ht="12.75" customHeight="1">
      <c r="J18" s="271"/>
      <c r="K18" s="271"/>
    </row>
    <row r="19" spans="9:11" ht="12.75" customHeight="1">
      <c r="I19" s="264"/>
      <c r="J19" s="265"/>
      <c r="K19" s="265"/>
    </row>
    <row r="20" spans="9:11" ht="12.75" customHeight="1">
      <c r="J20" s="271"/>
      <c r="K20" s="271"/>
    </row>
    <row r="21" spans="9:11" ht="12.75" customHeight="1">
      <c r="J21" s="265"/>
      <c r="K21" s="265"/>
    </row>
    <row r="22" spans="9:11" ht="12.75" customHeight="1"/>
    <row r="23" spans="9:11" ht="12.75" customHeight="1"/>
    <row r="24" spans="9:11" ht="12.75" customHeight="1"/>
    <row r="25" spans="9:11" ht="12.75" customHeight="1"/>
    <row r="26" spans="9:11" ht="12.75" customHeight="1"/>
    <row r="27" spans="9:11" ht="12.75" customHeight="1"/>
    <row r="28" spans="9:11" ht="12.75" customHeight="1"/>
    <row r="29" spans="9:11" ht="12.75" customHeight="1"/>
    <row r="30" spans="9:11" ht="12.75" customHeight="1"/>
    <row r="31" spans="9:11" ht="12.75" customHeight="1"/>
    <row r="32" spans="9:11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</sheetData>
  <scenarios current="1" sqref="C13 C15 E13 E15">
    <scenario name="OPTIMISTA" locked="1" count="3" user="User" comment="Creado por User el 23/02/2021">
      <inputCells r="H14" val="29" numFmtId="167"/>
      <inputCells r="H15" val="7.9" numFmtId="2"/>
      <inputCells r="H16" val="0.12"/>
    </scenario>
    <scenario name="PESIMISTA" locked="1" count="3" user="User" comment="Creado por User el 23/02/2021">
      <inputCells r="H14" val="23" numFmtId="167"/>
      <inputCells r="H15" val="8.33" numFmtId="2"/>
      <inputCells r="H16" val="0.133"/>
    </scenario>
  </scenarios>
  <mergeCells count="9">
    <mergeCell ref="B2:I2"/>
    <mergeCell ref="B7:E7"/>
    <mergeCell ref="B9:E9"/>
    <mergeCell ref="B10:E10"/>
    <mergeCell ref="B12:E12"/>
    <mergeCell ref="B4:D4"/>
    <mergeCell ref="E4:I4"/>
    <mergeCell ref="B5:D5"/>
    <mergeCell ref="E5:I5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F1000"/>
  <sheetViews>
    <sheetView showGridLines="0" workbookViewId="0">
      <selection activeCell="B16" sqref="B16:E22"/>
    </sheetView>
  </sheetViews>
  <sheetFormatPr baseColWidth="10" defaultColWidth="14.42578125" defaultRowHeight="15" customHeight="1" outlineLevelRow="1" outlineLevelCol="1"/>
  <cols>
    <col min="1" max="1" width="10" style="213" customWidth="1"/>
    <col min="2" max="2" width="15.140625" style="213" customWidth="1"/>
    <col min="3" max="3" width="17.42578125" style="213" customWidth="1"/>
    <col min="4" max="6" width="14.5703125" style="213" customWidth="1" outlineLevel="1"/>
    <col min="7" max="26" width="10" style="213" customWidth="1"/>
    <col min="27" max="16384" width="14.42578125" style="213"/>
  </cols>
  <sheetData>
    <row r="1" spans="2:6" ht="13.5" customHeight="1" thickBot="1"/>
    <row r="2" spans="2:6" ht="15" customHeight="1">
      <c r="B2" s="506" t="s">
        <v>281</v>
      </c>
      <c r="C2" s="507"/>
      <c r="D2" s="507"/>
      <c r="E2" s="507"/>
      <c r="F2" s="507"/>
    </row>
    <row r="3" spans="2:6" ht="15" customHeight="1">
      <c r="B3" s="243"/>
      <c r="C3" s="243"/>
      <c r="D3" s="242" t="s">
        <v>280</v>
      </c>
      <c r="E3" s="242" t="s">
        <v>279</v>
      </c>
      <c r="F3" s="242" t="s">
        <v>278</v>
      </c>
    </row>
    <row r="4" spans="2:6" ht="22.5" hidden="1" customHeight="1" outlineLevel="1">
      <c r="B4" s="236"/>
      <c r="C4" s="236"/>
      <c r="D4" s="43"/>
      <c r="E4" s="241" t="s">
        <v>277</v>
      </c>
      <c r="F4" s="241" t="s">
        <v>277</v>
      </c>
    </row>
    <row r="5" spans="2:6" ht="12.75" customHeight="1" collapsed="1">
      <c r="B5" s="239" t="s">
        <v>276</v>
      </c>
      <c r="C5" s="239"/>
      <c r="D5" s="238"/>
      <c r="E5" s="238"/>
      <c r="F5" s="238"/>
    </row>
    <row r="6" spans="2:6" ht="12.75" customHeight="1" outlineLevel="1">
      <c r="B6" s="236"/>
      <c r="C6" s="236" t="s">
        <v>275</v>
      </c>
      <c r="D6" s="240">
        <v>12</v>
      </c>
      <c r="E6" s="240">
        <v>12.1</v>
      </c>
      <c r="F6" s="240">
        <v>11.9</v>
      </c>
    </row>
    <row r="7" spans="2:6" ht="12.75" customHeight="1" outlineLevel="1">
      <c r="B7" s="236"/>
      <c r="C7" s="236" t="s">
        <v>274</v>
      </c>
      <c r="D7" s="233">
        <v>5</v>
      </c>
      <c r="E7" s="233">
        <v>4.9000000000000004</v>
      </c>
      <c r="F7" s="233">
        <v>5.0999999999999996</v>
      </c>
    </row>
    <row r="8" spans="2:6" ht="12.75" customHeight="1" outlineLevel="1">
      <c r="B8" s="236"/>
      <c r="C8" s="236" t="s">
        <v>273</v>
      </c>
      <c r="D8" s="43">
        <v>3.5</v>
      </c>
      <c r="E8" s="43">
        <v>3</v>
      </c>
      <c r="F8" s="43">
        <v>4</v>
      </c>
    </row>
    <row r="9" spans="2:6" ht="12.75" customHeight="1">
      <c r="B9" s="239" t="s">
        <v>272</v>
      </c>
      <c r="C9" s="239"/>
      <c r="D9" s="238"/>
      <c r="E9" s="238"/>
      <c r="F9" s="238"/>
    </row>
    <row r="10" spans="2:6" ht="12.75" customHeight="1" outlineLevel="1">
      <c r="B10" s="236"/>
      <c r="C10" s="236" t="s">
        <v>263</v>
      </c>
      <c r="D10" s="221">
        <v>12744.6332871755</v>
      </c>
      <c r="E10" s="221">
        <v>21226.352729363502</v>
      </c>
      <c r="F10" s="221">
        <v>4262.9138449874899</v>
      </c>
    </row>
    <row r="11" spans="2:6" ht="12.75" customHeight="1" outlineLevel="1">
      <c r="B11" s="236"/>
      <c r="C11" s="236" t="s">
        <v>261</v>
      </c>
      <c r="D11" s="237">
        <v>0.38289336479912001</v>
      </c>
      <c r="E11" s="237">
        <v>0.51172489321737302</v>
      </c>
      <c r="F11" s="237">
        <v>0.25290229842176198</v>
      </c>
    </row>
    <row r="12" spans="2:6" ht="12.75" customHeight="1" outlineLevel="1">
      <c r="B12" s="236"/>
      <c r="C12" s="236" t="s">
        <v>262</v>
      </c>
      <c r="D12" s="221">
        <v>35.872533856114103</v>
      </c>
      <c r="E12" s="221">
        <v>35.417939650671897</v>
      </c>
      <c r="F12" s="221">
        <v>36.327128061556301</v>
      </c>
    </row>
    <row r="13" spans="2:6" ht="13.5" customHeight="1" outlineLevel="1" thickBot="1">
      <c r="B13" s="235"/>
      <c r="C13" s="235" t="s">
        <v>260</v>
      </c>
      <c r="D13" s="234">
        <v>0.38351928759453102</v>
      </c>
      <c r="E13" s="234">
        <v>0.51240743983167403</v>
      </c>
      <c r="F13" s="234">
        <v>0.25346701032977498</v>
      </c>
    </row>
    <row r="14" spans="2:6" ht="12.75" customHeight="1"/>
    <row r="15" spans="2:6" ht="12.75" customHeight="1"/>
    <row r="16" spans="2:6" ht="12.75" customHeight="1">
      <c r="B16" s="213" t="s">
        <v>282</v>
      </c>
      <c r="C16" s="213" t="s">
        <v>283</v>
      </c>
      <c r="D16" s="213" t="s">
        <v>284</v>
      </c>
      <c r="E16" s="213" t="s">
        <v>285</v>
      </c>
    </row>
    <row r="17" spans="2:5" ht="12.75" customHeight="1"/>
    <row r="18" spans="2:5" ht="12.75" customHeight="1">
      <c r="B18" s="213" t="s">
        <v>286</v>
      </c>
      <c r="C18" s="213">
        <v>28.5</v>
      </c>
      <c r="D18" s="244">
        <v>29</v>
      </c>
      <c r="E18" s="244">
        <v>27.5</v>
      </c>
    </row>
    <row r="19" spans="2:5" ht="12.75" customHeight="1">
      <c r="B19" s="213" t="s">
        <v>287</v>
      </c>
      <c r="C19" s="213">
        <v>8.33</v>
      </c>
      <c r="D19" s="244">
        <v>7.9</v>
      </c>
      <c r="E19" s="244">
        <v>10</v>
      </c>
    </row>
    <row r="20" spans="2:5" ht="12.75" customHeight="1">
      <c r="B20" s="213" t="s">
        <v>288</v>
      </c>
      <c r="C20" s="213">
        <v>0.13300000000000001</v>
      </c>
      <c r="D20" s="244">
        <v>0.12</v>
      </c>
      <c r="E20" s="245">
        <v>0.2</v>
      </c>
    </row>
    <row r="21" spans="2:5" ht="12.75" customHeight="1"/>
    <row r="22" spans="2:5" ht="12.75" customHeight="1"/>
    <row r="23" spans="2:5" ht="12.75" customHeight="1"/>
    <row r="24" spans="2:5" ht="12.75" customHeight="1"/>
    <row r="25" spans="2:5" ht="12.75" customHeight="1"/>
    <row r="26" spans="2:5" ht="12.75" customHeight="1"/>
    <row r="27" spans="2:5" ht="12.75" customHeight="1"/>
    <row r="28" spans="2:5" ht="12.75" customHeight="1"/>
    <row r="29" spans="2:5" ht="12.75" customHeight="1"/>
    <row r="30" spans="2:5" ht="12.75" customHeight="1"/>
    <row r="31" spans="2:5" ht="12.75" customHeight="1"/>
    <row r="32" spans="2:5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B2:F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Z996"/>
  <sheetViews>
    <sheetView workbookViewId="0">
      <selection activeCell="N22" sqref="N22"/>
    </sheetView>
  </sheetViews>
  <sheetFormatPr baseColWidth="10" defaultColWidth="14.42578125" defaultRowHeight="15" customHeight="1"/>
  <cols>
    <col min="1" max="1" width="6.28515625" customWidth="1"/>
    <col min="2" max="2" width="5.140625" customWidth="1"/>
    <col min="3" max="3" width="5.85546875" customWidth="1"/>
    <col min="4" max="4" width="6.140625" customWidth="1"/>
    <col min="5" max="5" width="6.5703125" customWidth="1"/>
    <col min="6" max="6" width="5.85546875" customWidth="1"/>
    <col min="7" max="8" width="6" customWidth="1"/>
    <col min="9" max="9" width="6.28515625" customWidth="1"/>
    <col min="10" max="10" width="7.5703125" customWidth="1"/>
    <col min="11" max="11" width="6.7109375" customWidth="1"/>
    <col min="12" max="12" width="7.140625" customWidth="1"/>
    <col min="13" max="13" width="7" customWidth="1"/>
    <col min="14" max="14" width="6.85546875" customWidth="1"/>
    <col min="15" max="15" width="8" customWidth="1"/>
    <col min="16" max="16" width="7.85546875" customWidth="1"/>
    <col min="17" max="17" width="10" customWidth="1"/>
    <col min="18" max="18" width="19.5703125" customWidth="1"/>
    <col min="19" max="26" width="10" customWidth="1"/>
  </cols>
  <sheetData>
    <row r="1" spans="1:26" ht="12.75" customHeight="1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2.75" customHeight="1">
      <c r="B2" s="508" t="s">
        <v>0</v>
      </c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510"/>
    </row>
    <row r="3" spans="1:26" ht="8.25" customHeigh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26" ht="12.75" customHeight="1">
      <c r="B4" s="511" t="s">
        <v>1</v>
      </c>
      <c r="C4" s="509"/>
      <c r="D4" s="509"/>
      <c r="E4" s="509"/>
      <c r="F4" s="509"/>
      <c r="G4" s="509"/>
      <c r="H4" s="509"/>
      <c r="I4" s="509"/>
      <c r="J4" s="509"/>
      <c r="K4" s="509"/>
      <c r="L4" s="509"/>
      <c r="M4" s="509"/>
      <c r="N4" s="509"/>
      <c r="O4" s="510"/>
    </row>
    <row r="5" spans="1:26" ht="13.5" customHeight="1" thickBot="1"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26" ht="24.75" customHeight="1" thickBot="1">
      <c r="A6" s="4"/>
      <c r="B6" s="358" t="s">
        <v>2</v>
      </c>
      <c r="C6" s="359" t="s">
        <v>3</v>
      </c>
      <c r="D6" s="359" t="s">
        <v>4</v>
      </c>
      <c r="E6" s="359" t="s">
        <v>5</v>
      </c>
      <c r="F6" s="359" t="s">
        <v>6</v>
      </c>
      <c r="G6" s="359" t="s">
        <v>7</v>
      </c>
      <c r="H6" s="359" t="s">
        <v>8</v>
      </c>
      <c r="I6" s="359" t="s">
        <v>9</v>
      </c>
      <c r="J6" s="359" t="s">
        <v>10</v>
      </c>
      <c r="K6" s="359" t="s">
        <v>11</v>
      </c>
      <c r="L6" s="359" t="s">
        <v>12</v>
      </c>
      <c r="M6" s="359" t="s">
        <v>13</v>
      </c>
      <c r="N6" s="359" t="s">
        <v>14</v>
      </c>
      <c r="O6" s="360" t="s">
        <v>15</v>
      </c>
      <c r="P6" s="4"/>
      <c r="Q6" s="4"/>
      <c r="R6" s="276"/>
      <c r="S6" s="4"/>
      <c r="T6" s="4"/>
      <c r="U6" s="4"/>
      <c r="V6" s="4"/>
      <c r="W6" s="4"/>
      <c r="X6" s="4"/>
      <c r="Y6" s="4"/>
      <c r="Z6" s="4"/>
    </row>
    <row r="7" spans="1:26" ht="15" customHeight="1">
      <c r="A7" s="4"/>
      <c r="B7" s="361">
        <v>1</v>
      </c>
      <c r="C7" s="5">
        <v>100</v>
      </c>
      <c r="D7" s="5">
        <v>95</v>
      </c>
      <c r="E7" s="5">
        <v>95</v>
      </c>
      <c r="F7" s="5">
        <v>110</v>
      </c>
      <c r="G7" s="5">
        <v>110</v>
      </c>
      <c r="H7" s="5">
        <v>110</v>
      </c>
      <c r="I7" s="5">
        <v>100</v>
      </c>
      <c r="J7" s="5">
        <v>95</v>
      </c>
      <c r="K7" s="5">
        <v>110</v>
      </c>
      <c r="L7" s="5">
        <v>120</v>
      </c>
      <c r="M7" s="5">
        <v>120</v>
      </c>
      <c r="N7" s="5">
        <v>110</v>
      </c>
      <c r="O7" s="362">
        <f>SUM(C7:N7)</f>
        <v>1275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.75" customHeight="1">
      <c r="A8" s="4"/>
      <c r="B8" s="363">
        <v>2</v>
      </c>
      <c r="C8" s="6">
        <v>110</v>
      </c>
      <c r="D8" s="6">
        <v>120</v>
      </c>
      <c r="E8" s="6">
        <v>110</v>
      </c>
      <c r="F8" s="6">
        <v>120</v>
      </c>
      <c r="G8" s="6">
        <v>110</v>
      </c>
      <c r="H8" s="6">
        <v>110</v>
      </c>
      <c r="I8" s="6">
        <v>120</v>
      </c>
      <c r="J8" s="6">
        <v>120</v>
      </c>
      <c r="K8" s="6">
        <v>120</v>
      </c>
      <c r="L8" s="6">
        <v>120</v>
      </c>
      <c r="M8" s="6">
        <v>130</v>
      </c>
      <c r="N8" s="6">
        <v>140</v>
      </c>
      <c r="O8" s="362">
        <f>SUM(C8:N8)</f>
        <v>1430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6.5" customHeight="1" thickBot="1">
      <c r="B9" s="364">
        <v>3</v>
      </c>
      <c r="C9" s="365">
        <v>140</v>
      </c>
      <c r="D9" s="365">
        <v>140</v>
      </c>
      <c r="E9" s="365">
        <v>140</v>
      </c>
      <c r="F9" s="365">
        <v>140</v>
      </c>
      <c r="G9" s="365">
        <v>140</v>
      </c>
      <c r="H9" s="365">
        <v>150</v>
      </c>
      <c r="I9" s="365">
        <v>150</v>
      </c>
      <c r="J9" s="365">
        <v>150</v>
      </c>
      <c r="K9" s="365">
        <v>150</v>
      </c>
      <c r="L9" s="365">
        <v>150</v>
      </c>
      <c r="M9" s="365">
        <v>150</v>
      </c>
      <c r="N9" s="365">
        <v>170</v>
      </c>
      <c r="O9" s="366">
        <f t="shared" ref="O9" si="0">SUM(C9:N9)</f>
        <v>1770</v>
      </c>
    </row>
    <row r="10" spans="1:26" ht="21.75" customHeight="1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26" ht="15.75" customHeight="1">
      <c r="B11" s="508" t="s">
        <v>16</v>
      </c>
      <c r="C11" s="509"/>
      <c r="D11" s="509"/>
      <c r="E11" s="509"/>
      <c r="F11" s="509"/>
      <c r="G11" s="509"/>
      <c r="H11" s="509"/>
      <c r="I11" s="509"/>
      <c r="J11" s="509"/>
      <c r="K11" s="509"/>
      <c r="L11" s="509"/>
      <c r="M11" s="509"/>
      <c r="N11" s="509"/>
      <c r="O11" s="509"/>
      <c r="P11" s="510"/>
    </row>
    <row r="12" spans="1:26" ht="6.75" customHeight="1"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2"/>
    </row>
    <row r="13" spans="1:26" ht="12.75" customHeight="1">
      <c r="B13" s="508" t="s">
        <v>296</v>
      </c>
      <c r="C13" s="509"/>
      <c r="D13" s="509"/>
      <c r="E13" s="509"/>
      <c r="F13" s="509"/>
      <c r="G13" s="509"/>
      <c r="H13" s="509"/>
      <c r="I13" s="509"/>
      <c r="J13" s="509"/>
      <c r="K13" s="509"/>
      <c r="L13" s="509"/>
      <c r="M13" s="509"/>
      <c r="N13" s="509"/>
      <c r="O13" s="509"/>
      <c r="P13" s="510"/>
    </row>
    <row r="14" spans="1:26" ht="8.25" customHeight="1" thickBot="1"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2"/>
    </row>
    <row r="15" spans="1:26" ht="38.25" customHeight="1">
      <c r="B15" s="349" t="s">
        <v>2</v>
      </c>
      <c r="C15" s="350" t="s">
        <v>17</v>
      </c>
      <c r="D15" s="350" t="s">
        <v>3</v>
      </c>
      <c r="E15" s="350" t="s">
        <v>4</v>
      </c>
      <c r="F15" s="350" t="s">
        <v>5</v>
      </c>
      <c r="G15" s="350" t="s">
        <v>6</v>
      </c>
      <c r="H15" s="350" t="s">
        <v>7</v>
      </c>
      <c r="I15" s="350" t="s">
        <v>8</v>
      </c>
      <c r="J15" s="350" t="s">
        <v>9</v>
      </c>
      <c r="K15" s="350" t="s">
        <v>10</v>
      </c>
      <c r="L15" s="350" t="s">
        <v>11</v>
      </c>
      <c r="M15" s="350" t="s">
        <v>12</v>
      </c>
      <c r="N15" s="350" t="s">
        <v>13</v>
      </c>
      <c r="O15" s="350" t="s">
        <v>14</v>
      </c>
      <c r="P15" s="351" t="s">
        <v>15</v>
      </c>
    </row>
    <row r="16" spans="1:26" ht="12.75" customHeight="1">
      <c r="B16" s="352">
        <v>1</v>
      </c>
      <c r="C16" s="347">
        <f>DATOS!Valor_de_venta</f>
        <v>28.5</v>
      </c>
      <c r="D16" s="348">
        <f>C7*C16</f>
        <v>2850</v>
      </c>
      <c r="E16" s="348">
        <f>D7*C16</f>
        <v>2707.5</v>
      </c>
      <c r="F16" s="348">
        <f>E7*C16</f>
        <v>2707.5</v>
      </c>
      <c r="G16" s="348">
        <f>F7*C16</f>
        <v>3135</v>
      </c>
      <c r="H16" s="348">
        <f>G7*C16</f>
        <v>3135</v>
      </c>
      <c r="I16" s="348">
        <f>H7*C16</f>
        <v>3135</v>
      </c>
      <c r="J16" s="348">
        <f>I7*C16</f>
        <v>2850</v>
      </c>
      <c r="K16" s="348">
        <f>J7*C16</f>
        <v>2707.5</v>
      </c>
      <c r="L16" s="348">
        <f>K7*C16</f>
        <v>3135</v>
      </c>
      <c r="M16" s="348">
        <f>L7*C16</f>
        <v>3420</v>
      </c>
      <c r="N16" s="348">
        <f>M7*C16</f>
        <v>3420</v>
      </c>
      <c r="O16" s="348">
        <f>N7*C16</f>
        <v>3135</v>
      </c>
      <c r="P16" s="353">
        <f>SUM(D16:O16)</f>
        <v>36337.5</v>
      </c>
    </row>
    <row r="17" spans="2:16" ht="12.75" customHeight="1">
      <c r="B17" s="352">
        <v>2</v>
      </c>
      <c r="C17" s="347">
        <f>DATOS!Valor_de_venta</f>
        <v>28.5</v>
      </c>
      <c r="D17" s="348">
        <f>C8*C17</f>
        <v>3135</v>
      </c>
      <c r="E17" s="348">
        <f>D8*C17</f>
        <v>3420</v>
      </c>
      <c r="F17" s="348">
        <f>E8*C17</f>
        <v>3135</v>
      </c>
      <c r="G17" s="348">
        <f>F8*C17</f>
        <v>3420</v>
      </c>
      <c r="H17" s="348">
        <f>G8*C17</f>
        <v>3135</v>
      </c>
      <c r="I17" s="348">
        <f>H8*C17</f>
        <v>3135</v>
      </c>
      <c r="J17" s="348">
        <f>I8*C17</f>
        <v>3420</v>
      </c>
      <c r="K17" s="348">
        <f>J8*C17</f>
        <v>3420</v>
      </c>
      <c r="L17" s="348">
        <f>K8*C17</f>
        <v>3420</v>
      </c>
      <c r="M17" s="348">
        <f>L8*C17</f>
        <v>3420</v>
      </c>
      <c r="N17" s="348">
        <f>M8*C17</f>
        <v>3705</v>
      </c>
      <c r="O17" s="348">
        <f>N8*C17</f>
        <v>3990</v>
      </c>
      <c r="P17" s="353">
        <f t="shared" ref="P17:P18" si="1">SUM(D17:O17)</f>
        <v>40755</v>
      </c>
    </row>
    <row r="18" spans="2:16" ht="12.75" customHeight="1" thickBot="1">
      <c r="B18" s="354">
        <v>3</v>
      </c>
      <c r="C18" s="355">
        <f>DATOS!Valor_de_venta</f>
        <v>28.5</v>
      </c>
      <c r="D18" s="356">
        <f>C9*C18</f>
        <v>3990</v>
      </c>
      <c r="E18" s="356">
        <f>D9*C18</f>
        <v>3990</v>
      </c>
      <c r="F18" s="356">
        <f>E9*C18</f>
        <v>3990</v>
      </c>
      <c r="G18" s="356">
        <f>F9*C18</f>
        <v>3990</v>
      </c>
      <c r="H18" s="356">
        <f>G9*C18</f>
        <v>3990</v>
      </c>
      <c r="I18" s="356">
        <f>H9*C18</f>
        <v>4275</v>
      </c>
      <c r="J18" s="356">
        <f>I9*C18</f>
        <v>4275</v>
      </c>
      <c r="K18" s="356">
        <f>J9*C18</f>
        <v>4275</v>
      </c>
      <c r="L18" s="356">
        <f>K9*C18</f>
        <v>4275</v>
      </c>
      <c r="M18" s="356">
        <f>L9*C18</f>
        <v>4275</v>
      </c>
      <c r="N18" s="356">
        <f>M9*C18</f>
        <v>4275</v>
      </c>
      <c r="O18" s="356">
        <f>N9*C18</f>
        <v>4845</v>
      </c>
      <c r="P18" s="357">
        <f t="shared" si="1"/>
        <v>50445</v>
      </c>
    </row>
    <row r="19" spans="2:16" ht="12.75" customHeight="1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6" ht="12.75" customHeight="1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6" ht="12.75" customHeight="1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6" ht="12.75" customHeight="1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6" ht="12.75" customHeight="1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6" ht="12.75" customHeight="1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6" ht="12.75" customHeight="1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6" ht="12.75" customHeight="1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6" ht="12.75" customHeight="1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6" ht="12.75" customHeight="1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6" ht="12.75" customHeight="1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6" ht="12.75" customHeight="1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6" ht="12.75" customHeight="1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6" ht="12.75" customHeight="1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3:15" ht="12.75" customHeight="1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3:15" ht="12.75" customHeight="1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3:15" ht="12.75" customHeight="1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3:15" ht="12.7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3:15" ht="12.75" customHeight="1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3:15" ht="12.75" customHeight="1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3:15" ht="12.75" customHeight="1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3:15" ht="12.75" customHeight="1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3:15" ht="12.75" customHeight="1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3:15" ht="12.75" customHeight="1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3:15" ht="12.75" customHeight="1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3:15" ht="12.75" customHeight="1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3:15" ht="12.75" customHeight="1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3:15" ht="12.75" customHeight="1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3:15" ht="12.75" customHeight="1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3:15" ht="12.75" customHeight="1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3:15" ht="12.75" customHeight="1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3:15" ht="12.75" customHeight="1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3:15" ht="12.75" customHeight="1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3:15" ht="12.75" customHeight="1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3:15" ht="12.75" customHeight="1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3:15" ht="12.75" customHeight="1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3:15" ht="12.75" customHeight="1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3:15" ht="12.75" customHeight="1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3:15" ht="12.75" customHeight="1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3:15" ht="12.75" customHeight="1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3:15" ht="12.75" customHeight="1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3:15" ht="12.75" customHeight="1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3:15" ht="12.75" customHeight="1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3:15" ht="12.75" customHeight="1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3:15" ht="12.75" customHeight="1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3:15" ht="12.75" customHeight="1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3:15" ht="12.75" customHeight="1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3:15" ht="12.75" customHeight="1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3:15" ht="12.75" customHeight="1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3:15" ht="12.75" customHeight="1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3:15" ht="12.75" customHeight="1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3:15" ht="12.75" customHeight="1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3:15" ht="12.75" customHeight="1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3:15" ht="12.75" customHeight="1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3:15" ht="12.75" customHeight="1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3:15" ht="12.75" customHeight="1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3:15" ht="12.75" customHeight="1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3:15" ht="12.75" customHeight="1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3:15" ht="12.75" customHeight="1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3:15" ht="12.75" customHeight="1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3:15" ht="12.75" customHeight="1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3:15" ht="12.75" customHeight="1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3:15" ht="12.75" customHeight="1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3:15" ht="12.75" customHeight="1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3:15" ht="12.75" customHeight="1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3:15" ht="12.75" customHeight="1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3:15" ht="12.75" customHeight="1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3:15" ht="12.75" customHeight="1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3:15" ht="12.75" customHeight="1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3:15" ht="12.75" customHeight="1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3:15" ht="12.75" customHeight="1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3:15" ht="12.75" customHeight="1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3:15" ht="12.75" customHeight="1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3:15" ht="12.75" customHeight="1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3:15" ht="12.75" customHeight="1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3:15" ht="12.75" customHeight="1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3:15" ht="12.75" customHeight="1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3:15" ht="12.75" customHeight="1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3:15" ht="12.75" customHeight="1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3:15" ht="12.75" customHeight="1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3:15" ht="12.75" customHeight="1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3:15" ht="12.75" customHeight="1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3:15" ht="12.75" customHeight="1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3:15" ht="12.75" customHeight="1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3:15" ht="12.75" customHeight="1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3:15" ht="12.75" customHeight="1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3:15" ht="12.75" customHeight="1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3:15" ht="12.75" customHeight="1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3:15" ht="12.75" customHeight="1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3:15" ht="12.75" customHeight="1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3:15" ht="12.75" customHeight="1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3:15" ht="12.75" customHeight="1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3:15" ht="12.75" customHeight="1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3:15" ht="12.75" customHeight="1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3:15" ht="12.75" customHeight="1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3:15" ht="12.75" customHeight="1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3:15" ht="12.75" customHeight="1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3:15" ht="12.75" customHeight="1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3:15" ht="12.75" customHeight="1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3:15" ht="12.75" customHeight="1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3:15" ht="12.75" customHeight="1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3:15" ht="12.75" customHeight="1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3:15" ht="12.75" customHeight="1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3:15" ht="12.75" customHeight="1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3:15" ht="12.75" customHeight="1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3:15" ht="12.75" customHeight="1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3:15" ht="12.75" customHeight="1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3:15" ht="12.75" customHeight="1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3:15" ht="12.75" customHeight="1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3:15" ht="12.75" customHeight="1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3:15" ht="12.75" customHeight="1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3:15" ht="12.75" customHeight="1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3:15" ht="12.75" customHeight="1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3:15" ht="12.75" customHeight="1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3:15" ht="12.75" customHeight="1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3:15" ht="12.75" customHeight="1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3:15" ht="12.75" customHeight="1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3:15" ht="12.75" customHeight="1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3:15" ht="12.75" customHeight="1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3:15" ht="12.75" customHeight="1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3:15" ht="12.75" customHeight="1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3:15" ht="12.75" customHeight="1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3:15" ht="12.75" customHeight="1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3:15" ht="12.75" customHeight="1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3:15" ht="12.75" customHeight="1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3:15" ht="12.75" customHeight="1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3:15" ht="12.75" customHeight="1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3:15" ht="12.75" customHeight="1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3:15" ht="12.75" customHeight="1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3:15" ht="12.75" customHeight="1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3:15" ht="12.75" customHeight="1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3:15" ht="12.75" customHeight="1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3:15" ht="12.75" customHeight="1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3:15" ht="12.75" customHeight="1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3:15" ht="12.75" customHeight="1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3:15" ht="12.75" customHeight="1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3:15" ht="12.75" customHeight="1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3:15" ht="12.75" customHeight="1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3:15" ht="12.75" customHeight="1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3:15" ht="12.75" customHeight="1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3:15" ht="12.75" customHeight="1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3:15" ht="12.75" customHeight="1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3:15" ht="12.75" customHeight="1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3:15" ht="12.75" customHeight="1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3:15" ht="12.75" customHeight="1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3:15" ht="12.75" customHeight="1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3:15" ht="12.75" customHeight="1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3:15" ht="12.75" customHeight="1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3:15" ht="12.75" customHeight="1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3:15" ht="12.75" customHeight="1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3:15" ht="12.75" customHeight="1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3:15" ht="12.75" customHeight="1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3:15" ht="12.75" customHeight="1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3:15" ht="12.75" customHeight="1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3:15" ht="12.75" customHeight="1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3:15" ht="12.75" customHeight="1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3:15" ht="12.75" customHeight="1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3:15" ht="12.75" customHeight="1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3:15" ht="12.75" customHeight="1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3:15" ht="12.75" customHeight="1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3:15" ht="12.75" customHeight="1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3:15" ht="12.75" customHeight="1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3:15" ht="12.75" customHeight="1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3:15" ht="12.75" customHeight="1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3:15" ht="12.75" customHeight="1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3:15" ht="12.75" customHeight="1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3:15" ht="12.75" customHeight="1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3:15" ht="12.75" customHeight="1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3:15" ht="12.75" customHeight="1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3:15" ht="12.75" customHeight="1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3:15" ht="12.75" customHeight="1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3:15" ht="12.75" customHeight="1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3:15" ht="12.75" customHeight="1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3:15" ht="12.75" customHeight="1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3:15" ht="12.75" customHeight="1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3:15" ht="12.75" customHeight="1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3:15" ht="12.75" customHeight="1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3:15" ht="12.75" customHeight="1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3:15" ht="12.75" customHeight="1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3:15" ht="12.75" customHeight="1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3:15" ht="12.75" customHeight="1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3:15" ht="12.75" customHeight="1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3:15" ht="12.75" customHeight="1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3:15" ht="12.75" customHeight="1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3:15" ht="12.75" customHeight="1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3:15" ht="12.75" customHeight="1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3:15" ht="12.75" customHeight="1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3:15" ht="12.75" customHeight="1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3:15" ht="12.75" customHeight="1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3:15" ht="12.75" customHeight="1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3:15" ht="12.75" customHeight="1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3:15" ht="12.75" customHeight="1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3:15" ht="12.75" customHeight="1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3:15" ht="12.75" customHeight="1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3:15" ht="12.75" customHeight="1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3:15" ht="12.75" customHeight="1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3:15" ht="12.75" customHeight="1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3:15" ht="12.75" customHeight="1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3:15" ht="12.75" customHeight="1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3:15" ht="12.75" customHeight="1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3:15" ht="12.75" customHeight="1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3:15" ht="12.75" customHeight="1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3:15" ht="12.75" customHeight="1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3:15" ht="12.75" customHeight="1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3:15" ht="12.75" customHeight="1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3:15" ht="12.75" customHeight="1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3:15" ht="12.75" customHeight="1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3:15" ht="12.75" customHeight="1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3:15" ht="12.75" customHeight="1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3:15" ht="12.75" customHeight="1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3:15" ht="12.75" customHeight="1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3:15" ht="12.75" customHeight="1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3:15" ht="12.75" customHeight="1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3:15" ht="12.75" customHeight="1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3:15" ht="12.75" customHeight="1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3:15" ht="12.75" customHeight="1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3:15" ht="12.75" customHeight="1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3:15" ht="12.75" customHeight="1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3:15" ht="12.75" customHeight="1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3:15" ht="12.75" customHeight="1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3:15" ht="12.75" customHeight="1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3:15" ht="12.75" customHeight="1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3:15" ht="12.75" customHeight="1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3:15" ht="12.75" customHeight="1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3:15" ht="12.75" customHeight="1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3:15" ht="12.75" customHeight="1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3:15" ht="12.75" customHeight="1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3:15" ht="12.75" customHeight="1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3:15" ht="12.75" customHeight="1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3:15" ht="12.75" customHeight="1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3:15" ht="12.75" customHeight="1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3:15" ht="12.75" customHeight="1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3:15" ht="12.75" customHeight="1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3:15" ht="12.75" customHeight="1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3:15" ht="12.75" customHeight="1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3:15" ht="12.75" customHeight="1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3:15" ht="12.75" customHeight="1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3:15" ht="12.75" customHeight="1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3:15" ht="12.75" customHeight="1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3:15" ht="12.75" customHeight="1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3:15" ht="12.75" customHeight="1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3:15" ht="12.75" customHeight="1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3:15" ht="12.75" customHeight="1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3:15" ht="12.75" customHeight="1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3:15" ht="12.75" customHeight="1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3:15" ht="12.75" customHeight="1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3:15" ht="12.75" customHeight="1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3:15" ht="12.75" customHeight="1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3:15" ht="12.75" customHeight="1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3:15" ht="12.75" customHeight="1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3:15" ht="12.75" customHeight="1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3:15" ht="12.75" customHeight="1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3:15" ht="12.75" customHeight="1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3:15" ht="12.75" customHeight="1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3:15" ht="12.75" customHeight="1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3:15" ht="12.75" customHeight="1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3:15" ht="12.75" customHeight="1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3:15" ht="12.75" customHeight="1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3:15" ht="12.75" customHeight="1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3:15" ht="12.75" customHeight="1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3:15" ht="12.75" customHeight="1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3:15" ht="12.75" customHeight="1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3:15" ht="12.75" customHeight="1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3:15" ht="12.75" customHeight="1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3:15" ht="12.75" customHeight="1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3:15" ht="12.75" customHeight="1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3:15" ht="12.75" customHeight="1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3:15" ht="12.75" customHeight="1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3:15" ht="12.75" customHeight="1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3:15" ht="12.75" customHeight="1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3:15" ht="12.75" customHeight="1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3:15" ht="12.75" customHeight="1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3:15" ht="12.75" customHeight="1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3:15" ht="12.75" customHeight="1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3:15" ht="12.75" customHeight="1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3:15" ht="12.75" customHeight="1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3:15" ht="12.75" customHeight="1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3:15" ht="12.75" customHeight="1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3:15" ht="12.75" customHeight="1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3:15" ht="12.75" customHeight="1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3:15" ht="12.75" customHeight="1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3:15" ht="12.75" customHeight="1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3:15" ht="12.75" customHeight="1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3:15" ht="12.75" customHeight="1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3:15" ht="12.75" customHeight="1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3:15" ht="12.75" customHeight="1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3:15" ht="12.75" customHeight="1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3:15" ht="12.75" customHeight="1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3:15" ht="12.75" customHeight="1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3:15" ht="12.75" customHeight="1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3:15" ht="12.75" customHeight="1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3:15" ht="12.75" customHeight="1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3:15" ht="12.75" customHeight="1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3:15" ht="12.75" customHeight="1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3:15" ht="12.75" customHeight="1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3:15" ht="12.75" customHeight="1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3:15" ht="12.75" customHeight="1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3:15" ht="12.75" customHeight="1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3:15" ht="12.75" customHeight="1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3:15" ht="12.75" customHeight="1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3:15" ht="12.75" customHeight="1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3:15" ht="12.75" customHeight="1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3:15" ht="12.75" customHeight="1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3:15" ht="12.75" customHeight="1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3:15" ht="12.75" customHeight="1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3:15" ht="12.75" customHeight="1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3:15" ht="12.75" customHeight="1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3:15" ht="12.75" customHeight="1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3:15" ht="12.75" customHeight="1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3:15" ht="12.75" customHeight="1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3:15" ht="12.75" customHeight="1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3:15" ht="12.75" customHeight="1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3:15" ht="12.75" customHeight="1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3:15" ht="12.75" customHeight="1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3:15" ht="12.75" customHeight="1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3:15" ht="12.75" customHeight="1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3:15" ht="12.75" customHeight="1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3:15" ht="12.75" customHeight="1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3:15" ht="12.75" customHeight="1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3:15" ht="12.75" customHeight="1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3:15" ht="12.75" customHeight="1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3:15" ht="12.75" customHeight="1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3:15" ht="12.75" customHeight="1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3:15" ht="12.75" customHeight="1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3:15" ht="12.75" customHeight="1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3:15" ht="12.75" customHeight="1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3:15" ht="12.75" customHeight="1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3:15" ht="12.75" customHeight="1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3:15" ht="12.75" customHeight="1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3:15" ht="12.75" customHeight="1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3:15" ht="12.75" customHeight="1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3:15" ht="12.75" customHeight="1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3:15" ht="12.75" customHeight="1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3:15" ht="12.75" customHeight="1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3:15" ht="12.75" customHeight="1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3:15" ht="12.75" customHeight="1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3:15" ht="12.75" customHeight="1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3:15" ht="12.75" customHeight="1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3:15" ht="12.75" customHeight="1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3:15" ht="12.75" customHeight="1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3:15" ht="12.75" customHeight="1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3:15" ht="12.75" customHeight="1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3:15" ht="12.75" customHeight="1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3:15" ht="12.75" customHeight="1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3:15" ht="12.75" customHeight="1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3:15" ht="12.75" customHeight="1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3:15" ht="12.75" customHeight="1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3:15" ht="12.75" customHeight="1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3:15" ht="12.75" customHeight="1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3:15" ht="12.75" customHeight="1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3:15" ht="12.75" customHeight="1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3:15" ht="12.75" customHeight="1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3:15" ht="12.75" customHeight="1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3:15" ht="12.75" customHeight="1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3:15" ht="12.75" customHeight="1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3:15" ht="12.75" customHeight="1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3:15" ht="12.75" customHeight="1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3:15" ht="12.75" customHeight="1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3:15" ht="12.75" customHeight="1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3:15" ht="12.75" customHeight="1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3:15" ht="12.75" customHeight="1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3:15" ht="12.75" customHeight="1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3:15" ht="12.75" customHeight="1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3:15" ht="12.75" customHeight="1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3:15" ht="12.75" customHeight="1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3:15" ht="12.75" customHeight="1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3:15" ht="12.75" customHeight="1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3:15" ht="12.75" customHeight="1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3:15" ht="12.75" customHeight="1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3:15" ht="12.75" customHeight="1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3:15" ht="12.75" customHeight="1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3:15" ht="12.75" customHeight="1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3:15" ht="12.75" customHeight="1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3:15" ht="12.75" customHeight="1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3:15" ht="12.75" customHeight="1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3:15" ht="12.75" customHeight="1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3:15" ht="12.75" customHeight="1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3:15" ht="12.75" customHeight="1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3:15" ht="12.75" customHeight="1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3:15" ht="12.75" customHeight="1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3:15" ht="12.75" customHeight="1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3:15" ht="12.75" customHeight="1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3:15" ht="12.75" customHeight="1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3:15" ht="12.75" customHeight="1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3:15" ht="12.75" customHeight="1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3:15" ht="12.75" customHeight="1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3:15" ht="12.75" customHeight="1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3:15" ht="12.75" customHeight="1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3:15" ht="12.75" customHeight="1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3:15" ht="12.75" customHeight="1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3:15" ht="12.75" customHeight="1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3:15" ht="12.75" customHeight="1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3:15" ht="12.75" customHeight="1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3:15" ht="12.75" customHeight="1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3:15" ht="12.75" customHeight="1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3:15" ht="12.75" customHeight="1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3:15" ht="12.75" customHeight="1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3:15" ht="12.75" customHeight="1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3:15" ht="12.75" customHeight="1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3:15" ht="12.75" customHeight="1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3:15" ht="12.75" customHeight="1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3:15" ht="12.75" customHeight="1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3:15" ht="12.75" customHeight="1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3:15" ht="12.75" customHeight="1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3:15" ht="12.75" customHeight="1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3:15" ht="12.75" customHeight="1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3:15" ht="12.75" customHeight="1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3:15" ht="12.75" customHeight="1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3:15" ht="12.75" customHeight="1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3:15" ht="12.75" customHeight="1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3:15" ht="12.75" customHeight="1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3:15" ht="12.75" customHeight="1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3:15" ht="12.75" customHeight="1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3:15" ht="12.75" customHeight="1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3:15" ht="12.75" customHeight="1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3:15" ht="12.75" customHeight="1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3:15" ht="12.75" customHeight="1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3:15" ht="12.75" customHeight="1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3:15" ht="12.75" customHeight="1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3:15" ht="12.75" customHeight="1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3:15" ht="12.75" customHeight="1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3:15" ht="12.75" customHeight="1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3:15" ht="12.75" customHeight="1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3:15" ht="12.75" customHeight="1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3:15" ht="12.75" customHeight="1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3:15" ht="12.75" customHeight="1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3:15" ht="12.75" customHeight="1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3:15" ht="12.75" customHeight="1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3:15" ht="12.75" customHeight="1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3:15" ht="12.75" customHeight="1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3:15" ht="12.75" customHeight="1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3:15" ht="12.75" customHeight="1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3:15" ht="12.75" customHeight="1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3:15" ht="12.75" customHeight="1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3:15" ht="12.75" customHeight="1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3:15" ht="12.75" customHeight="1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3:15" ht="12.75" customHeight="1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3:15" ht="12.75" customHeight="1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3:15" ht="12.75" customHeight="1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3:15" ht="12.75" customHeight="1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3:15" ht="12.75" customHeight="1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3:15" ht="12.75" customHeight="1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3:15" ht="12.75" customHeight="1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3:15" ht="12.75" customHeight="1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3:15" ht="12.75" customHeight="1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3:15" ht="12.75" customHeight="1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3:15" ht="12.75" customHeight="1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3:15" ht="12.75" customHeight="1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3:15" ht="12.75" customHeight="1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3:15" ht="12.75" customHeight="1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3:15" ht="12.75" customHeight="1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3:15" ht="12.75" customHeight="1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3:15" ht="12.75" customHeight="1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3:15" ht="12.75" customHeight="1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3:15" ht="12.75" customHeight="1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3:15" ht="12.75" customHeight="1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3:15" ht="12.75" customHeight="1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3:15" ht="12.75" customHeight="1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3:15" ht="12.75" customHeight="1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3:15" ht="12.75" customHeight="1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3:15" ht="12.75" customHeight="1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3:15" ht="12.75" customHeight="1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3:15" ht="12.75" customHeight="1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3:15" ht="12.75" customHeight="1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3:15" ht="12.75" customHeight="1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3:15" ht="12.75" customHeight="1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3:15" ht="12.75" customHeight="1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3:15" ht="12.75" customHeight="1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3:15" ht="12.75" customHeight="1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3:15" ht="12.75" customHeight="1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3:15" ht="12.75" customHeight="1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3:15" ht="12.75" customHeight="1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3:15" ht="12.75" customHeight="1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3:15" ht="12.75" customHeight="1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3:15" ht="12.75" customHeight="1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3:15" ht="12.75" customHeight="1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3:15" ht="12.75" customHeight="1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3:15" ht="12.75" customHeight="1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3:15" ht="12.75" customHeight="1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3:15" ht="12.75" customHeight="1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3:15" ht="12.75" customHeight="1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3:15" ht="12.75" customHeight="1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3:15" ht="12.75" customHeight="1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3:15" ht="12.75" customHeight="1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3:15" ht="12.75" customHeight="1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3:15" ht="12.75" customHeight="1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3:15" ht="12.75" customHeight="1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3:15" ht="12.75" customHeight="1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3:15" ht="12.75" customHeight="1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3:15" ht="12.75" customHeight="1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3:15" ht="12.75" customHeight="1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3:15" ht="12.75" customHeight="1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3:15" ht="12.75" customHeight="1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3:15" ht="12.75" customHeight="1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3:15" ht="12.75" customHeight="1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3:15" ht="12.75" customHeight="1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3:15" ht="12.75" customHeight="1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3:15" ht="12.75" customHeight="1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3:15" ht="12.75" customHeight="1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3:15" ht="12.75" customHeight="1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3:15" ht="12.75" customHeight="1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3:15" ht="12.75" customHeight="1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3:15" ht="12.75" customHeight="1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3:15" ht="12.75" customHeight="1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3:15" ht="12.75" customHeight="1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3:15" ht="12.75" customHeight="1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3:15" ht="12.75" customHeight="1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3:15" ht="12.75" customHeight="1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3:15" ht="12.75" customHeight="1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3:15" ht="12.75" customHeight="1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3:15" ht="12.75" customHeight="1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3:15" ht="12.75" customHeight="1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3:15" ht="12.75" customHeight="1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3:15" ht="12.75" customHeight="1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3:15" ht="12.75" customHeight="1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3:15" ht="12.75" customHeight="1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3:15" ht="12.75" customHeight="1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3:15" ht="12.75" customHeight="1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3:15" ht="12.75" customHeight="1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3:15" ht="12.75" customHeight="1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3:15" ht="12.75" customHeight="1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3:15" ht="12.75" customHeight="1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3:15" ht="12.75" customHeight="1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3:15" ht="12.75" customHeight="1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3:15" ht="12.75" customHeight="1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3:15" ht="12.75" customHeight="1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3:15" ht="12.75" customHeight="1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3:15" ht="12.75" customHeight="1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3:15" ht="12.75" customHeight="1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3:15" ht="12.75" customHeight="1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3:15" ht="12.75" customHeight="1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3:15" ht="12.75" customHeight="1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3:15" ht="12.75" customHeight="1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3:15" ht="12.75" customHeight="1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3:15" ht="12.75" customHeight="1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3:15" ht="12.75" customHeight="1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3:15" ht="12.75" customHeight="1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3:15" ht="12.75" customHeight="1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3:15" ht="12.75" customHeight="1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3:15" ht="12.75" customHeight="1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3:15" ht="12.75" customHeight="1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3:15" ht="12.75" customHeight="1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3:15" ht="12.75" customHeight="1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3:15" ht="12.75" customHeight="1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3:15" ht="12.75" customHeight="1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3:15" ht="12.75" customHeight="1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3:15" ht="12.75" customHeight="1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3:15" ht="12.75" customHeight="1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3:15" ht="12.75" customHeight="1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3:15" ht="12.75" customHeight="1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3:15" ht="12.75" customHeight="1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3:15" ht="12.75" customHeight="1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3:15" ht="12.75" customHeight="1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3:15" ht="12.75" customHeight="1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3:15" ht="12.75" customHeight="1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3:15" ht="12.75" customHeight="1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3:15" ht="12.75" customHeight="1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3:15" ht="12.75" customHeight="1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3:15" ht="12.75" customHeight="1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3:15" ht="12.75" customHeight="1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3:15" ht="12.75" customHeight="1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3:15" ht="12.75" customHeight="1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3:15" ht="12.75" customHeight="1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3:15" ht="12.75" customHeight="1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3:15" ht="12.75" customHeight="1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3:15" ht="12.75" customHeight="1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3:15" ht="12.75" customHeight="1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3:15" ht="12.75" customHeight="1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3:15" ht="12.75" customHeight="1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3:15" ht="12.75" customHeight="1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3:15" ht="12.75" customHeight="1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3:15" ht="12.75" customHeight="1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3:15" ht="12.75" customHeight="1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3:15" ht="12.75" customHeight="1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3:15" ht="12.75" customHeight="1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3:15" ht="12.75" customHeight="1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3:15" ht="12.75" customHeight="1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3:15" ht="12.75" customHeight="1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3:15" ht="12.75" customHeight="1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3:15" ht="12.75" customHeight="1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3:15" ht="12.75" customHeight="1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3:15" ht="12.75" customHeight="1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3:15" ht="12.75" customHeight="1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3:15" ht="12.75" customHeight="1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3:15" ht="12.75" customHeight="1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3:15" ht="12.75" customHeight="1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3:15" ht="12.75" customHeight="1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3:15" ht="12.75" customHeight="1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3:15" ht="12.75" customHeight="1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3:15" ht="12.75" customHeight="1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3:15" ht="12.75" customHeight="1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3:15" ht="12.75" customHeight="1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3:15" ht="12.75" customHeight="1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3:15" ht="12.75" customHeight="1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3:15" ht="12.75" customHeight="1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3:15" ht="12.75" customHeight="1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3:15" ht="12.75" customHeight="1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3:15" ht="12.75" customHeight="1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3:15" ht="12.75" customHeight="1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3:15" ht="12.75" customHeight="1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3:15" ht="12.75" customHeight="1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3:15" ht="12.75" customHeight="1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3:15" ht="12.75" customHeight="1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3:15" ht="12.75" customHeight="1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3:15" ht="12.75" customHeight="1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3:15" ht="12.75" customHeight="1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3:15" ht="12.75" customHeight="1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3:15" ht="12.75" customHeight="1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3:15" ht="12.75" customHeight="1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3:15" ht="12.75" customHeight="1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3:15" ht="12.75" customHeight="1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3:15" ht="12.75" customHeight="1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3:15" ht="12.75" customHeight="1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3:15" ht="12.75" customHeight="1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3:15" ht="12.75" customHeight="1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3:15" ht="12.75" customHeight="1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3:15" ht="12.75" customHeight="1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3:15" ht="12.75" customHeight="1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3:15" ht="12.75" customHeight="1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3:15" ht="12.75" customHeight="1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3:15" ht="12.75" customHeight="1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3:15" ht="12.75" customHeight="1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3:15" ht="12.75" customHeight="1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3:15" ht="12.75" customHeight="1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3:15" ht="12.75" customHeight="1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3:15" ht="12.75" customHeight="1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3:15" ht="12.75" customHeight="1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3:15" ht="12.75" customHeight="1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3:15" ht="12.75" customHeight="1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3:15" ht="12.75" customHeight="1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3:15" ht="12.75" customHeight="1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3:15" ht="12.75" customHeight="1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3:15" ht="12.75" customHeight="1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3:15" ht="12.75" customHeight="1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3:15" ht="12.75" customHeight="1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3:15" ht="12.75" customHeight="1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3:15" ht="12.75" customHeight="1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3:15" ht="12.75" customHeight="1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3:15" ht="12.75" customHeight="1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3:15" ht="12.75" customHeight="1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3:15" ht="12.75" customHeight="1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3:15" ht="12.75" customHeight="1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3:15" ht="12.75" customHeight="1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3:15" ht="12.75" customHeight="1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3:15" ht="12.75" customHeight="1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3:15" ht="12.75" customHeight="1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3:15" ht="12.75" customHeight="1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3:15" ht="12.75" customHeight="1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3:15" ht="12.75" customHeight="1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3:15" ht="12.75" customHeight="1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3:15" ht="12.75" customHeight="1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3:15" ht="12.75" customHeight="1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3:15" ht="12.75" customHeight="1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3:15" ht="12.75" customHeight="1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3:15" ht="12.75" customHeight="1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3:15" ht="12.75" customHeight="1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3:15" ht="12.75" customHeight="1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3:15" ht="12.75" customHeight="1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3:15" ht="12.75" customHeight="1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3:15" ht="12.75" customHeight="1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3:15" ht="12.75" customHeight="1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3:15" ht="12.75" customHeight="1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3:15" ht="12.75" customHeight="1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3:15" ht="12.75" customHeight="1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3:15" ht="12.75" customHeight="1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3:15" ht="12.75" customHeight="1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3:15" ht="12.75" customHeight="1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3:15" ht="12.75" customHeight="1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3:15" ht="12.75" customHeight="1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3:15" ht="12.75" customHeight="1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3:15" ht="12.75" customHeight="1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3:15" ht="12.75" customHeight="1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3:15" ht="12.75" customHeight="1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3:15" ht="12.75" customHeight="1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3:15" ht="12.75" customHeight="1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3:15" ht="12.75" customHeight="1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3:15" ht="12.75" customHeight="1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3:15" ht="12.75" customHeight="1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3:15" ht="12.75" customHeight="1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3:15" ht="12.75" customHeight="1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3:15" ht="12.75" customHeight="1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3:15" ht="12.75" customHeight="1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3:15" ht="12.75" customHeight="1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3:15" ht="12.75" customHeight="1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3:15" ht="12.75" customHeight="1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3:15" ht="12.75" customHeight="1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3:15" ht="12.75" customHeight="1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3:15" ht="12.75" customHeight="1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3:15" ht="12.75" customHeight="1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3:15" ht="12.75" customHeight="1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3:15" ht="12.75" customHeight="1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3:15" ht="12.75" customHeight="1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3:15" ht="12.75" customHeight="1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3:15" ht="12.75" customHeight="1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3:15" ht="12.75" customHeight="1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3:15" ht="12.75" customHeight="1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3:15" ht="12.75" customHeight="1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3:15" ht="12.75" customHeight="1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3:15" ht="12.75" customHeight="1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3:15" ht="12.75" customHeight="1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3:15" ht="12.75" customHeight="1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3:15" ht="12.75" customHeight="1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3:15" ht="12.75" customHeight="1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3:15" ht="12.75" customHeight="1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3:15" ht="12.75" customHeight="1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3:15" ht="12.75" customHeight="1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3:15" ht="12.75" customHeight="1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3:15" ht="12.75" customHeight="1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3:15" ht="12.75" customHeight="1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3:15" ht="12.75" customHeight="1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3:15" ht="12.75" customHeight="1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3:15" ht="12.75" customHeight="1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3:15" ht="12.75" customHeight="1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3:15" ht="12.75" customHeight="1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3:15" ht="12.75" customHeight="1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3:15" ht="12.75" customHeight="1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3:15" ht="12.75" customHeight="1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3:15" ht="12.75" customHeight="1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3:15" ht="12.75" customHeight="1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3:15" ht="12.75" customHeight="1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3:15" ht="12.75" customHeight="1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3:15" ht="12.75" customHeight="1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3:15" ht="12.75" customHeight="1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3:15" ht="12.75" customHeight="1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3:15" ht="12.75" customHeight="1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3:15" ht="12.75" customHeight="1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3:15" ht="12.75" customHeight="1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3:15" ht="12.75" customHeight="1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3:15" ht="12.75" customHeight="1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3:15" ht="12.75" customHeight="1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3:15" ht="12.75" customHeight="1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3:15" ht="12.75" customHeight="1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3:15" ht="12.75" customHeight="1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3:15" ht="12.75" customHeight="1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3:15" ht="12.75" customHeight="1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3:15" ht="12.75" customHeight="1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3:15" ht="12.75" customHeight="1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3:15" ht="12.75" customHeight="1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3:15" ht="12.75" customHeight="1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3:15" ht="12.75" customHeight="1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3:15" ht="12.75" customHeight="1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3:15" ht="12.75" customHeight="1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3:15" ht="12.75" customHeight="1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3:15" ht="12.75" customHeight="1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3:15" ht="12.75" customHeight="1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3:15" ht="12.75" customHeight="1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3:15" ht="12.75" customHeight="1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3:15" ht="12.75" customHeight="1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3:15" ht="12.75" customHeight="1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3:15" ht="12.75" customHeight="1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3:15" ht="12.75" customHeight="1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3:15" ht="12.75" customHeight="1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3:15" ht="12.75" customHeight="1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3:15" ht="12.75" customHeight="1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3:15" ht="12.75" customHeight="1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3:15" ht="12.75" customHeight="1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3:15" ht="12.75" customHeight="1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3:15" ht="12.75" customHeight="1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3:15" ht="12.75" customHeight="1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3:15" ht="12.75" customHeight="1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3:15" ht="12.75" customHeight="1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3:15" ht="12.75" customHeight="1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3:15" ht="12.75" customHeight="1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3:15" ht="12.75" customHeight="1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3:15" ht="12.75" customHeight="1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3:15" ht="12.75" customHeight="1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3:15" ht="12.75" customHeight="1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3:15" ht="12.75" customHeight="1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3:15" ht="12.75" customHeight="1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3:15" ht="12.75" customHeight="1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3:15" ht="12.75" customHeight="1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3:15" ht="12.75" customHeight="1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3:15" ht="12.75" customHeight="1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3:15" ht="12.75" customHeight="1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3:15" ht="12.75" customHeight="1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3:15" ht="12.75" customHeight="1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3:15" ht="12.75" customHeight="1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3:15" ht="12.75" customHeight="1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3:15" ht="12.75" customHeight="1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3:15" ht="12.75" customHeight="1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3:15" ht="12.75" customHeight="1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3:15" ht="12.75" customHeight="1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3:15" ht="12.75" customHeight="1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3:15" ht="12.75" customHeight="1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3:15" ht="12.75" customHeight="1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3:15" ht="12.75" customHeight="1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3:15" ht="12.75" customHeight="1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3:15" ht="12.75" customHeight="1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3:15" ht="12.75" customHeight="1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3:15" ht="12.75" customHeight="1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3:15" ht="12.75" customHeight="1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3:15" ht="12.75" customHeight="1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3:15" ht="12.75" customHeight="1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3:15" ht="12.75" customHeight="1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3:15" ht="12.75" customHeight="1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3:15" ht="12.75" customHeight="1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3:15" ht="12.75" customHeight="1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3:15" ht="12.75" customHeight="1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3:15" ht="12.75" customHeight="1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3:15" ht="12.75" customHeight="1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3:15" ht="12.75" customHeight="1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3:15" ht="12.75" customHeight="1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3:15" ht="12.75" customHeight="1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3:15" ht="12.75" customHeight="1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3:15" ht="12.75" customHeight="1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3:15" ht="12.75" customHeight="1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3:15" ht="12.75" customHeight="1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3:15" ht="12.75" customHeight="1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3:15" ht="12.75" customHeight="1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3:15" ht="12.75" customHeight="1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3:15" ht="12.75" customHeight="1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3:15" ht="12.75" customHeight="1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3:15" ht="12.75" customHeight="1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3:15" ht="12.75" customHeight="1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3:15" ht="12.75" customHeight="1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3:15" ht="12.75" customHeight="1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3:15" ht="12.75" customHeight="1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3:15" ht="12.75" customHeight="1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3:15" ht="12.75" customHeight="1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3:15" ht="12.75" customHeight="1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3:15" ht="12.75" customHeight="1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3:15" ht="12.75" customHeight="1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3:15" ht="12.75" customHeight="1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3:15" ht="12.75" customHeight="1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3:15" ht="12.75" customHeight="1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3:15" ht="12.75" customHeight="1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3:15" ht="12.75" customHeight="1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3:15" ht="12.75" customHeight="1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3:15" ht="12.75" customHeight="1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3:15" ht="12.75" customHeight="1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3:15" ht="12.75" customHeight="1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3:15" ht="12.75" customHeight="1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3:15" ht="12.75" customHeight="1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3:15" ht="12.75" customHeight="1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3:15" ht="12.75" customHeight="1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3:15" ht="12.75" customHeight="1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3:15" ht="12.75" customHeight="1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3:15" ht="12.75" customHeight="1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3:15" ht="12.75" customHeight="1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3:15" ht="12.75" customHeight="1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3:15" ht="12.75" customHeight="1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3:15" ht="12.75" customHeight="1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3:15" ht="12.75" customHeight="1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3:15" ht="12.75" customHeight="1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3:15" ht="12.75" customHeight="1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3:15" ht="12.75" customHeight="1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3:15" ht="12.75" customHeight="1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3:15" ht="12.75" customHeight="1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3:15" ht="12.75" customHeight="1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3:15" ht="12.75" customHeight="1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3:15" ht="12.75" customHeight="1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3:15" ht="12.75" customHeight="1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3:15" ht="12.75" customHeight="1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3:15" ht="12.75" customHeight="1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3:15" ht="12.75" customHeight="1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3:15" ht="12.75" customHeight="1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3:15" ht="12.75" customHeight="1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3:15" ht="12.75" customHeight="1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3:15" ht="12.75" customHeight="1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3:15" ht="12.75" customHeight="1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3:15" ht="12.75" customHeight="1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3:15" ht="12.75" customHeight="1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3:15" ht="12.75" customHeight="1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3:15" ht="12.75" customHeight="1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3:15" ht="12.75" customHeight="1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3:15" ht="12.75" customHeight="1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3:15" ht="12.75" customHeight="1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3:15" ht="12.75" customHeight="1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3:15" ht="12.75" customHeight="1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3:15" ht="12.75" customHeight="1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3:15" ht="12.75" customHeight="1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3:15" ht="12.75" customHeight="1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3:15" ht="12.75" customHeight="1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3:15" ht="12.75" customHeight="1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3:15" ht="12.75" customHeight="1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3:15" ht="12.75" customHeight="1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3:15" ht="12.75" customHeight="1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3:15" ht="12.75" customHeight="1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3:15" ht="12.75" customHeight="1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3:15" ht="12.75" customHeight="1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3:15" ht="12.75" customHeight="1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3:15" ht="12.75" customHeight="1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3:15" ht="12.75" customHeight="1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3:15" ht="12.75" customHeight="1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3:15" ht="12.75" customHeight="1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3:15" ht="12.75" customHeight="1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3:15" ht="12.75" customHeight="1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3:15" ht="12.75" customHeight="1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3:15" ht="12.75" customHeight="1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3:15" ht="12.75" customHeight="1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3:15" ht="12.75" customHeight="1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3:15" ht="12.75" customHeight="1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3:15" ht="12.75" customHeight="1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3:15" ht="12.75" customHeight="1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3:15" ht="12.75" customHeight="1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3:15" ht="12.75" customHeight="1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3:15" ht="12.75" customHeight="1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3:15" ht="12.75" customHeight="1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3:15" ht="12.75" customHeight="1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3:15" ht="12.75" customHeight="1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3:15" ht="12.75" customHeight="1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3:15" ht="12.75" customHeight="1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3:15" ht="12.75" customHeight="1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3:15" ht="12.75" customHeight="1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3:15" ht="12.75" customHeight="1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3:15" ht="12.75" customHeight="1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3:15" ht="12.75" customHeight="1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3:15" ht="12.75" customHeight="1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3:15" ht="12.75" customHeight="1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3:15" ht="12.75" customHeight="1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3:15" ht="12.75" customHeight="1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3:15" ht="12.75" customHeight="1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3:15" ht="12.75" customHeight="1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3:15" ht="12.75" customHeight="1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3:15" ht="12.75" customHeight="1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3:15" ht="12.75" customHeight="1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3:15" ht="12.75" customHeight="1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3:15" ht="12.75" customHeight="1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3:15" ht="12.75" customHeight="1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3:15" ht="12.75" customHeight="1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3:15" ht="12.75" customHeight="1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3:15" ht="12.75" customHeight="1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3:15" ht="12.75" customHeight="1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3:15" ht="12.75" customHeight="1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3:15" ht="12.75" customHeight="1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3:15" ht="12.75" customHeight="1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3:15" ht="12.75" customHeight="1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3:15" ht="12.75" customHeight="1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3:15" ht="12.75" customHeight="1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3:15" ht="12.75" customHeight="1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3:15" ht="12.75" customHeight="1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3:15" ht="12.75" customHeight="1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3:15" ht="12.75" customHeight="1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3:15" ht="12.75" customHeight="1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3:15" ht="12.75" customHeight="1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3:15" ht="12.75" customHeight="1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3:15" ht="12.75" customHeight="1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3:15" ht="12.75" customHeight="1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3:15" ht="12.75" customHeight="1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3:15" ht="12.75" customHeight="1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3:15" ht="12.75" customHeight="1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3:15" ht="12.75" customHeight="1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3:15" ht="12.75" customHeight="1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3:15" ht="12.75" customHeight="1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3:15" ht="12.75" customHeight="1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3:15" ht="12.75" customHeight="1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3:15" ht="12.75" customHeight="1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3:15" ht="12.75" customHeight="1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3:15" ht="12.75" customHeight="1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3:15" ht="12.75" customHeight="1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3:15" ht="12.75" customHeight="1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3:15" ht="12.75" customHeight="1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3:15" ht="12.75" customHeight="1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3:15" ht="12.75" customHeight="1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3:15" ht="12.75" customHeight="1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3:15" ht="12.75" customHeight="1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3:15" ht="12.75" customHeight="1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3:15" ht="12.75" customHeight="1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3:15" ht="12.75" customHeight="1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3:15" ht="12.75" customHeight="1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3:15" ht="12.75" customHeight="1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3:15" ht="12.75" customHeight="1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3:15" ht="12.75" customHeight="1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3:15" ht="12.75" customHeight="1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3:15" ht="12.75" customHeight="1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3:15" ht="12.75" customHeight="1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3:15" ht="12.75" customHeight="1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3:15" ht="12.75" customHeight="1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3:15" ht="12.75" customHeight="1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3:15" ht="12.75" customHeight="1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3:15" ht="12.75" customHeight="1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3:15" ht="12.75" customHeight="1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3:15" ht="12.75" customHeight="1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3:15" ht="12.75" customHeight="1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3:15" ht="12.75" customHeight="1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3:15" ht="12.75" customHeight="1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3:15" ht="12.75" customHeight="1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3:15" ht="12.75" customHeight="1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</sheetData>
  <mergeCells count="4">
    <mergeCell ref="B2:O2"/>
    <mergeCell ref="B4:O4"/>
    <mergeCell ref="B11:P11"/>
    <mergeCell ref="B13:P13"/>
  </mergeCells>
  <phoneticPr fontId="70" type="noConversion"/>
  <pageMargins left="0.7" right="0.7" top="0.75" bottom="0.75" header="0" footer="0"/>
  <pageSetup orientation="landscape"/>
  <ignoredErrors>
    <ignoredError sqref="O7 O9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X957"/>
  <sheetViews>
    <sheetView zoomScale="110" zoomScaleNormal="110" workbookViewId="0">
      <selection activeCell="G29" sqref="G29"/>
    </sheetView>
  </sheetViews>
  <sheetFormatPr baseColWidth="10" defaultColWidth="14.42578125" defaultRowHeight="15" customHeight="1"/>
  <cols>
    <col min="1" max="1" width="4.28515625" customWidth="1"/>
    <col min="2" max="2" width="37.28515625" customWidth="1"/>
    <col min="3" max="3" width="14.42578125" customWidth="1"/>
    <col min="4" max="4" width="7.7109375" customWidth="1"/>
    <col min="5" max="5" width="6.85546875" customWidth="1"/>
    <col min="6" max="6" width="8.42578125" customWidth="1"/>
    <col min="7" max="7" width="11" customWidth="1"/>
    <col min="8" max="8" width="12.85546875" customWidth="1"/>
    <col min="9" max="24" width="10" customWidth="1"/>
  </cols>
  <sheetData>
    <row r="1" spans="1:24" ht="12.75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ht="12.75" customHeight="1">
      <c r="A2" s="7"/>
      <c r="B2" s="512" t="s">
        <v>18</v>
      </c>
      <c r="C2" s="509"/>
      <c r="D2" s="509"/>
      <c r="E2" s="509"/>
      <c r="F2" s="509"/>
      <c r="G2" s="8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12.75" customHeight="1">
      <c r="A3" s="7"/>
      <c r="B3" s="513" t="s">
        <v>327</v>
      </c>
      <c r="C3" s="509"/>
      <c r="D3" s="509"/>
      <c r="E3" s="509"/>
      <c r="F3" s="509"/>
      <c r="G3" s="9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ht="13.5" customHeight="1" thickBo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ht="13.5" customHeight="1">
      <c r="A5" s="7"/>
      <c r="B5" s="514" t="s">
        <v>19</v>
      </c>
      <c r="C5" s="516" t="s">
        <v>20</v>
      </c>
      <c r="D5" s="517"/>
      <c r="E5" s="517"/>
      <c r="F5" s="518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ht="35.25" customHeight="1" thickBot="1">
      <c r="A6" s="7"/>
      <c r="B6" s="515"/>
      <c r="C6" s="277" t="s">
        <v>21</v>
      </c>
      <c r="D6" s="277" t="s">
        <v>22</v>
      </c>
      <c r="E6" s="277" t="s">
        <v>17</v>
      </c>
      <c r="F6" s="278" t="s">
        <v>23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ht="12.75" customHeight="1">
      <c r="A7" s="7"/>
      <c r="B7" s="10" t="s">
        <v>25</v>
      </c>
      <c r="C7" s="11"/>
      <c r="D7" s="11"/>
      <c r="E7" s="11"/>
      <c r="F7" s="12"/>
      <c r="G7" s="7"/>
      <c r="H7" s="281" t="s">
        <v>246</v>
      </c>
      <c r="I7" s="399">
        <f>DATOS!H8</f>
        <v>3.6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ht="12.75" customHeight="1">
      <c r="A8" s="7"/>
      <c r="B8" s="13" t="s">
        <v>26</v>
      </c>
      <c r="C8" s="14"/>
      <c r="D8" s="14"/>
      <c r="E8" s="14"/>
      <c r="F8" s="453">
        <f>SUM(F9:F16)</f>
        <v>3972.2222222222226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ht="12.75" customHeight="1">
      <c r="A9" s="7"/>
      <c r="B9" s="15" t="s">
        <v>46</v>
      </c>
      <c r="C9" s="16" t="s">
        <v>47</v>
      </c>
      <c r="D9" s="401">
        <v>3</v>
      </c>
      <c r="E9" s="487">
        <f>1800/I7</f>
        <v>500</v>
      </c>
      <c r="F9" s="489">
        <f>D9*E9</f>
        <v>1500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ht="12.75" customHeight="1">
      <c r="A10" s="7"/>
      <c r="B10" s="15" t="s">
        <v>48</v>
      </c>
      <c r="C10" s="16" t="s">
        <v>47</v>
      </c>
      <c r="D10" s="401">
        <v>1</v>
      </c>
      <c r="E10" s="487">
        <f>200/I7</f>
        <v>55.555555555555557</v>
      </c>
      <c r="F10" s="489">
        <f>D10*E10</f>
        <v>55.555555555555557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ht="12.75" customHeight="1">
      <c r="A11" s="7"/>
      <c r="B11" s="400" t="s">
        <v>49</v>
      </c>
      <c r="C11" s="16" t="s">
        <v>47</v>
      </c>
      <c r="D11" s="401">
        <v>1</v>
      </c>
      <c r="E11" s="487">
        <f>2000/I7</f>
        <v>555.55555555555554</v>
      </c>
      <c r="F11" s="489">
        <f>D11*E11</f>
        <v>555.55555555555554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ht="12.75" customHeight="1">
      <c r="A12" s="7"/>
      <c r="B12" s="30" t="s">
        <v>51</v>
      </c>
      <c r="C12" s="31" t="s">
        <v>47</v>
      </c>
      <c r="D12" s="401">
        <v>3</v>
      </c>
      <c r="E12" s="487">
        <f>200/I7</f>
        <v>55.555555555555557</v>
      </c>
      <c r="F12" s="489">
        <f t="shared" ref="F12" si="0">D12*E12</f>
        <v>166.66666666666669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ht="12.75" customHeight="1">
      <c r="A13" s="7"/>
      <c r="B13" s="15" t="s">
        <v>50</v>
      </c>
      <c r="C13" s="16" t="s">
        <v>47</v>
      </c>
      <c r="D13" s="401">
        <v>2</v>
      </c>
      <c r="E13" s="487">
        <f>400/I7</f>
        <v>111.11111111111111</v>
      </c>
      <c r="F13" s="489">
        <f>D13*E13</f>
        <v>222.22222222222223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ht="12.75" customHeight="1">
      <c r="A14" s="7"/>
      <c r="B14" s="30" t="s">
        <v>52</v>
      </c>
      <c r="C14" s="16" t="s">
        <v>47</v>
      </c>
      <c r="D14" s="401">
        <v>3</v>
      </c>
      <c r="E14" s="487">
        <f>800/I7</f>
        <v>222.22222222222223</v>
      </c>
      <c r="F14" s="489">
        <f t="shared" ref="F14:F16" si="1">D14*E14</f>
        <v>666.66666666666674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ht="12.75" customHeight="1">
      <c r="A15" s="7"/>
      <c r="B15" s="15" t="s">
        <v>53</v>
      </c>
      <c r="C15" s="16" t="s">
        <v>47</v>
      </c>
      <c r="D15" s="401">
        <v>3</v>
      </c>
      <c r="E15" s="487">
        <f>800/I7</f>
        <v>222.22222222222223</v>
      </c>
      <c r="F15" s="489">
        <f t="shared" si="1"/>
        <v>666.66666666666674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ht="12.75" customHeight="1">
      <c r="A16" s="7"/>
      <c r="B16" s="30" t="s">
        <v>54</v>
      </c>
      <c r="C16" s="31" t="s">
        <v>47</v>
      </c>
      <c r="D16" s="401">
        <v>1</v>
      </c>
      <c r="E16" s="487">
        <f>500/I7</f>
        <v>138.88888888888889</v>
      </c>
      <c r="F16" s="489">
        <f t="shared" si="1"/>
        <v>138.88888888888889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ht="12.75" customHeight="1">
      <c r="A17" s="7"/>
      <c r="B17" s="13" t="s">
        <v>27</v>
      </c>
      <c r="C17" s="14"/>
      <c r="D17" s="402"/>
      <c r="E17" s="187"/>
      <c r="F17" s="453">
        <f>F18+F19</f>
        <v>125</v>
      </c>
      <c r="G17" s="19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ht="12.75" customHeight="1">
      <c r="A18" s="7"/>
      <c r="B18" s="36" t="s">
        <v>56</v>
      </c>
      <c r="C18" s="37" t="s">
        <v>57</v>
      </c>
      <c r="D18" s="403">
        <v>1</v>
      </c>
      <c r="E18" s="488">
        <f>220/I7</f>
        <v>61.111111111111107</v>
      </c>
      <c r="F18" s="489">
        <f>D18*E18</f>
        <v>61.111111111111107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ht="12.75" customHeight="1">
      <c r="A19" s="7"/>
      <c r="B19" s="30" t="s">
        <v>58</v>
      </c>
      <c r="C19" s="16" t="s">
        <v>55</v>
      </c>
      <c r="D19" s="401">
        <v>1</v>
      </c>
      <c r="E19" s="487">
        <f>230/I7</f>
        <v>63.888888888888886</v>
      </c>
      <c r="F19" s="489">
        <f>D19*E19</f>
        <v>63.888888888888886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ht="12.75" customHeight="1">
      <c r="A20" s="7"/>
      <c r="B20" s="17" t="s">
        <v>28</v>
      </c>
      <c r="C20" s="18"/>
      <c r="D20" s="18"/>
      <c r="E20" s="188"/>
      <c r="F20" s="453">
        <f>F8+F17</f>
        <v>4097.2222222222226</v>
      </c>
      <c r="G20" s="7"/>
      <c r="H20" s="389"/>
      <c r="I20" s="389"/>
      <c r="J20" s="389"/>
      <c r="K20" s="389"/>
      <c r="L20" s="389"/>
      <c r="M20" s="389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ht="12.75" customHeight="1">
      <c r="A21" s="7"/>
      <c r="B21" s="13" t="s">
        <v>326</v>
      </c>
      <c r="C21" s="14"/>
      <c r="D21" s="14"/>
      <c r="E21" s="187"/>
      <c r="F21" s="367"/>
      <c r="G21" s="7"/>
      <c r="H21" s="390"/>
      <c r="I21" s="391"/>
      <c r="J21" s="391"/>
      <c r="K21" s="391"/>
      <c r="L21" s="391"/>
      <c r="M21" s="391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ht="12.75" customHeight="1">
      <c r="A22" s="7"/>
      <c r="B22" s="385" t="s">
        <v>325</v>
      </c>
      <c r="C22" s="386" t="s">
        <v>45</v>
      </c>
      <c r="D22" s="383">
        <v>1</v>
      </c>
      <c r="E22" s="490">
        <f>'h) Capital_Trabajo'!P12</f>
        <v>1770.8349999999998</v>
      </c>
      <c r="F22" s="396">
        <f>E22</f>
        <v>1770.8349999999998</v>
      </c>
      <c r="G22" s="7"/>
      <c r="H22" s="384"/>
      <c r="I22" s="186"/>
      <c r="J22" s="186"/>
      <c r="K22" s="186"/>
      <c r="L22" s="186"/>
      <c r="M22" s="186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 ht="12.75" customHeight="1" thickBot="1">
      <c r="A23" s="7"/>
      <c r="B23" s="20" t="s">
        <v>29</v>
      </c>
      <c r="C23" s="21"/>
      <c r="D23" s="21"/>
      <c r="E23" s="388"/>
      <c r="F23" s="397">
        <f>F22</f>
        <v>1770.8349999999998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ht="12.75" customHeight="1">
      <c r="A24" s="7"/>
      <c r="B24" s="279" t="s">
        <v>30</v>
      </c>
      <c r="C24" s="280"/>
      <c r="D24" s="280"/>
      <c r="E24" s="280"/>
      <c r="F24" s="491">
        <f>F8+F17+F23</f>
        <v>5868.0572222222227</v>
      </c>
      <c r="G24" s="398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ht="12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ht="12.75" customHeight="1">
      <c r="A26" s="7"/>
      <c r="B26" s="7"/>
      <c r="C26" s="7"/>
      <c r="D26" s="7"/>
      <c r="E26" s="7"/>
      <c r="F26" s="186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ht="12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 ht="12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ht="12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ht="12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ht="12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ht="12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ht="12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ht="12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ht="12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ht="12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ht="12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4" ht="12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ht="12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 ht="12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 ht="12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1:24" ht="12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 ht="12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1:24" ht="12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 ht="12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1:24" ht="12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4" ht="12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 ht="12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1:24" ht="12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1:24" ht="12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1:24" ht="12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1:24" ht="12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spans="1:24" ht="12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spans="1:24" ht="12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spans="1:24" ht="12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spans="1:24" ht="12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4" ht="12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4" ht="12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4" ht="12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1:24" ht="12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 ht="12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 ht="12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1:24" ht="12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1:24" ht="12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1:24" ht="12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spans="1:24" ht="12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spans="1:24" ht="12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spans="1:24" ht="12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spans="1:24" ht="12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spans="1:24" ht="12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spans="1:24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spans="1:24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spans="1:24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spans="1:24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spans="1:24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spans="1:24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spans="1:24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spans="1:24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spans="1:24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spans="1:24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spans="1:24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spans="1:24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spans="1:24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spans="1:24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spans="1:24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spans="1:24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spans="1:24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spans="1:24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spans="1:24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spans="1:24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spans="1:24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spans="1:24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spans="1:24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spans="1:24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spans="1:24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spans="1:24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spans="1:24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spans="1:24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spans="1:24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spans="1:24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spans="1:24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spans="1:24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spans="1:24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spans="1:24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spans="1:24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spans="1:24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spans="1:24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spans="1:24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spans="1:24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spans="1:24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spans="1:24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spans="1:24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spans="1:24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spans="1:2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spans="1:24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spans="1:24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spans="1:24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spans="1:24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spans="1:24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spans="1:24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spans="1:24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spans="1:24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spans="1:24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24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24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24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24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1:24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1:24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1:24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spans="1:24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spans="1:24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spans="1:2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spans="1:24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spans="1:24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spans="1:24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spans="1:24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spans="1:24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spans="1:24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spans="1:24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spans="1:24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spans="1:24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spans="1:2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spans="1:24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spans="1:24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spans="1:24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spans="1:24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spans="1:24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spans="1:24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spans="1:24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spans="1:24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spans="1:24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spans="1:2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spans="1:24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spans="1:24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spans="1:24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spans="1:24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spans="1:24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spans="1:24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spans="1:24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spans="1:24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spans="1:24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spans="1:2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spans="1:24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spans="1:24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spans="1:24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spans="1:24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spans="1:24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spans="1:24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spans="1:24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spans="1:24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spans="1:24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spans="1:2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spans="1:24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spans="1:24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spans="1:24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spans="1:24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spans="1:24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spans="1:24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spans="1:24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spans="1:24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spans="1:24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spans="1:2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spans="1:24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spans="1:24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spans="1:24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spans="1:24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spans="1:24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spans="1:24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spans="1:24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spans="1:24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spans="1:24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spans="1:2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spans="1:24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spans="1:24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spans="1:24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spans="1:24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spans="1:24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spans="1:24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spans="1:24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spans="1:24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spans="1:24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spans="1:2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spans="1:24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spans="1:24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spans="1:24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spans="1:24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spans="1:24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spans="1:24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spans="1:24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spans="1:24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spans="1:24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spans="1:2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spans="1:24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spans="1:24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spans="1:24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spans="1:24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spans="1:24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spans="1:24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spans="1:24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spans="1:24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spans="1:24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spans="1: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spans="1:24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spans="1:24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spans="1:24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spans="1:24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spans="1:24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spans="1:24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spans="1:24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spans="1:24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spans="1:24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spans="1:2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spans="1:24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spans="1:24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spans="1:24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spans="1:24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spans="1:24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spans="1:24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spans="1:24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spans="1:24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spans="1:24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spans="1:2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spans="1:24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 spans="1:24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spans="1:24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 spans="1:24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 spans="1:24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spans="1:24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 spans="1:24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 spans="1:24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  <row r="253" spans="1:24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</row>
    <row r="254" spans="1:2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</row>
    <row r="255" spans="1:24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</row>
    <row r="256" spans="1:24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</row>
    <row r="257" spans="1:24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</row>
    <row r="258" spans="1:24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</row>
    <row r="259" spans="1:24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</row>
    <row r="260" spans="1:24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</row>
    <row r="261" spans="1:24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</row>
    <row r="262" spans="1:24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</row>
    <row r="263" spans="1:24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</row>
    <row r="264" spans="1:2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</row>
    <row r="265" spans="1:24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</row>
    <row r="266" spans="1:24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</row>
    <row r="267" spans="1:24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</row>
    <row r="268" spans="1:24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</row>
    <row r="269" spans="1:24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</row>
    <row r="270" spans="1:24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</row>
    <row r="271" spans="1:24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</row>
    <row r="272" spans="1:24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</row>
    <row r="273" spans="1:24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</row>
    <row r="274" spans="1:2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</row>
    <row r="275" spans="1:24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</row>
    <row r="276" spans="1:24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</row>
    <row r="277" spans="1:24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</row>
    <row r="278" spans="1:24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</row>
    <row r="279" spans="1:24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</row>
    <row r="280" spans="1:24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</row>
    <row r="281" spans="1:24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</row>
    <row r="282" spans="1:24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</row>
    <row r="283" spans="1:24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</row>
    <row r="284" spans="1:2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</row>
    <row r="285" spans="1:24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</row>
    <row r="286" spans="1:24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</row>
    <row r="287" spans="1:24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</row>
    <row r="288" spans="1:24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</row>
    <row r="289" spans="1:24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</row>
    <row r="290" spans="1:24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</row>
    <row r="291" spans="1:24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</row>
    <row r="292" spans="1:24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</row>
    <row r="293" spans="1:24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</row>
    <row r="294" spans="1:2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</row>
    <row r="295" spans="1:24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</row>
    <row r="296" spans="1:24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</row>
    <row r="297" spans="1:24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</row>
    <row r="298" spans="1:24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</row>
    <row r="299" spans="1:24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</row>
    <row r="300" spans="1:24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</row>
    <row r="301" spans="1:24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</row>
    <row r="302" spans="1:24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</row>
    <row r="303" spans="1:24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</row>
    <row r="304" spans="1:2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</row>
    <row r="305" spans="1:24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</row>
    <row r="306" spans="1:24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</row>
    <row r="307" spans="1:24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</row>
    <row r="308" spans="1:24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</row>
    <row r="309" spans="1:24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</row>
    <row r="310" spans="1:24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</row>
    <row r="311" spans="1:24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</row>
    <row r="312" spans="1:24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</row>
    <row r="313" spans="1:24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</row>
    <row r="314" spans="1:2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</row>
    <row r="315" spans="1:24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</row>
    <row r="316" spans="1:24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</row>
    <row r="317" spans="1:24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</row>
    <row r="318" spans="1:24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</row>
    <row r="319" spans="1:24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</row>
    <row r="320" spans="1:24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</row>
    <row r="321" spans="1:24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</row>
    <row r="322" spans="1:24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</row>
    <row r="323" spans="1:24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</row>
    <row r="324" spans="1: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</row>
    <row r="325" spans="1:24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</row>
    <row r="326" spans="1:24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</row>
    <row r="327" spans="1:24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</row>
    <row r="328" spans="1:24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</row>
    <row r="329" spans="1:24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</row>
    <row r="330" spans="1:24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</row>
    <row r="331" spans="1:24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</row>
    <row r="332" spans="1:24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</row>
    <row r="333" spans="1:24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</row>
    <row r="334" spans="1:2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</row>
    <row r="335" spans="1:24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</row>
    <row r="336" spans="1:24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</row>
    <row r="337" spans="1:24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</row>
    <row r="338" spans="1:24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</row>
    <row r="339" spans="1:24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</row>
    <row r="340" spans="1:24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</row>
    <row r="341" spans="1:24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</row>
    <row r="342" spans="1:24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</row>
    <row r="343" spans="1:24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</row>
    <row r="344" spans="1:2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</row>
    <row r="345" spans="1:24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</row>
    <row r="346" spans="1:24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</row>
    <row r="347" spans="1:24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</row>
    <row r="348" spans="1:24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</row>
    <row r="349" spans="1:24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</row>
    <row r="350" spans="1:24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</row>
    <row r="351" spans="1:24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</row>
    <row r="352" spans="1:24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</row>
    <row r="353" spans="1:24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</row>
    <row r="354" spans="1:2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</row>
    <row r="355" spans="1:24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</row>
    <row r="356" spans="1:24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</row>
    <row r="357" spans="1:24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</row>
    <row r="358" spans="1:24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</row>
    <row r="359" spans="1:24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</row>
    <row r="360" spans="1:24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</row>
    <row r="361" spans="1:24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</row>
    <row r="362" spans="1:24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</row>
    <row r="363" spans="1:24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</row>
    <row r="364" spans="1:2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</row>
    <row r="365" spans="1:24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</row>
    <row r="366" spans="1:24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</row>
    <row r="367" spans="1:24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</row>
    <row r="368" spans="1:24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</row>
    <row r="369" spans="1:24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</row>
    <row r="370" spans="1:24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</row>
    <row r="371" spans="1:24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</row>
    <row r="372" spans="1:24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</row>
    <row r="373" spans="1:24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</row>
    <row r="374" spans="1:2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</row>
    <row r="375" spans="1:24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</row>
    <row r="376" spans="1:24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</row>
    <row r="377" spans="1:24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</row>
    <row r="378" spans="1:24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</row>
    <row r="379" spans="1:24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</row>
    <row r="380" spans="1:24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</row>
    <row r="381" spans="1:24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</row>
    <row r="382" spans="1:24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</row>
    <row r="383" spans="1:24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</row>
    <row r="384" spans="1:2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</row>
    <row r="385" spans="1:24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</row>
    <row r="386" spans="1:24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</row>
    <row r="387" spans="1:24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</row>
    <row r="388" spans="1:24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</row>
    <row r="389" spans="1:24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</row>
    <row r="390" spans="1:24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</row>
    <row r="391" spans="1:24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</row>
    <row r="392" spans="1:24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</row>
    <row r="393" spans="1:24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</row>
    <row r="394" spans="1:2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</row>
    <row r="395" spans="1:24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</row>
    <row r="396" spans="1:24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</row>
    <row r="397" spans="1:24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</row>
    <row r="398" spans="1:24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</row>
    <row r="399" spans="1:24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</row>
    <row r="400" spans="1:24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</row>
    <row r="401" spans="1:24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</row>
    <row r="402" spans="1:24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</row>
    <row r="403" spans="1:24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</row>
    <row r="404" spans="1:2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</row>
    <row r="405" spans="1:24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</row>
    <row r="406" spans="1:24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</row>
    <row r="407" spans="1:24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</row>
    <row r="408" spans="1:24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</row>
    <row r="409" spans="1:24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</row>
    <row r="410" spans="1:24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</row>
    <row r="411" spans="1:24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</row>
    <row r="412" spans="1:24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</row>
    <row r="413" spans="1:24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</row>
    <row r="414" spans="1:2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</row>
    <row r="415" spans="1:24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</row>
    <row r="416" spans="1:24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</row>
    <row r="417" spans="1:24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</row>
    <row r="418" spans="1:24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</row>
    <row r="419" spans="1:24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</row>
    <row r="420" spans="1:24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</row>
    <row r="421" spans="1:24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</row>
    <row r="422" spans="1:24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</row>
    <row r="423" spans="1:24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</row>
    <row r="424" spans="1: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</row>
    <row r="425" spans="1:24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</row>
    <row r="426" spans="1:24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</row>
    <row r="427" spans="1:24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</row>
    <row r="428" spans="1:24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</row>
    <row r="429" spans="1:24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</row>
    <row r="430" spans="1:24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</row>
    <row r="431" spans="1:24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</row>
    <row r="432" spans="1:24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</row>
    <row r="433" spans="1:24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</row>
    <row r="434" spans="1:2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</row>
    <row r="435" spans="1:24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</row>
    <row r="436" spans="1:24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</row>
    <row r="437" spans="1:24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 spans="1:24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</row>
    <row r="439" spans="1:24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</row>
    <row r="440" spans="1:24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</row>
    <row r="441" spans="1:24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</row>
    <row r="442" spans="1:24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</row>
    <row r="443" spans="1:24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 spans="1:2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</row>
    <row r="445" spans="1:24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</row>
    <row r="446" spans="1:24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 spans="1:24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</row>
    <row r="448" spans="1:24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</row>
    <row r="449" spans="1:24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</row>
    <row r="450" spans="1:24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</row>
    <row r="451" spans="1:24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</row>
    <row r="452" spans="1:24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</row>
    <row r="453" spans="1:24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</row>
    <row r="454" spans="1:2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</row>
    <row r="455" spans="1:24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</row>
    <row r="456" spans="1:24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</row>
    <row r="457" spans="1:24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</row>
    <row r="458" spans="1:24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 spans="1:24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</row>
    <row r="460" spans="1:24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</row>
    <row r="461" spans="1:24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</row>
    <row r="462" spans="1:24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</row>
    <row r="463" spans="1:24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</row>
    <row r="464" spans="1:2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</row>
    <row r="465" spans="1:24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</row>
    <row r="466" spans="1:24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</row>
    <row r="467" spans="1:24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</row>
    <row r="468" spans="1:24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</row>
    <row r="469" spans="1:24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</row>
    <row r="470" spans="1:24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</row>
    <row r="471" spans="1:24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</row>
    <row r="472" spans="1:24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</row>
    <row r="473" spans="1:24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</row>
    <row r="474" spans="1:2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</row>
    <row r="475" spans="1:24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</row>
    <row r="476" spans="1:24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</row>
    <row r="477" spans="1:24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</row>
    <row r="478" spans="1:24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</row>
    <row r="479" spans="1:24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</row>
    <row r="480" spans="1:24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</row>
    <row r="481" spans="1:24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</row>
    <row r="482" spans="1:24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</row>
    <row r="483" spans="1:24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</row>
    <row r="484" spans="1:2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</row>
    <row r="485" spans="1:24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</row>
    <row r="486" spans="1:24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</row>
    <row r="487" spans="1:24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</row>
    <row r="488" spans="1:24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</row>
    <row r="489" spans="1:24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</row>
    <row r="490" spans="1:24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</row>
    <row r="491" spans="1:24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</row>
    <row r="492" spans="1:24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</row>
    <row r="493" spans="1:24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</row>
    <row r="494" spans="1:2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</row>
    <row r="495" spans="1:24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</row>
    <row r="496" spans="1:24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</row>
    <row r="497" spans="1:24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</row>
    <row r="498" spans="1:24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</row>
    <row r="499" spans="1:24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</row>
    <row r="500" spans="1:24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</row>
    <row r="501" spans="1:24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</row>
    <row r="502" spans="1:24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</row>
    <row r="503" spans="1:24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</row>
    <row r="504" spans="1:2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</row>
    <row r="505" spans="1:24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</row>
    <row r="506" spans="1:24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</row>
    <row r="507" spans="1:24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</row>
    <row r="508" spans="1:24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</row>
    <row r="509" spans="1:24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</row>
    <row r="510" spans="1:24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</row>
    <row r="511" spans="1:24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</row>
    <row r="512" spans="1:24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</row>
    <row r="513" spans="1:24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</row>
    <row r="514" spans="1:2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</row>
    <row r="515" spans="1:24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</row>
    <row r="516" spans="1:24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</row>
    <row r="517" spans="1:24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</row>
    <row r="518" spans="1:24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</row>
    <row r="519" spans="1:24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</row>
    <row r="520" spans="1:24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</row>
    <row r="521" spans="1:24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</row>
    <row r="522" spans="1:24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</row>
    <row r="523" spans="1:24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</row>
    <row r="524" spans="1: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</row>
    <row r="525" spans="1:24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</row>
    <row r="526" spans="1:24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</row>
    <row r="527" spans="1:24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</row>
    <row r="528" spans="1:24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</row>
    <row r="529" spans="1:24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</row>
    <row r="530" spans="1:24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</row>
    <row r="531" spans="1:24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</row>
    <row r="532" spans="1:24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</row>
    <row r="533" spans="1:24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</row>
    <row r="534" spans="1:2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</row>
    <row r="535" spans="1:24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</row>
    <row r="536" spans="1:24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</row>
    <row r="537" spans="1:24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</row>
    <row r="538" spans="1:24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</row>
    <row r="539" spans="1:24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</row>
    <row r="540" spans="1:24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</row>
    <row r="541" spans="1:24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</row>
    <row r="542" spans="1:24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</row>
    <row r="543" spans="1:24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</row>
    <row r="544" spans="1:2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</row>
    <row r="545" spans="1:24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</row>
    <row r="546" spans="1:24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</row>
    <row r="547" spans="1:24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</row>
    <row r="548" spans="1:24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</row>
    <row r="549" spans="1:24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</row>
    <row r="550" spans="1:24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</row>
    <row r="551" spans="1:24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</row>
    <row r="552" spans="1:24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</row>
    <row r="553" spans="1:24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</row>
    <row r="554" spans="1:2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</row>
    <row r="555" spans="1:24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</row>
    <row r="556" spans="1:24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</row>
    <row r="557" spans="1:24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</row>
    <row r="558" spans="1:24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</row>
    <row r="559" spans="1:24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</row>
    <row r="560" spans="1:24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</row>
    <row r="561" spans="1:24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</row>
    <row r="562" spans="1:24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</row>
    <row r="563" spans="1:24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</row>
    <row r="564" spans="1:2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</row>
    <row r="565" spans="1:24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</row>
    <row r="566" spans="1:24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</row>
    <row r="567" spans="1:24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</row>
    <row r="568" spans="1:24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</row>
    <row r="569" spans="1:24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</row>
    <row r="570" spans="1:24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</row>
    <row r="571" spans="1:24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</row>
    <row r="572" spans="1:24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</row>
    <row r="573" spans="1:24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</row>
    <row r="574" spans="1:2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</row>
    <row r="575" spans="1:24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</row>
    <row r="576" spans="1:24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</row>
    <row r="577" spans="1:24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</row>
    <row r="578" spans="1:24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</row>
    <row r="579" spans="1:24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</row>
    <row r="580" spans="1:24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</row>
    <row r="581" spans="1:24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</row>
    <row r="582" spans="1:24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</row>
    <row r="583" spans="1:24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</row>
    <row r="584" spans="1:2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</row>
    <row r="585" spans="1:24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</row>
    <row r="586" spans="1:24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</row>
    <row r="587" spans="1:24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</row>
    <row r="588" spans="1:24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</row>
    <row r="589" spans="1:24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</row>
    <row r="590" spans="1:24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</row>
    <row r="591" spans="1:24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</row>
    <row r="592" spans="1:24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</row>
    <row r="593" spans="1:24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</row>
    <row r="594" spans="1:2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</row>
    <row r="595" spans="1:24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</row>
    <row r="596" spans="1:24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</row>
    <row r="597" spans="1:24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</row>
    <row r="598" spans="1:24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</row>
    <row r="599" spans="1:24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</row>
    <row r="600" spans="1:24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</row>
    <row r="601" spans="1:24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</row>
    <row r="602" spans="1:24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</row>
    <row r="603" spans="1:24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</row>
    <row r="604" spans="1:2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</row>
    <row r="605" spans="1:24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</row>
    <row r="606" spans="1:24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</row>
    <row r="607" spans="1:24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</row>
    <row r="608" spans="1:24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</row>
    <row r="609" spans="1:24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</row>
    <row r="610" spans="1:24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</row>
    <row r="611" spans="1:24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</row>
    <row r="612" spans="1:24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</row>
    <row r="613" spans="1:24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</row>
    <row r="614" spans="1:2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</row>
    <row r="615" spans="1:24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</row>
    <row r="616" spans="1:24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</row>
    <row r="617" spans="1:24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</row>
    <row r="618" spans="1:24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  <row r="619" spans="1:24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</row>
    <row r="620" spans="1:24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</row>
    <row r="621" spans="1:24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</row>
    <row r="622" spans="1:24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</row>
    <row r="623" spans="1:24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</row>
    <row r="624" spans="1: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</row>
    <row r="625" spans="1:24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</row>
    <row r="626" spans="1:24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</row>
    <row r="627" spans="1:24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</row>
    <row r="628" spans="1:24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</row>
    <row r="629" spans="1:24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</row>
    <row r="630" spans="1:24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</row>
    <row r="631" spans="1:24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</row>
    <row r="632" spans="1:24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</row>
    <row r="633" spans="1:24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</row>
    <row r="634" spans="1:2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</row>
    <row r="635" spans="1:24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</row>
    <row r="636" spans="1:24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</row>
    <row r="637" spans="1:24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</row>
    <row r="638" spans="1:24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</row>
    <row r="639" spans="1:24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</row>
    <row r="640" spans="1:24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</row>
    <row r="641" spans="1:24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</row>
    <row r="642" spans="1:24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</row>
    <row r="643" spans="1:24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</row>
    <row r="644" spans="1:2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</row>
    <row r="645" spans="1:24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</row>
    <row r="646" spans="1:24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</row>
    <row r="647" spans="1:24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</row>
    <row r="648" spans="1:24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</row>
    <row r="649" spans="1:24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</row>
    <row r="650" spans="1:24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</row>
    <row r="651" spans="1:24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</row>
    <row r="652" spans="1:24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</row>
    <row r="653" spans="1:24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</row>
    <row r="654" spans="1:2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</row>
    <row r="655" spans="1:24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</row>
    <row r="656" spans="1:24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</row>
    <row r="657" spans="1:24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</row>
    <row r="658" spans="1:24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</row>
    <row r="659" spans="1:24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</row>
    <row r="660" spans="1:24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</row>
    <row r="661" spans="1:24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</row>
    <row r="662" spans="1:24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</row>
    <row r="663" spans="1:24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</row>
    <row r="664" spans="1:2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</row>
    <row r="665" spans="1:24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</row>
    <row r="666" spans="1:24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</row>
    <row r="667" spans="1:24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</row>
    <row r="668" spans="1:24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</row>
    <row r="669" spans="1:24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</row>
    <row r="670" spans="1:24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</row>
    <row r="671" spans="1:24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</row>
    <row r="672" spans="1:24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</row>
    <row r="673" spans="1:24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</row>
    <row r="674" spans="1:2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</row>
    <row r="675" spans="1:24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</row>
    <row r="676" spans="1:24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</row>
    <row r="677" spans="1:24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</row>
    <row r="678" spans="1:24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</row>
    <row r="679" spans="1:24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</row>
    <row r="680" spans="1:24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</row>
    <row r="681" spans="1:24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</row>
    <row r="682" spans="1:24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</row>
    <row r="683" spans="1:24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</row>
    <row r="684" spans="1:2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</row>
    <row r="685" spans="1:24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</row>
    <row r="686" spans="1:24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</row>
    <row r="687" spans="1:24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</row>
    <row r="688" spans="1:24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</row>
    <row r="689" spans="1:24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</row>
    <row r="690" spans="1:24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</row>
    <row r="691" spans="1:24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</row>
    <row r="692" spans="1:24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</row>
    <row r="693" spans="1:24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</row>
    <row r="694" spans="1:2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</row>
    <row r="695" spans="1:24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</row>
    <row r="696" spans="1:24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</row>
    <row r="697" spans="1:24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</row>
    <row r="698" spans="1:24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</row>
    <row r="699" spans="1:24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</row>
    <row r="700" spans="1:24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</row>
    <row r="701" spans="1:24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</row>
    <row r="702" spans="1:24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</row>
    <row r="703" spans="1:24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</row>
    <row r="704" spans="1:2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</row>
    <row r="705" spans="1:24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</row>
    <row r="706" spans="1:24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</row>
    <row r="707" spans="1:24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</row>
    <row r="708" spans="1:24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</row>
    <row r="709" spans="1:24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</row>
    <row r="710" spans="1:24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</row>
    <row r="711" spans="1:24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</row>
    <row r="712" spans="1:24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</row>
    <row r="713" spans="1:24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</row>
    <row r="714" spans="1:2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</row>
    <row r="715" spans="1:24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</row>
    <row r="716" spans="1:24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</row>
    <row r="717" spans="1:24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</row>
    <row r="718" spans="1:24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</row>
    <row r="719" spans="1:24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</row>
    <row r="720" spans="1:24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</row>
    <row r="721" spans="1:24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</row>
    <row r="722" spans="1:24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</row>
    <row r="723" spans="1:24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</row>
    <row r="724" spans="1: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</row>
    <row r="725" spans="1:24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</row>
    <row r="726" spans="1:24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</row>
    <row r="727" spans="1:24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</row>
    <row r="728" spans="1:24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</row>
    <row r="729" spans="1:24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</row>
    <row r="730" spans="1:24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</row>
    <row r="731" spans="1:24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</row>
    <row r="732" spans="1:24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</row>
    <row r="733" spans="1:24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</row>
    <row r="734" spans="1:2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</row>
    <row r="735" spans="1:24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</row>
    <row r="736" spans="1:24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</row>
    <row r="737" spans="1:24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</row>
    <row r="738" spans="1:24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</row>
    <row r="739" spans="1:24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</row>
    <row r="740" spans="1:24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</row>
    <row r="741" spans="1:24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</row>
    <row r="742" spans="1:24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</row>
    <row r="743" spans="1:24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</row>
    <row r="744" spans="1:2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</row>
    <row r="745" spans="1:24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</row>
    <row r="746" spans="1:24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</row>
    <row r="747" spans="1:24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</row>
    <row r="748" spans="1:24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</row>
    <row r="749" spans="1:24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</row>
    <row r="750" spans="1:24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</row>
    <row r="751" spans="1:24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</row>
    <row r="752" spans="1:24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</row>
    <row r="753" spans="1:24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</row>
    <row r="754" spans="1:2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</row>
    <row r="755" spans="1:24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</row>
    <row r="756" spans="1:24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</row>
    <row r="757" spans="1:24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</row>
    <row r="758" spans="1:24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</row>
    <row r="759" spans="1:24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</row>
    <row r="760" spans="1:24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</row>
    <row r="761" spans="1:24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</row>
    <row r="762" spans="1:24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</row>
    <row r="763" spans="1:24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</row>
    <row r="764" spans="1:2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</row>
    <row r="765" spans="1:24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</row>
    <row r="766" spans="1:24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</row>
    <row r="767" spans="1:24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</row>
    <row r="768" spans="1:24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</row>
    <row r="769" spans="1:24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</row>
    <row r="770" spans="1:24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</row>
    <row r="771" spans="1:24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</row>
    <row r="772" spans="1:24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</row>
    <row r="773" spans="1:24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</row>
    <row r="774" spans="1:2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</row>
    <row r="775" spans="1:24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</row>
    <row r="776" spans="1:24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</row>
    <row r="777" spans="1:24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</row>
    <row r="778" spans="1:24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</row>
    <row r="779" spans="1:24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</row>
    <row r="780" spans="1:24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</row>
    <row r="781" spans="1:24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</row>
    <row r="782" spans="1:24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</row>
    <row r="783" spans="1:24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</row>
    <row r="784" spans="1:2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</row>
    <row r="785" spans="1:24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</row>
    <row r="786" spans="1:24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</row>
    <row r="787" spans="1:24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</row>
    <row r="788" spans="1:24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</row>
    <row r="789" spans="1:24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</row>
    <row r="790" spans="1:24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</row>
    <row r="791" spans="1:24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</row>
    <row r="792" spans="1:24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</row>
    <row r="793" spans="1:24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</row>
    <row r="794" spans="1:2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</row>
    <row r="795" spans="1:24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</row>
    <row r="796" spans="1:24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</row>
    <row r="797" spans="1:24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</row>
    <row r="798" spans="1:24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</row>
    <row r="799" spans="1:24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</row>
    <row r="800" spans="1:24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</row>
    <row r="801" spans="1:24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</row>
    <row r="802" spans="1:24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</row>
    <row r="803" spans="1:24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</row>
    <row r="804" spans="1:2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</row>
    <row r="805" spans="1:24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</row>
    <row r="806" spans="1:24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</row>
    <row r="807" spans="1:24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</row>
    <row r="808" spans="1:24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</row>
    <row r="809" spans="1:24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</row>
    <row r="810" spans="1:24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</row>
    <row r="811" spans="1:24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</row>
    <row r="812" spans="1:24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</row>
    <row r="813" spans="1:24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</row>
    <row r="814" spans="1:2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</row>
    <row r="815" spans="1:24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</row>
    <row r="816" spans="1:24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</row>
    <row r="817" spans="1:24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</row>
    <row r="818" spans="1:24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</row>
    <row r="819" spans="1:24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</row>
    <row r="820" spans="1:24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</row>
    <row r="821" spans="1:24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</row>
    <row r="822" spans="1:24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</row>
    <row r="823" spans="1:24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</row>
    <row r="824" spans="1: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</row>
    <row r="825" spans="1:24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</row>
    <row r="826" spans="1:24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</row>
    <row r="827" spans="1:24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</row>
    <row r="828" spans="1:24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</row>
    <row r="829" spans="1:24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</row>
    <row r="830" spans="1:24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</row>
    <row r="831" spans="1:24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</row>
    <row r="832" spans="1:24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</row>
    <row r="833" spans="1:24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</row>
    <row r="834" spans="1:2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</row>
    <row r="835" spans="1:24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</row>
    <row r="836" spans="1:24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</row>
    <row r="837" spans="1:24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</row>
    <row r="838" spans="1:24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</row>
    <row r="839" spans="1:24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</row>
    <row r="840" spans="1:24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</row>
    <row r="841" spans="1:24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</row>
    <row r="842" spans="1:24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</row>
    <row r="843" spans="1:24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</row>
    <row r="844" spans="1:2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</row>
    <row r="845" spans="1:24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</row>
    <row r="846" spans="1:24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</row>
    <row r="847" spans="1:24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</row>
    <row r="848" spans="1:24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</row>
    <row r="849" spans="1:24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</row>
    <row r="850" spans="1:24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</row>
    <row r="851" spans="1:24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</row>
    <row r="852" spans="1:24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</row>
    <row r="853" spans="1:24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</row>
    <row r="854" spans="1:2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</row>
    <row r="855" spans="1:24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</row>
    <row r="856" spans="1:24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</row>
    <row r="857" spans="1:24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</row>
    <row r="858" spans="1:24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</row>
    <row r="859" spans="1:24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</row>
    <row r="860" spans="1:24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</row>
    <row r="861" spans="1:24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</row>
    <row r="862" spans="1:24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</row>
    <row r="863" spans="1:24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</row>
    <row r="864" spans="1:2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</row>
    <row r="865" spans="1:24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</row>
    <row r="866" spans="1:24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</row>
    <row r="867" spans="1:24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</row>
    <row r="868" spans="1:24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</row>
    <row r="869" spans="1:24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</row>
    <row r="870" spans="1:24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</row>
    <row r="871" spans="1:24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</row>
    <row r="872" spans="1:24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</row>
    <row r="873" spans="1:24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</row>
    <row r="874" spans="1:2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</row>
    <row r="875" spans="1:24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</row>
    <row r="876" spans="1:24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</row>
    <row r="877" spans="1:24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</row>
    <row r="878" spans="1:24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</row>
    <row r="879" spans="1:24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</row>
    <row r="880" spans="1:24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</row>
    <row r="881" spans="1:24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</row>
    <row r="882" spans="1:24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</row>
    <row r="883" spans="1:24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</row>
    <row r="884" spans="1:2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</row>
    <row r="885" spans="1:24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</row>
    <row r="886" spans="1:24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</row>
    <row r="887" spans="1:24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</row>
    <row r="888" spans="1:24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</row>
    <row r="889" spans="1:24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</row>
    <row r="890" spans="1:24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</row>
    <row r="891" spans="1:24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</row>
    <row r="892" spans="1:24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</row>
    <row r="893" spans="1:24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</row>
    <row r="894" spans="1:2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</row>
    <row r="895" spans="1:24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</row>
    <row r="896" spans="1:24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</row>
    <row r="897" spans="1:24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</row>
    <row r="898" spans="1:24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</row>
    <row r="899" spans="1:24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</row>
    <row r="900" spans="1:24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</row>
    <row r="901" spans="1:24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</row>
    <row r="902" spans="1:24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</row>
    <row r="903" spans="1:24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</row>
    <row r="904" spans="1:2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</row>
    <row r="905" spans="1:24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</row>
    <row r="906" spans="1:24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</row>
    <row r="907" spans="1:24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</row>
    <row r="908" spans="1:24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</row>
    <row r="909" spans="1:24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</row>
    <row r="910" spans="1:24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</row>
    <row r="911" spans="1:24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</row>
    <row r="912" spans="1:24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</row>
    <row r="913" spans="1:24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</row>
    <row r="914" spans="1:2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</row>
    <row r="915" spans="1:24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</row>
    <row r="916" spans="1:24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</row>
    <row r="917" spans="1:24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</row>
    <row r="918" spans="1:24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</row>
    <row r="919" spans="1:24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</row>
    <row r="920" spans="1:24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</row>
    <row r="921" spans="1:24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</row>
    <row r="922" spans="1:24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</row>
    <row r="923" spans="1:24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</row>
    <row r="924" spans="1: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</row>
    <row r="925" spans="1:24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</row>
    <row r="926" spans="1:24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</row>
    <row r="927" spans="1:24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</row>
    <row r="928" spans="1:24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</row>
    <row r="929" spans="1:24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</row>
    <row r="930" spans="1:24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</row>
    <row r="931" spans="1:24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</row>
    <row r="932" spans="1:24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</row>
    <row r="933" spans="1:24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</row>
    <row r="934" spans="1:2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</row>
    <row r="935" spans="1:24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</row>
    <row r="936" spans="1:24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</row>
    <row r="937" spans="1:24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</row>
    <row r="938" spans="1:24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</row>
    <row r="939" spans="1:24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</row>
    <row r="940" spans="1:24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</row>
    <row r="941" spans="1:24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</row>
    <row r="942" spans="1:24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</row>
    <row r="943" spans="1:24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</row>
    <row r="944" spans="1:2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</row>
    <row r="945" spans="1:24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</row>
    <row r="946" spans="1:24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</row>
    <row r="947" spans="1:24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</row>
    <row r="948" spans="1:24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</row>
    <row r="949" spans="1:24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</row>
    <row r="950" spans="1:24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</row>
    <row r="951" spans="1:24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</row>
    <row r="952" spans="1:24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</row>
    <row r="953" spans="1:24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</row>
    <row r="954" spans="1:2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</row>
    <row r="955" spans="1:24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</row>
    <row r="956" spans="1:24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</row>
    <row r="957" spans="1:24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</row>
  </sheetData>
  <mergeCells count="4">
    <mergeCell ref="B2:F2"/>
    <mergeCell ref="B3:F3"/>
    <mergeCell ref="B5:B6"/>
    <mergeCell ref="C5:F5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C000"/>
  </sheetPr>
  <dimension ref="A1:W997"/>
  <sheetViews>
    <sheetView workbookViewId="0">
      <selection activeCell="F38" sqref="F38"/>
    </sheetView>
  </sheetViews>
  <sheetFormatPr baseColWidth="10" defaultColWidth="14.42578125" defaultRowHeight="15" customHeight="1"/>
  <cols>
    <col min="1" max="1" width="10" customWidth="1"/>
    <col min="2" max="2" width="27.140625" customWidth="1"/>
    <col min="3" max="3" width="10.7109375" customWidth="1"/>
    <col min="4" max="4" width="12.7109375" customWidth="1"/>
    <col min="5" max="5" width="13.5703125" customWidth="1"/>
    <col min="6" max="6" width="12.85546875" customWidth="1"/>
    <col min="7" max="7" width="13" customWidth="1"/>
    <col min="8" max="8" width="9.5703125" customWidth="1"/>
    <col min="9" max="23" width="10" customWidth="1"/>
  </cols>
  <sheetData>
    <row r="1" spans="1:23" ht="12.75" customHeight="1"/>
    <row r="2" spans="1:23" ht="12.75" customHeight="1">
      <c r="B2" s="508" t="s">
        <v>31</v>
      </c>
      <c r="C2" s="509"/>
      <c r="D2" s="509"/>
      <c r="E2" s="509"/>
      <c r="F2" s="509"/>
      <c r="G2" s="509"/>
      <c r="H2" s="510"/>
    </row>
    <row r="3" spans="1:23" ht="22.5" customHeight="1" thickBot="1">
      <c r="B3" s="519" t="s">
        <v>336</v>
      </c>
      <c r="C3" s="520"/>
      <c r="D3" s="520"/>
      <c r="E3" s="520"/>
      <c r="F3" s="520"/>
      <c r="G3" s="520"/>
      <c r="H3" s="521"/>
    </row>
    <row r="4" spans="1:23" ht="27" customHeight="1" thickBot="1">
      <c r="A4" s="22"/>
      <c r="B4" s="394" t="s">
        <v>334</v>
      </c>
      <c r="C4" s="283" t="s">
        <v>32</v>
      </c>
      <c r="D4" s="283" t="s">
        <v>33</v>
      </c>
      <c r="E4" s="283" t="s">
        <v>34</v>
      </c>
      <c r="F4" s="283" t="s">
        <v>35</v>
      </c>
      <c r="G4" s="283" t="s">
        <v>36</v>
      </c>
      <c r="H4" s="284" t="s">
        <v>37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</row>
    <row r="5" spans="1:23" ht="13.5" customHeight="1">
      <c r="B5" s="23" t="s">
        <v>38</v>
      </c>
      <c r="C5" s="372">
        <f>SUM('b) Inversión Inicial'!F13:F16)</f>
        <v>1694.4444444444446</v>
      </c>
      <c r="D5" s="374">
        <v>5</v>
      </c>
      <c r="E5" s="24">
        <f>1/D5</f>
        <v>0.2</v>
      </c>
      <c r="F5" s="33">
        <f>C5*E5</f>
        <v>338.88888888888891</v>
      </c>
      <c r="G5" s="35">
        <f>F5*DATOS!$H$11</f>
        <v>1016.6666666666667</v>
      </c>
      <c r="H5" s="34">
        <f>C5-G5</f>
        <v>677.77777777777783</v>
      </c>
      <c r="J5" s="81"/>
    </row>
    <row r="6" spans="1:23" ht="13.5" customHeight="1">
      <c r="B6" s="23" t="s">
        <v>39</v>
      </c>
      <c r="C6" s="372">
        <f>'b) Inversión Inicial'!F9+'b) Inversión Inicial'!F10</f>
        <v>1555.5555555555557</v>
      </c>
      <c r="D6" s="374">
        <v>3</v>
      </c>
      <c r="E6" s="25">
        <f t="shared" ref="E6:E7" si="0">1/D6</f>
        <v>0.33333333333333331</v>
      </c>
      <c r="F6" s="33">
        <f>C6*E6</f>
        <v>518.51851851851848</v>
      </c>
      <c r="G6" s="35">
        <f>F6*DATOS!$H$11</f>
        <v>1555.5555555555554</v>
      </c>
      <c r="H6" s="34">
        <f t="shared" ref="H6" si="1">C6-G6</f>
        <v>0</v>
      </c>
    </row>
    <row r="7" spans="1:23" ht="12.75" customHeight="1">
      <c r="B7" s="23" t="s">
        <v>40</v>
      </c>
      <c r="C7" s="372">
        <f>'b) Inversión Inicial'!F11+'b) Inversión Inicial'!F12</f>
        <v>722.22222222222217</v>
      </c>
      <c r="D7" s="374">
        <v>3</v>
      </c>
      <c r="E7" s="25">
        <f t="shared" si="0"/>
        <v>0.33333333333333331</v>
      </c>
      <c r="F7" s="33">
        <f>C7*E7</f>
        <v>240.7407407407407</v>
      </c>
      <c r="G7" s="35">
        <f>F7*DATOS!$H$11</f>
        <v>722.22222222222217</v>
      </c>
      <c r="H7" s="34">
        <f>C7-G7</f>
        <v>0</v>
      </c>
    </row>
    <row r="8" spans="1:23" ht="13.5" customHeight="1" thickBot="1">
      <c r="B8" s="285" t="s">
        <v>23</v>
      </c>
      <c r="C8" s="373">
        <f>SUM(C5:C7)</f>
        <v>3972.2222222222222</v>
      </c>
      <c r="D8" s="286"/>
      <c r="E8" s="286"/>
      <c r="F8" s="405">
        <f>SUM(F5:F7)</f>
        <v>1098.148148148148</v>
      </c>
      <c r="G8" s="286"/>
      <c r="H8" s="287">
        <f>SUM(H5:H7)</f>
        <v>677.77777777777783</v>
      </c>
    </row>
    <row r="9" spans="1:23" ht="12.75" customHeight="1">
      <c r="B9" s="26"/>
    </row>
    <row r="10" spans="1:23" ht="12.75" customHeight="1">
      <c r="B10" s="524" t="s">
        <v>335</v>
      </c>
      <c r="C10" s="524"/>
      <c r="D10" s="524"/>
      <c r="E10" s="524"/>
      <c r="F10" s="524"/>
      <c r="G10" s="524"/>
      <c r="H10" s="524"/>
    </row>
    <row r="11" spans="1:23" ht="12.75" customHeight="1">
      <c r="B11" s="26"/>
    </row>
    <row r="12" spans="1:23" ht="12.75" customHeight="1">
      <c r="B12" s="522" t="s">
        <v>143</v>
      </c>
      <c r="C12" s="523"/>
      <c r="D12" s="523"/>
      <c r="E12" s="523"/>
      <c r="F12" s="523"/>
      <c r="G12" s="523"/>
      <c r="H12" s="523"/>
    </row>
    <row r="13" spans="1:23" ht="42.75" customHeight="1">
      <c r="B13" s="393" t="s">
        <v>27</v>
      </c>
      <c r="C13" s="275" t="s">
        <v>32</v>
      </c>
      <c r="D13" s="275" t="s">
        <v>333</v>
      </c>
      <c r="E13" s="275" t="s">
        <v>144</v>
      </c>
      <c r="F13" s="275" t="s">
        <v>145</v>
      </c>
      <c r="G13" s="87"/>
      <c r="H13" s="87"/>
    </row>
    <row r="14" spans="1:23" ht="12.75" customHeight="1">
      <c r="B14" s="85" t="s">
        <v>56</v>
      </c>
      <c r="C14" s="189">
        <f>'b) Inversión Inicial'!E18</f>
        <v>61.111111111111107</v>
      </c>
      <c r="D14" s="76">
        <v>3</v>
      </c>
      <c r="E14" s="381">
        <f>1/D14</f>
        <v>0.33333333333333331</v>
      </c>
      <c r="F14" s="189">
        <f>C14*E14</f>
        <v>20.370370370370367</v>
      </c>
    </row>
    <row r="15" spans="1:23" ht="12.75" customHeight="1">
      <c r="B15" s="86" t="s">
        <v>58</v>
      </c>
      <c r="C15" s="189">
        <f>'b) Inversión Inicial'!E19</f>
        <v>63.888888888888886</v>
      </c>
      <c r="D15" s="76">
        <v>3</v>
      </c>
      <c r="E15" s="381">
        <f>1/D15</f>
        <v>0.33333333333333331</v>
      </c>
      <c r="F15" s="189">
        <f>C15*E15</f>
        <v>21.296296296296294</v>
      </c>
      <c r="G15" s="459"/>
      <c r="H15" s="459"/>
    </row>
    <row r="16" spans="1:23" ht="12.75" customHeight="1">
      <c r="B16" s="288" t="s">
        <v>23</v>
      </c>
      <c r="C16" s="76">
        <f>SUM(C14:C15)</f>
        <v>125</v>
      </c>
      <c r="D16" s="76"/>
      <c r="E16" s="76"/>
      <c r="F16" s="346">
        <f>SUM(F14:F15)</f>
        <v>41.666666666666657</v>
      </c>
      <c r="G16" s="460"/>
      <c r="H16" s="459"/>
    </row>
    <row r="17" spans="7:8" ht="12.75" customHeight="1">
      <c r="G17" s="459"/>
      <c r="H17" s="459"/>
    </row>
    <row r="18" spans="7:8" ht="12.75" customHeight="1">
      <c r="G18" s="459"/>
      <c r="H18" s="459"/>
    </row>
    <row r="19" spans="7:8" ht="12.75" customHeight="1"/>
    <row r="20" spans="7:8" ht="12.75" customHeight="1"/>
    <row r="21" spans="7:8" ht="12.75" customHeight="1"/>
    <row r="22" spans="7:8" ht="12.75" customHeight="1"/>
    <row r="23" spans="7:8" ht="12.75" customHeight="1"/>
    <row r="24" spans="7:8" ht="12.75" customHeight="1"/>
    <row r="25" spans="7:8" ht="12.75" customHeight="1"/>
    <row r="26" spans="7:8" ht="12.75" customHeight="1"/>
    <row r="27" spans="7:8" ht="12.75" customHeight="1"/>
    <row r="28" spans="7:8" ht="12.75" customHeight="1"/>
    <row r="29" spans="7:8" ht="12.75" customHeight="1"/>
    <row r="30" spans="7:8" ht="12.75" customHeight="1"/>
    <row r="31" spans="7:8" ht="12.75" customHeight="1"/>
    <row r="32" spans="7:8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</sheetData>
  <mergeCells count="4">
    <mergeCell ref="B2:H2"/>
    <mergeCell ref="B3:H3"/>
    <mergeCell ref="B12:H12"/>
    <mergeCell ref="B10:H10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C000"/>
  </sheetPr>
  <dimension ref="A1:P994"/>
  <sheetViews>
    <sheetView zoomScaleNormal="100" workbookViewId="0">
      <selection activeCell="F31" sqref="F31"/>
    </sheetView>
  </sheetViews>
  <sheetFormatPr baseColWidth="10" defaultColWidth="14.42578125" defaultRowHeight="15" customHeight="1"/>
  <cols>
    <col min="1" max="1" width="9.140625" style="38" customWidth="1"/>
    <col min="2" max="2" width="12.7109375" style="38" customWidth="1"/>
    <col min="3" max="3" width="38.5703125" style="38" bestFit="1" customWidth="1"/>
    <col min="4" max="4" width="11" style="38" customWidth="1"/>
    <col min="5" max="5" width="13.28515625" style="38" customWidth="1"/>
    <col min="6" max="6" width="7.7109375" style="38" customWidth="1"/>
    <col min="7" max="7" width="10.85546875" style="38" customWidth="1"/>
    <col min="8" max="8" width="8.85546875" style="38" customWidth="1"/>
    <col min="9" max="16" width="10" style="38" customWidth="1"/>
    <col min="17" max="16384" width="14.42578125" style="38"/>
  </cols>
  <sheetData>
    <row r="1" spans="1:16" ht="12.75" customHeight="1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 ht="15" customHeight="1">
      <c r="A2" s="39"/>
      <c r="B2" s="39"/>
      <c r="C2" s="526" t="s">
        <v>335</v>
      </c>
      <c r="D2" s="498"/>
      <c r="E2" s="498"/>
      <c r="F2" s="498"/>
      <c r="G2" s="498"/>
      <c r="H2" s="39"/>
      <c r="I2" s="39"/>
      <c r="J2" s="39"/>
      <c r="K2" s="39"/>
      <c r="L2" s="39"/>
      <c r="M2" s="39"/>
      <c r="N2" s="39"/>
      <c r="O2" s="39"/>
      <c r="P2" s="39"/>
    </row>
    <row r="3" spans="1:16" ht="15" customHeight="1">
      <c r="A3" s="39"/>
      <c r="B3" s="39"/>
      <c r="C3" s="526" t="s">
        <v>81</v>
      </c>
      <c r="D3" s="498"/>
      <c r="E3" s="498"/>
      <c r="F3" s="498"/>
      <c r="G3" s="498"/>
      <c r="H3" s="39"/>
      <c r="I3" s="39"/>
      <c r="J3" s="39"/>
      <c r="K3" s="39"/>
      <c r="L3" s="39"/>
      <c r="M3" s="39"/>
      <c r="N3" s="39"/>
      <c r="O3" s="39"/>
      <c r="P3" s="39"/>
    </row>
    <row r="4" spans="1:16" ht="13.5" customHeight="1" thickBot="1">
      <c r="A4" s="39"/>
      <c r="B4" s="39"/>
      <c r="C4" s="535" t="s">
        <v>351</v>
      </c>
      <c r="D4" s="535"/>
      <c r="E4" s="535"/>
      <c r="F4" s="535"/>
      <c r="G4" s="535"/>
      <c r="H4" s="39"/>
      <c r="I4" s="39"/>
      <c r="J4" s="39"/>
      <c r="K4" s="39"/>
      <c r="L4" s="39"/>
      <c r="M4" s="39"/>
      <c r="N4" s="39"/>
      <c r="O4" s="39"/>
      <c r="P4" s="39"/>
    </row>
    <row r="5" spans="1:16" ht="12.75" customHeight="1">
      <c r="A5" s="39"/>
      <c r="B5" s="39"/>
      <c r="C5" s="527" t="s">
        <v>19</v>
      </c>
      <c r="D5" s="529" t="s">
        <v>80</v>
      </c>
      <c r="E5" s="531" t="s">
        <v>79</v>
      </c>
      <c r="F5" s="533" t="s">
        <v>363</v>
      </c>
      <c r="G5" s="534"/>
      <c r="H5" s="39"/>
      <c r="I5" s="39"/>
      <c r="J5" s="39"/>
      <c r="K5" s="39"/>
      <c r="L5" s="39"/>
      <c r="M5" s="39"/>
      <c r="N5" s="39"/>
      <c r="O5" s="39"/>
      <c r="P5" s="39"/>
    </row>
    <row r="6" spans="1:16" ht="13.5" customHeight="1">
      <c r="A6" s="39"/>
      <c r="B6" s="39"/>
      <c r="C6" s="528"/>
      <c r="D6" s="530"/>
      <c r="E6" s="532"/>
      <c r="F6" s="406" t="s">
        <v>77</v>
      </c>
      <c r="G6" s="413" t="s">
        <v>76</v>
      </c>
      <c r="H6" s="39"/>
      <c r="I6" s="39"/>
      <c r="J6" s="39"/>
      <c r="K6" s="39"/>
      <c r="L6" s="39"/>
      <c r="M6" s="39"/>
      <c r="N6" s="39"/>
      <c r="O6" s="39"/>
      <c r="P6" s="39"/>
    </row>
    <row r="7" spans="1:16" ht="0.75" customHeight="1">
      <c r="A7" s="39"/>
      <c r="B7" s="39"/>
      <c r="C7" s="414" t="s">
        <v>75</v>
      </c>
      <c r="D7" s="407"/>
      <c r="E7" s="407"/>
      <c r="F7" s="407"/>
      <c r="G7" s="415"/>
      <c r="H7" s="39"/>
      <c r="I7" s="39"/>
      <c r="J7" s="39"/>
      <c r="K7" s="39"/>
      <c r="L7" s="39"/>
      <c r="M7" s="39"/>
      <c r="N7" s="39"/>
      <c r="O7" s="39"/>
      <c r="P7" s="39"/>
    </row>
    <row r="8" spans="1:16" ht="12.75" customHeight="1">
      <c r="A8" s="39"/>
      <c r="B8" s="39"/>
      <c r="C8" s="416" t="s">
        <v>352</v>
      </c>
      <c r="D8" s="408">
        <f>SUM(D9:D14)</f>
        <v>7.83</v>
      </c>
      <c r="E8" s="409"/>
      <c r="F8" s="409"/>
      <c r="G8" s="417">
        <f>SUM(G9:G14)</f>
        <v>775.85</v>
      </c>
      <c r="H8" s="39"/>
      <c r="I8" s="39"/>
      <c r="J8" s="39"/>
      <c r="K8" s="39"/>
      <c r="L8" s="39"/>
      <c r="M8" s="39"/>
      <c r="N8" s="39"/>
      <c r="O8" s="39"/>
      <c r="P8" s="39"/>
    </row>
    <row r="9" spans="1:16" ht="12.75" customHeight="1">
      <c r="A9" s="39"/>
      <c r="B9" s="39"/>
      <c r="C9" s="418" t="s">
        <v>69</v>
      </c>
      <c r="D9" s="410">
        <v>0.13</v>
      </c>
      <c r="E9" s="411">
        <v>45</v>
      </c>
      <c r="F9" s="411"/>
      <c r="G9" s="419">
        <f>D9*E9</f>
        <v>5.8500000000000005</v>
      </c>
      <c r="H9" s="39"/>
      <c r="I9" s="39"/>
      <c r="J9" s="39"/>
      <c r="K9" s="39"/>
      <c r="L9" s="39"/>
      <c r="M9" s="39"/>
      <c r="N9" s="39"/>
      <c r="O9" s="39"/>
      <c r="P9" s="39"/>
    </row>
    <row r="10" spans="1:16" ht="12.75" customHeight="1">
      <c r="A10" s="39"/>
      <c r="B10" s="39"/>
      <c r="C10" s="418" t="s">
        <v>59</v>
      </c>
      <c r="D10" s="410">
        <v>0.1</v>
      </c>
      <c r="E10" s="411">
        <v>100</v>
      </c>
      <c r="F10" s="411"/>
      <c r="G10" s="419">
        <f t="shared" ref="G10:G14" si="0">D10*E10</f>
        <v>10</v>
      </c>
      <c r="H10" s="39"/>
      <c r="I10" s="39"/>
      <c r="J10" s="39"/>
      <c r="K10" s="39"/>
      <c r="L10" s="39"/>
      <c r="M10" s="39"/>
      <c r="N10" s="39"/>
      <c r="O10" s="39"/>
      <c r="P10" s="39"/>
    </row>
    <row r="11" spans="1:16" ht="12.75" customHeight="1">
      <c r="A11" s="39"/>
      <c r="B11" s="39"/>
      <c r="C11" s="418" t="s">
        <v>67</v>
      </c>
      <c r="D11" s="410">
        <v>6.94</v>
      </c>
      <c r="E11" s="411">
        <v>100</v>
      </c>
      <c r="F11" s="411"/>
      <c r="G11" s="419">
        <f t="shared" si="0"/>
        <v>694</v>
      </c>
      <c r="H11" s="39"/>
      <c r="I11" s="39"/>
      <c r="J11" s="39"/>
      <c r="K11" s="39"/>
      <c r="L11" s="39"/>
      <c r="M11" s="39"/>
      <c r="N11" s="39"/>
      <c r="O11" s="39"/>
      <c r="P11" s="39"/>
    </row>
    <row r="12" spans="1:16" ht="12.75" customHeight="1">
      <c r="A12" s="39"/>
      <c r="B12" s="39"/>
      <c r="C12" s="418" t="s">
        <v>66</v>
      </c>
      <c r="D12" s="410">
        <v>0.06</v>
      </c>
      <c r="E12" s="411">
        <v>100</v>
      </c>
      <c r="F12" s="411"/>
      <c r="G12" s="419">
        <f t="shared" si="0"/>
        <v>6</v>
      </c>
      <c r="H12" s="39"/>
      <c r="I12" s="39"/>
      <c r="J12" s="39"/>
      <c r="K12" s="39"/>
      <c r="L12" s="39"/>
      <c r="M12" s="39"/>
      <c r="N12" s="39"/>
      <c r="O12" s="39"/>
      <c r="P12" s="39"/>
    </row>
    <row r="13" spans="1:16" s="382" customFormat="1" ht="12.75" customHeight="1">
      <c r="A13" s="39"/>
      <c r="B13" s="39"/>
      <c r="C13" s="420" t="s">
        <v>60</v>
      </c>
      <c r="D13" s="410">
        <v>0.04</v>
      </c>
      <c r="E13" s="411">
        <v>100</v>
      </c>
      <c r="F13" s="412"/>
      <c r="G13" s="419">
        <f t="shared" si="0"/>
        <v>4</v>
      </c>
      <c r="H13" s="39"/>
      <c r="I13" s="39"/>
      <c r="J13" s="39"/>
      <c r="K13" s="39"/>
      <c r="L13" s="39"/>
      <c r="M13" s="39"/>
      <c r="N13" s="39"/>
      <c r="O13" s="39"/>
      <c r="P13" s="39"/>
    </row>
    <row r="14" spans="1:16" ht="12.75" customHeight="1">
      <c r="A14" s="39"/>
      <c r="B14" s="39"/>
      <c r="C14" s="418" t="s">
        <v>61</v>
      </c>
      <c r="D14" s="410">
        <v>0.56000000000000005</v>
      </c>
      <c r="E14" s="411">
        <v>100</v>
      </c>
      <c r="F14" s="411"/>
      <c r="G14" s="419">
        <f t="shared" si="0"/>
        <v>56.000000000000007</v>
      </c>
      <c r="H14" s="39"/>
      <c r="I14" s="39"/>
      <c r="J14" s="39"/>
      <c r="K14" s="39"/>
      <c r="L14" s="39"/>
      <c r="M14" s="39"/>
      <c r="N14" s="39"/>
      <c r="O14" s="39"/>
      <c r="P14" s="39"/>
    </row>
    <row r="15" spans="1:16" ht="12.75" customHeight="1">
      <c r="A15" s="39"/>
      <c r="B15" s="39"/>
      <c r="C15" s="416" t="s">
        <v>353</v>
      </c>
      <c r="D15" s="408">
        <f>D16+D17+D18</f>
        <v>8.34</v>
      </c>
      <c r="E15" s="409"/>
      <c r="F15" s="409"/>
      <c r="G15" s="421">
        <f>G16+G17+G18</f>
        <v>834</v>
      </c>
      <c r="H15" s="39"/>
      <c r="I15" s="39"/>
      <c r="J15" s="39"/>
      <c r="K15" s="39"/>
      <c r="L15" s="39"/>
      <c r="M15" s="39"/>
      <c r="N15" s="39"/>
      <c r="O15" s="39"/>
      <c r="P15" s="39"/>
    </row>
    <row r="16" spans="1:16" ht="12.75" customHeight="1">
      <c r="A16" s="39"/>
      <c r="B16" s="39"/>
      <c r="C16" s="418" t="s">
        <v>72</v>
      </c>
      <c r="D16" s="410">
        <v>0.56000000000000005</v>
      </c>
      <c r="E16" s="411">
        <v>100</v>
      </c>
      <c r="F16" s="411"/>
      <c r="G16" s="419">
        <f>D16*E16</f>
        <v>56.000000000000007</v>
      </c>
      <c r="H16" s="39"/>
      <c r="I16" s="39"/>
      <c r="J16" s="39"/>
      <c r="K16" s="39"/>
      <c r="L16" s="39"/>
      <c r="M16" s="39"/>
      <c r="N16" s="39"/>
      <c r="O16" s="39"/>
      <c r="P16" s="39"/>
    </row>
    <row r="17" spans="1:16" ht="12.75" customHeight="1">
      <c r="A17" s="39"/>
      <c r="B17" s="39"/>
      <c r="C17" s="418" t="s">
        <v>62</v>
      </c>
      <c r="D17" s="410">
        <v>7.22</v>
      </c>
      <c r="E17" s="411">
        <v>100</v>
      </c>
      <c r="F17" s="411"/>
      <c r="G17" s="419">
        <f>D17*E17</f>
        <v>722</v>
      </c>
      <c r="H17" s="39"/>
      <c r="I17" s="39"/>
      <c r="J17" s="39"/>
      <c r="K17" s="39"/>
      <c r="L17" s="39"/>
      <c r="M17" s="39"/>
      <c r="N17" s="39"/>
      <c r="O17" s="39"/>
      <c r="P17" s="39"/>
    </row>
    <row r="18" spans="1:16" ht="12.75" customHeight="1">
      <c r="A18" s="39"/>
      <c r="B18" s="39"/>
      <c r="C18" s="418" t="s">
        <v>70</v>
      </c>
      <c r="D18" s="410">
        <v>0.56000000000000005</v>
      </c>
      <c r="E18" s="411">
        <v>100</v>
      </c>
      <c r="F18" s="411"/>
      <c r="G18" s="419">
        <f>D18*E18</f>
        <v>56.000000000000007</v>
      </c>
      <c r="H18" s="39"/>
      <c r="I18" s="39"/>
      <c r="J18" s="39"/>
      <c r="K18" s="39"/>
      <c r="L18" s="39"/>
      <c r="M18" s="39"/>
      <c r="N18" s="39"/>
      <c r="O18" s="39"/>
      <c r="P18" s="39"/>
    </row>
    <row r="19" spans="1:16" ht="12.75" customHeight="1">
      <c r="A19" s="39"/>
      <c r="B19" s="39"/>
      <c r="C19" s="416" t="s">
        <v>354</v>
      </c>
      <c r="D19" s="299"/>
      <c r="E19" s="409"/>
      <c r="F19" s="299">
        <f>SUM(F20:F24)</f>
        <v>208</v>
      </c>
      <c r="G19" s="422">
        <f>SUM(G20:G24)</f>
        <v>0</v>
      </c>
      <c r="H19" s="437"/>
      <c r="I19" s="39"/>
      <c r="J19" s="39"/>
      <c r="K19" s="39"/>
      <c r="L19" s="39"/>
      <c r="M19" s="39"/>
      <c r="N19" s="39"/>
      <c r="O19" s="39"/>
      <c r="P19" s="39"/>
    </row>
    <row r="20" spans="1:16" s="90" customFormat="1" ht="12.75" customHeight="1">
      <c r="A20" s="39"/>
      <c r="B20" s="39"/>
      <c r="C20" s="423" t="s">
        <v>156</v>
      </c>
      <c r="D20" s="411">
        <v>56</v>
      </c>
      <c r="E20" s="411">
        <v>1</v>
      </c>
      <c r="F20" s="411">
        <f>D20*E20</f>
        <v>56</v>
      </c>
      <c r="G20" s="424"/>
      <c r="H20" s="290"/>
      <c r="I20" s="39"/>
      <c r="J20" s="39"/>
      <c r="K20" s="39"/>
      <c r="L20" s="39"/>
      <c r="M20" s="39"/>
      <c r="N20" s="39"/>
      <c r="O20" s="39"/>
      <c r="P20" s="39"/>
    </row>
    <row r="21" spans="1:16" ht="12.75" customHeight="1">
      <c r="A21" s="39"/>
      <c r="B21" s="39"/>
      <c r="C21" s="425" t="s">
        <v>71</v>
      </c>
      <c r="D21" s="411">
        <v>3</v>
      </c>
      <c r="E21" s="411">
        <v>1</v>
      </c>
      <c r="F21" s="411">
        <f>D21</f>
        <v>3</v>
      </c>
      <c r="G21" s="424"/>
      <c r="H21" s="39"/>
      <c r="I21" s="39"/>
      <c r="J21" s="39"/>
      <c r="K21" s="39"/>
      <c r="L21" s="39"/>
      <c r="M21" s="39"/>
      <c r="N21" s="39"/>
      <c r="O21" s="39"/>
      <c r="P21" s="39"/>
    </row>
    <row r="22" spans="1:16" ht="12.75" customHeight="1">
      <c r="A22" s="39"/>
      <c r="B22" s="39"/>
      <c r="C22" s="420" t="s">
        <v>74</v>
      </c>
      <c r="D22" s="411">
        <v>14</v>
      </c>
      <c r="E22" s="411">
        <v>1</v>
      </c>
      <c r="F22" s="411">
        <f>D22</f>
        <v>14</v>
      </c>
      <c r="G22" s="424"/>
      <c r="H22" s="39"/>
      <c r="I22" s="39"/>
      <c r="J22" s="39"/>
      <c r="K22" s="39"/>
      <c r="L22" s="39"/>
      <c r="M22" s="39"/>
      <c r="N22" s="39"/>
      <c r="O22" s="39"/>
      <c r="P22" s="39"/>
    </row>
    <row r="23" spans="1:16" s="90" customFormat="1" ht="12.75" customHeight="1">
      <c r="A23" s="39"/>
      <c r="B23" s="39"/>
      <c r="C23" s="425" t="s">
        <v>155</v>
      </c>
      <c r="D23" s="411">
        <v>69</v>
      </c>
      <c r="E23" s="411">
        <v>1</v>
      </c>
      <c r="F23" s="411">
        <f>D23</f>
        <v>69</v>
      </c>
      <c r="G23" s="424"/>
      <c r="H23" s="39"/>
      <c r="I23" s="39"/>
      <c r="J23" s="39"/>
      <c r="K23" s="39"/>
      <c r="L23" s="39"/>
      <c r="M23" s="39"/>
      <c r="N23" s="39"/>
      <c r="O23" s="39"/>
      <c r="P23" s="39"/>
    </row>
    <row r="24" spans="1:16" ht="12.75" customHeight="1">
      <c r="A24" s="39"/>
      <c r="B24" s="39"/>
      <c r="C24" s="425" t="s">
        <v>342</v>
      </c>
      <c r="D24" s="411">
        <v>66</v>
      </c>
      <c r="E24" s="411">
        <v>1</v>
      </c>
      <c r="F24" s="411">
        <f>D24</f>
        <v>66</v>
      </c>
      <c r="G24" s="424"/>
      <c r="H24" s="39"/>
      <c r="I24" s="39"/>
      <c r="J24" s="39"/>
      <c r="K24" s="39"/>
      <c r="L24" s="39"/>
      <c r="M24" s="39"/>
      <c r="N24" s="39"/>
      <c r="O24" s="39"/>
      <c r="P24" s="39"/>
    </row>
    <row r="25" spans="1:16" ht="13.5" customHeight="1" thickBot="1">
      <c r="A25" s="39"/>
      <c r="B25" s="39"/>
      <c r="C25" s="426" t="s">
        <v>350</v>
      </c>
      <c r="D25" s="427">
        <f>D8+D15+D19</f>
        <v>16.170000000000002</v>
      </c>
      <c r="E25" s="428"/>
      <c r="F25" s="428">
        <f>SUM(F8+F19)</f>
        <v>208</v>
      </c>
      <c r="G25" s="429">
        <f>SUM(G8+G15+G19)</f>
        <v>1609.85</v>
      </c>
      <c r="H25" s="40"/>
      <c r="I25" s="39"/>
      <c r="J25" s="39"/>
      <c r="K25" s="39"/>
      <c r="L25" s="39"/>
      <c r="M25" s="39"/>
      <c r="N25" s="39"/>
      <c r="O25" s="39"/>
      <c r="P25" s="39"/>
    </row>
    <row r="26" spans="1:16" ht="12.75" customHeight="1">
      <c r="A26" s="39"/>
      <c r="B26" s="39"/>
      <c r="C26" s="525"/>
      <c r="D26" s="498"/>
      <c r="E26" s="40"/>
      <c r="F26" s="40"/>
      <c r="G26" s="40"/>
      <c r="H26" s="39"/>
      <c r="I26" s="39"/>
      <c r="J26" s="39"/>
      <c r="K26" s="39"/>
      <c r="L26" s="39"/>
      <c r="M26" s="39"/>
      <c r="N26" s="39"/>
      <c r="O26" s="39"/>
      <c r="P26" s="39"/>
    </row>
    <row r="27" spans="1:16" ht="12.75" customHeight="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</row>
    <row r="28" spans="1:16" ht="12.75" customHeight="1">
      <c r="A28" s="39"/>
      <c r="B28" s="39"/>
      <c r="C28" s="39"/>
      <c r="D28" s="39"/>
      <c r="E28" s="78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</row>
    <row r="29" spans="1:16" ht="12.75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</row>
    <row r="30" spans="1:16" ht="12.75" customHeight="1">
      <c r="A30" s="39"/>
      <c r="B30" s="39"/>
      <c r="C30" s="39"/>
      <c r="D30" s="39"/>
      <c r="E30" s="40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</row>
    <row r="31" spans="1:16" ht="12.7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</row>
    <row r="32" spans="1:16" ht="12.7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</row>
    <row r="33" spans="1:16" ht="12.7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</row>
    <row r="34" spans="1:16" ht="12.75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</row>
    <row r="35" spans="1:16" ht="12.7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</row>
    <row r="36" spans="1:16" ht="12.7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</row>
    <row r="37" spans="1:16" ht="12.75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</row>
    <row r="38" spans="1:16" ht="12.75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</row>
    <row r="39" spans="1:16" ht="12.75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</row>
    <row r="40" spans="1:16" ht="12.75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</row>
    <row r="41" spans="1:16" ht="12.7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</row>
    <row r="42" spans="1:16" ht="12.7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</row>
    <row r="43" spans="1:16" ht="12.7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</row>
    <row r="44" spans="1:16" ht="12.7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</row>
    <row r="45" spans="1:16" ht="12.75" customHeigh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</row>
    <row r="46" spans="1:16" ht="12.7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</row>
    <row r="47" spans="1:16" ht="12.7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</row>
    <row r="48" spans="1:16" ht="12.75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</row>
    <row r="49" spans="1:16" ht="12.75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</row>
    <row r="50" spans="1:16" ht="12.75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</row>
    <row r="51" spans="1:16" ht="12.7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</row>
    <row r="52" spans="1:16" ht="12.7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</row>
    <row r="53" spans="1:16" ht="12.75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</row>
    <row r="54" spans="1:16" ht="12.7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</row>
    <row r="55" spans="1:16" ht="12.7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</row>
    <row r="56" spans="1:16" ht="12.7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</row>
    <row r="57" spans="1:16" ht="12.7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</row>
    <row r="58" spans="1:16" ht="12.7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</row>
    <row r="59" spans="1:16" ht="12.7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</row>
    <row r="60" spans="1:16" ht="12.7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</row>
    <row r="61" spans="1:16" ht="12.7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</row>
    <row r="62" spans="1:16" ht="12.7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</row>
    <row r="63" spans="1:16" ht="12.7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</row>
    <row r="64" spans="1:16" ht="12.7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</row>
    <row r="65" spans="1:16" ht="12.7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</row>
    <row r="66" spans="1:16" ht="12.7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</row>
    <row r="67" spans="1:16" ht="12.7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</row>
    <row r="68" spans="1:16" ht="12.7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</row>
    <row r="69" spans="1:16" ht="12.7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</row>
    <row r="70" spans="1:16" ht="12.7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</row>
    <row r="71" spans="1:16" ht="12.7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</row>
    <row r="72" spans="1:16" ht="12.7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</row>
    <row r="73" spans="1:16" ht="12.7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</row>
    <row r="74" spans="1:16" ht="12.7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</row>
    <row r="75" spans="1:16" ht="12.7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</row>
    <row r="76" spans="1:16" ht="12.7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</row>
    <row r="77" spans="1:16" ht="12.7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</row>
    <row r="78" spans="1:16" ht="12.7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</row>
    <row r="79" spans="1:16" ht="12.7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</row>
    <row r="80" spans="1:16" ht="12.7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</row>
    <row r="81" spans="1:16" ht="12.7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</row>
    <row r="82" spans="1:16" ht="12.7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</row>
    <row r="83" spans="1:16" ht="12.7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</row>
    <row r="84" spans="1:16" ht="12.7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</row>
    <row r="85" spans="1:16" ht="12.7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</row>
    <row r="86" spans="1:16" ht="12.7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</row>
    <row r="87" spans="1:16" ht="12.7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</row>
    <row r="88" spans="1:16" ht="12.7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</row>
    <row r="89" spans="1:16" ht="12.7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</row>
    <row r="90" spans="1:16" ht="12.7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</row>
    <row r="91" spans="1:16" ht="12.7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</row>
    <row r="92" spans="1:16" ht="12.7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</row>
    <row r="93" spans="1:16" ht="12.7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</row>
    <row r="94" spans="1:16" ht="12.7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</row>
    <row r="95" spans="1:16" ht="12.7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</row>
    <row r="96" spans="1:16" ht="12.7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</row>
    <row r="97" spans="1:16" ht="12.7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</row>
    <row r="98" spans="1:16" ht="12.7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</row>
    <row r="99" spans="1:16" ht="12.7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</row>
    <row r="100" spans="1:16" ht="12.7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</row>
    <row r="101" spans="1:16" ht="12.7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</row>
    <row r="102" spans="1:16" ht="12.7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</row>
    <row r="103" spans="1:16" ht="12.7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</row>
    <row r="104" spans="1:16" ht="12.7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</row>
    <row r="105" spans="1:16" ht="12.7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</row>
    <row r="106" spans="1:16" ht="12.7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</row>
    <row r="107" spans="1:16" ht="12.7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</row>
    <row r="108" spans="1:16" ht="12.7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</row>
    <row r="109" spans="1:16" ht="12.7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</row>
    <row r="110" spans="1:16" ht="12.7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</row>
    <row r="111" spans="1:16" ht="12.7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</row>
    <row r="112" spans="1:16" ht="12.7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</row>
    <row r="113" spans="1:16" ht="12.7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</row>
    <row r="114" spans="1:16" ht="12.7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</row>
    <row r="115" spans="1:16" ht="12.7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</row>
    <row r="116" spans="1:16" ht="12.7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</row>
    <row r="117" spans="1:16" ht="12.7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</row>
    <row r="118" spans="1:16" ht="12.7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</row>
    <row r="119" spans="1:16" ht="12.7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</row>
    <row r="120" spans="1:16" ht="12.7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</row>
    <row r="121" spans="1:16" ht="12.7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</row>
    <row r="122" spans="1:16" ht="12.7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</row>
    <row r="123" spans="1:16" ht="12.7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</row>
    <row r="124" spans="1:16" ht="12.7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</row>
    <row r="125" spans="1:16" ht="12.7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</row>
    <row r="126" spans="1:16" ht="12.7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</row>
    <row r="127" spans="1:16" ht="12.7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</row>
    <row r="128" spans="1:16" ht="12.7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</row>
    <row r="129" spans="1:16" ht="12.7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</row>
    <row r="130" spans="1:16" ht="12.7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</row>
    <row r="131" spans="1:16" ht="12.7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</row>
    <row r="132" spans="1:16" ht="12.7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</row>
    <row r="133" spans="1:16" ht="12.7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</row>
    <row r="134" spans="1:16" ht="12.7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</row>
    <row r="135" spans="1:16" ht="12.7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</row>
    <row r="136" spans="1:16" ht="12.7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</row>
    <row r="137" spans="1:16" ht="12.7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</row>
    <row r="138" spans="1:16" ht="12.7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</row>
    <row r="139" spans="1:16" ht="12.7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</row>
    <row r="140" spans="1:16" ht="12.7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</row>
    <row r="141" spans="1:16" ht="12.7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</row>
    <row r="142" spans="1:16" ht="12.7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</row>
    <row r="143" spans="1:16" ht="12.7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</row>
    <row r="144" spans="1:16" ht="12.7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</row>
    <row r="145" spans="1:16" ht="12.7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</row>
    <row r="146" spans="1:16" ht="12.7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</row>
    <row r="147" spans="1:16" ht="12.7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</row>
    <row r="148" spans="1:16" ht="12.7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</row>
    <row r="149" spans="1:16" ht="12.7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</row>
    <row r="150" spans="1:16" ht="12.7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</row>
    <row r="151" spans="1:16" ht="12.7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</row>
    <row r="152" spans="1:16" ht="12.7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</row>
    <row r="153" spans="1:16" ht="12.7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</row>
    <row r="154" spans="1:16" ht="12.7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</row>
    <row r="155" spans="1:16" ht="12.7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</row>
    <row r="156" spans="1:16" ht="12.7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</row>
    <row r="157" spans="1:16" ht="12.7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</row>
    <row r="158" spans="1:16" ht="12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</row>
    <row r="159" spans="1:16" ht="12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</row>
    <row r="160" spans="1:16" ht="12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</row>
    <row r="161" spans="1:16" ht="12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</row>
    <row r="162" spans="1:16" ht="12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</row>
    <row r="163" spans="1:16" ht="12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</row>
    <row r="164" spans="1:16" ht="12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</row>
    <row r="165" spans="1:16" ht="12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</row>
    <row r="166" spans="1:16" ht="12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</row>
    <row r="167" spans="1:16" ht="12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</row>
    <row r="168" spans="1:16" ht="12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</row>
    <row r="169" spans="1:16" ht="12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</row>
    <row r="170" spans="1:16" ht="12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</row>
    <row r="171" spans="1:16" ht="12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</row>
    <row r="172" spans="1:16" ht="12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</row>
    <row r="173" spans="1:16" ht="12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</row>
    <row r="174" spans="1:16" ht="12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</row>
    <row r="175" spans="1:16" ht="12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</row>
    <row r="176" spans="1:16" ht="12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</row>
    <row r="177" spans="1:16" ht="12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</row>
    <row r="178" spans="1:16" ht="12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</row>
    <row r="179" spans="1:16" ht="12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</row>
    <row r="180" spans="1:16" ht="12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</row>
    <row r="181" spans="1:16" ht="12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</row>
    <row r="182" spans="1:16" ht="12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</row>
    <row r="183" spans="1:16" ht="12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</row>
    <row r="184" spans="1:16" ht="12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</row>
    <row r="185" spans="1:16" ht="12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</row>
    <row r="186" spans="1:16" ht="12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</row>
    <row r="187" spans="1:16" ht="12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</row>
    <row r="188" spans="1:16" ht="12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</row>
    <row r="189" spans="1:16" ht="12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</row>
    <row r="190" spans="1:16" ht="12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</row>
    <row r="191" spans="1:16" ht="12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</row>
    <row r="192" spans="1:16" ht="12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</row>
    <row r="193" spans="1:16" ht="12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</row>
    <row r="194" spans="1:16" ht="12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</row>
    <row r="195" spans="1:16" ht="12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</row>
    <row r="196" spans="1:16" ht="12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</row>
    <row r="197" spans="1:16" ht="12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</row>
    <row r="198" spans="1:16" ht="12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</row>
    <row r="199" spans="1:16" ht="12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</row>
    <row r="200" spans="1:16" ht="12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</row>
    <row r="201" spans="1:16" ht="12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</row>
    <row r="202" spans="1:16" ht="12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</row>
    <row r="203" spans="1:16" ht="12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</row>
    <row r="204" spans="1:16" ht="12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</row>
    <row r="205" spans="1:16" ht="12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</row>
    <row r="206" spans="1:16" ht="12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</row>
    <row r="207" spans="1:16" ht="12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</row>
    <row r="208" spans="1:16" ht="12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</row>
    <row r="209" spans="1:16" ht="12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</row>
    <row r="210" spans="1:16" ht="12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</row>
    <row r="211" spans="1:16" ht="12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</row>
    <row r="212" spans="1:16" ht="12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</row>
    <row r="213" spans="1:16" ht="12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</row>
    <row r="214" spans="1:16" ht="12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</row>
    <row r="215" spans="1:16" ht="12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</row>
    <row r="216" spans="1:16" ht="12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</row>
    <row r="217" spans="1:16" ht="12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</row>
    <row r="218" spans="1:16" ht="12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</row>
    <row r="219" spans="1:16" ht="12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</row>
    <row r="220" spans="1:16" ht="12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</row>
    <row r="221" spans="1:16" ht="12.7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</row>
    <row r="222" spans="1:16" ht="12.7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</row>
    <row r="223" spans="1:16" ht="12.7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</row>
    <row r="224" spans="1:16" ht="12.7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</row>
    <row r="225" spans="1:16" ht="12.7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</row>
    <row r="226" spans="1:16" ht="12.7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</row>
    <row r="227" spans="1:16" ht="12.7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</row>
    <row r="228" spans="1:16" ht="12.7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</row>
    <row r="229" spans="1:16" ht="12.7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</row>
    <row r="230" spans="1:16" ht="12.7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</row>
    <row r="231" spans="1:16" ht="12.7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</row>
    <row r="232" spans="1:16" ht="12.7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</row>
    <row r="233" spans="1:16" ht="12.7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</row>
    <row r="234" spans="1:16" ht="12.7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</row>
    <row r="235" spans="1:16" ht="12.7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</row>
    <row r="236" spans="1:16" ht="12.7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</row>
    <row r="237" spans="1:16" ht="12.7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</row>
    <row r="238" spans="1:16" ht="12.7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</row>
    <row r="239" spans="1:16" ht="12.7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</row>
    <row r="240" spans="1:16" ht="12.7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</row>
    <row r="241" spans="1:16" ht="12.7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</row>
    <row r="242" spans="1:16" ht="12.7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</row>
    <row r="243" spans="1:16" ht="12.7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</row>
    <row r="244" spans="1:16" ht="12.7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</row>
    <row r="245" spans="1:16" ht="12.7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</row>
    <row r="246" spans="1:16" ht="12.7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</row>
    <row r="247" spans="1:16" ht="12.7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</row>
    <row r="248" spans="1:16" ht="12.7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</row>
    <row r="249" spans="1:16" ht="12.7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</row>
    <row r="250" spans="1:16" ht="12.7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</row>
    <row r="251" spans="1:16" ht="12.7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</row>
    <row r="252" spans="1:16" ht="12.7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</row>
    <row r="253" spans="1:16" ht="12.7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</row>
    <row r="254" spans="1:16" ht="12.7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</row>
    <row r="255" spans="1:16" ht="12.7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</row>
    <row r="256" spans="1:16" ht="12.7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</row>
    <row r="257" spans="1:16" ht="12.7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</row>
    <row r="258" spans="1:16" ht="12.7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</row>
    <row r="259" spans="1:16" ht="12.7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</row>
    <row r="260" spans="1:16" ht="12.7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</row>
    <row r="261" spans="1:16" ht="12.7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</row>
    <row r="262" spans="1:16" ht="12.7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</row>
    <row r="263" spans="1:16" ht="12.7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</row>
    <row r="264" spans="1:16" ht="12.7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</row>
    <row r="265" spans="1:16" ht="12.7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</row>
    <row r="266" spans="1:16" ht="12.7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</row>
    <row r="267" spans="1:16" ht="12.7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</row>
    <row r="268" spans="1:16" ht="12.7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</row>
    <row r="269" spans="1:16" ht="12.7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</row>
    <row r="270" spans="1:16" ht="12.7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</row>
    <row r="271" spans="1:16" ht="12.7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</row>
    <row r="272" spans="1:16" ht="12.7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</row>
    <row r="273" spans="1:16" ht="12.7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</row>
    <row r="274" spans="1:16" ht="12.7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</row>
    <row r="275" spans="1:16" ht="12.7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</row>
    <row r="276" spans="1:16" ht="12.7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</row>
    <row r="277" spans="1:16" ht="12.7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</row>
    <row r="278" spans="1:16" ht="12.7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</row>
    <row r="279" spans="1:16" ht="12.7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</row>
    <row r="280" spans="1:16" ht="12.7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</row>
    <row r="281" spans="1:16" ht="12.7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</row>
    <row r="282" spans="1:16" ht="12.7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</row>
    <row r="283" spans="1:16" ht="12.7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</row>
    <row r="284" spans="1:16" ht="12.7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</row>
    <row r="285" spans="1:16" ht="12.7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</row>
    <row r="286" spans="1:16" ht="12.7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</row>
    <row r="287" spans="1:16" ht="12.7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</row>
    <row r="288" spans="1:16" ht="12.7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</row>
    <row r="289" spans="1:16" ht="12.7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</row>
    <row r="290" spans="1:16" ht="12.7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</row>
    <row r="291" spans="1:16" ht="12.7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</row>
    <row r="292" spans="1:16" ht="12.7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</row>
    <row r="293" spans="1:16" ht="12.7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</row>
    <row r="294" spans="1:16" ht="12.7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</row>
    <row r="295" spans="1:16" ht="12.7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</row>
    <row r="296" spans="1:16" ht="12.7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</row>
    <row r="297" spans="1:16" ht="12.7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</row>
    <row r="298" spans="1:16" ht="12.7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</row>
    <row r="299" spans="1:16" ht="12.7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</row>
    <row r="300" spans="1:16" ht="12.7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</row>
    <row r="301" spans="1:16" ht="12.7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</row>
    <row r="302" spans="1:16" ht="12.7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</row>
    <row r="303" spans="1:16" ht="12.7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</row>
    <row r="304" spans="1:16" ht="12.7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</row>
    <row r="305" spans="1:16" ht="12.7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</row>
    <row r="306" spans="1:16" ht="12.7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</row>
    <row r="307" spans="1:16" ht="12.7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</row>
    <row r="308" spans="1:16" ht="12.7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</row>
    <row r="309" spans="1:16" ht="12.7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</row>
    <row r="310" spans="1:16" ht="12.7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</row>
    <row r="311" spans="1:16" ht="12.7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</row>
    <row r="312" spans="1:16" ht="12.7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</row>
    <row r="313" spans="1:16" ht="12.7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</row>
    <row r="314" spans="1:16" ht="12.7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</row>
    <row r="315" spans="1:16" ht="12.7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</row>
    <row r="316" spans="1:16" ht="12.7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</row>
    <row r="317" spans="1:16" ht="12.7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</row>
    <row r="318" spans="1:16" ht="12.7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</row>
    <row r="319" spans="1:16" ht="12.7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</row>
    <row r="320" spans="1:16" ht="12.7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</row>
    <row r="321" spans="1:16" ht="12.7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</row>
    <row r="322" spans="1:16" ht="12.7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</row>
    <row r="323" spans="1:16" ht="12.7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</row>
    <row r="324" spans="1:16" ht="12.7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</row>
    <row r="325" spans="1:16" ht="12.7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</row>
    <row r="326" spans="1:16" ht="12.7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</row>
    <row r="327" spans="1:16" ht="12.7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</row>
    <row r="328" spans="1:16" ht="12.7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</row>
    <row r="329" spans="1:16" ht="12.7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</row>
    <row r="330" spans="1:16" ht="12.7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</row>
    <row r="331" spans="1:16" ht="12.7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</row>
    <row r="332" spans="1:16" ht="12.7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</row>
    <row r="333" spans="1:16" ht="12.7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</row>
    <row r="334" spans="1:16" ht="12.7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</row>
    <row r="335" spans="1:16" ht="12.7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</row>
    <row r="336" spans="1:16" ht="12.7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</row>
    <row r="337" spans="1:16" ht="12.7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</row>
    <row r="338" spans="1:16" ht="12.7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</row>
    <row r="339" spans="1:16" ht="12.7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</row>
    <row r="340" spans="1:16" ht="12.7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</row>
    <row r="341" spans="1:16" ht="12.7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</row>
    <row r="342" spans="1:16" ht="12.7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</row>
    <row r="343" spans="1:16" ht="12.7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</row>
    <row r="344" spans="1:16" ht="12.7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</row>
    <row r="345" spans="1:16" ht="12.7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</row>
    <row r="346" spans="1:16" ht="12.7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</row>
    <row r="347" spans="1:16" ht="12.7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</row>
    <row r="348" spans="1:16" ht="12.7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</row>
    <row r="349" spans="1:16" ht="12.7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</row>
    <row r="350" spans="1:16" ht="12.7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</row>
    <row r="351" spans="1:16" ht="12.7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</row>
    <row r="352" spans="1:16" ht="12.7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</row>
    <row r="353" spans="1:16" ht="12.7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</row>
    <row r="354" spans="1:16" ht="12.7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</row>
    <row r="355" spans="1:16" ht="12.7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</row>
    <row r="356" spans="1:16" ht="12.7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</row>
    <row r="357" spans="1:16" ht="12.7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</row>
    <row r="358" spans="1:16" ht="12.7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</row>
    <row r="359" spans="1:16" ht="12.7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</row>
    <row r="360" spans="1:16" ht="12.75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</row>
    <row r="361" spans="1:16" ht="12.75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</row>
    <row r="362" spans="1:16" ht="12.75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</row>
    <row r="363" spans="1:16" ht="12.75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</row>
    <row r="364" spans="1:16" ht="12.75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</row>
    <row r="365" spans="1:16" ht="12.75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</row>
    <row r="366" spans="1:16" ht="12.75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</row>
    <row r="367" spans="1:16" ht="12.75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</row>
    <row r="368" spans="1:16" ht="12.75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</row>
    <row r="369" spans="1:16" ht="12.75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</row>
    <row r="370" spans="1:16" ht="12.75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</row>
    <row r="371" spans="1:16" ht="12.75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</row>
    <row r="372" spans="1:16" ht="12.75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</row>
    <row r="373" spans="1:16" ht="12.75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</row>
    <row r="374" spans="1:16" ht="12.75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</row>
    <row r="375" spans="1:16" ht="12.7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</row>
    <row r="376" spans="1:16" ht="12.7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</row>
    <row r="377" spans="1:16" ht="12.7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</row>
    <row r="378" spans="1:16" ht="12.7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</row>
    <row r="379" spans="1:16" ht="12.7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</row>
    <row r="380" spans="1:16" ht="12.7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</row>
    <row r="381" spans="1:16" ht="12.7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</row>
    <row r="382" spans="1:16" ht="12.7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</row>
    <row r="383" spans="1:16" ht="12.7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</row>
    <row r="384" spans="1:16" ht="12.7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</row>
    <row r="385" spans="1:16" ht="12.7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</row>
    <row r="386" spans="1:16" ht="12.7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</row>
    <row r="387" spans="1:16" ht="12.7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</row>
    <row r="388" spans="1:16" ht="12.7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</row>
    <row r="389" spans="1:16" ht="12.7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</row>
    <row r="390" spans="1:16" ht="12.7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</row>
    <row r="391" spans="1:16" ht="12.7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</row>
    <row r="392" spans="1:16" ht="12.7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</row>
    <row r="393" spans="1:16" ht="12.7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</row>
    <row r="394" spans="1:16" ht="12.7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</row>
    <row r="395" spans="1:16" ht="12.7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</row>
    <row r="396" spans="1:16" ht="12.7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</row>
    <row r="397" spans="1:16" ht="12.7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</row>
    <row r="398" spans="1:16" ht="12.7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</row>
    <row r="399" spans="1:16" ht="12.7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</row>
    <row r="400" spans="1:16" ht="12.7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</row>
    <row r="401" spans="1:16" ht="12.7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</row>
    <row r="402" spans="1:16" ht="12.75" customHeigh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</row>
    <row r="403" spans="1:16" ht="12.75" customHeigh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</row>
    <row r="404" spans="1:16" ht="12.75" customHeigh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</row>
    <row r="405" spans="1:16" ht="12.75" customHeigh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</row>
    <row r="406" spans="1:16" ht="12.75" customHeigh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</row>
    <row r="407" spans="1:16" ht="12.75" customHeigh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</row>
    <row r="408" spans="1:16" ht="12.75" customHeigh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</row>
    <row r="409" spans="1:16" ht="12.75" customHeigh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</row>
    <row r="410" spans="1:16" ht="12.75" customHeigh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</row>
    <row r="411" spans="1:16" ht="12.75" customHeigh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</row>
    <row r="412" spans="1:16" ht="12.75" customHeigh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</row>
    <row r="413" spans="1:16" ht="12.75" customHeigh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</row>
    <row r="414" spans="1:16" ht="12.75" customHeigh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</row>
    <row r="415" spans="1:16" ht="12.75" customHeigh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</row>
    <row r="416" spans="1:16" ht="12.75" customHeigh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</row>
    <row r="417" spans="1:16" ht="12.75" customHeigh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</row>
    <row r="418" spans="1:16" ht="12.75" customHeigh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</row>
    <row r="419" spans="1:16" ht="12.75" customHeigh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</row>
    <row r="420" spans="1:16" ht="12.75" customHeigh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</row>
    <row r="421" spans="1:16" ht="12.75" customHeigh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</row>
    <row r="422" spans="1:16" ht="12.75" customHeigh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</row>
    <row r="423" spans="1:16" ht="12.75" customHeigh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</row>
    <row r="424" spans="1:16" ht="12.75" customHeigh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</row>
    <row r="425" spans="1:16" ht="12.75" customHeigh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</row>
    <row r="426" spans="1:16" ht="12.75" customHeigh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</row>
    <row r="427" spans="1:16" ht="12.75" customHeigh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</row>
    <row r="428" spans="1:16" ht="12.75" customHeigh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</row>
    <row r="429" spans="1:16" ht="12.75" customHeigh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</row>
    <row r="430" spans="1:16" ht="12.75" customHeigh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</row>
    <row r="431" spans="1:16" ht="12.75" customHeigh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</row>
    <row r="432" spans="1:16" ht="12.75" customHeigh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</row>
    <row r="433" spans="1:16" ht="12.75" customHeigh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</row>
    <row r="434" spans="1:16" ht="12.75" customHeigh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</row>
    <row r="435" spans="1:16" ht="12.75" customHeigh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</row>
    <row r="436" spans="1:16" ht="12.75" customHeigh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</row>
    <row r="437" spans="1:16" ht="12.75" customHeigh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</row>
    <row r="438" spans="1:16" ht="12.75" customHeigh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</row>
    <row r="439" spans="1:16" ht="12.75" customHeigh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</row>
    <row r="440" spans="1:16" ht="12.75" customHeigh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</row>
    <row r="441" spans="1:16" ht="12.75" customHeigh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</row>
    <row r="442" spans="1:16" ht="12.75" customHeigh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</row>
    <row r="443" spans="1:16" ht="12.75" customHeigh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</row>
    <row r="444" spans="1:16" ht="12.75" customHeigh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</row>
    <row r="445" spans="1:16" ht="12.75" customHeigh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</row>
    <row r="446" spans="1:16" ht="12.75" customHeigh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</row>
    <row r="447" spans="1:16" ht="12.75" customHeigh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</row>
    <row r="448" spans="1:16" ht="12.75" customHeigh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</row>
    <row r="449" spans="1:16" ht="12.75" customHeigh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</row>
    <row r="450" spans="1:16" ht="12.75" customHeigh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</row>
    <row r="451" spans="1:16" ht="12.75" customHeigh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</row>
    <row r="452" spans="1:16" ht="12.75" customHeight="1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</row>
    <row r="453" spans="1:16" ht="12.75" customHeight="1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</row>
    <row r="454" spans="1:16" ht="12.75" customHeight="1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</row>
    <row r="455" spans="1:16" ht="12.75" customHeight="1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</row>
    <row r="456" spans="1:16" ht="12.75" customHeight="1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</row>
    <row r="457" spans="1:16" ht="12.75" customHeight="1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</row>
    <row r="458" spans="1:16" ht="12.75" customHeight="1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</row>
    <row r="459" spans="1:16" ht="12.75" customHeight="1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</row>
    <row r="460" spans="1:16" ht="12.75" customHeight="1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</row>
    <row r="461" spans="1:16" ht="12.75" customHeight="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</row>
    <row r="462" spans="1:16" ht="12.75" customHeight="1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</row>
    <row r="463" spans="1:16" ht="12.75" customHeight="1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</row>
    <row r="464" spans="1:16" ht="12.75" customHeight="1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</row>
    <row r="465" spans="1:16" ht="12.75" customHeight="1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</row>
    <row r="466" spans="1:16" ht="12.75" customHeight="1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</row>
    <row r="467" spans="1:16" ht="12.75" customHeight="1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</row>
    <row r="468" spans="1:16" ht="12.75" customHeight="1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</row>
    <row r="469" spans="1:16" ht="12.75" customHeight="1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</row>
    <row r="470" spans="1:16" ht="12.75" customHeight="1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</row>
    <row r="471" spans="1:16" ht="12.75" customHeight="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</row>
    <row r="472" spans="1:16" ht="12.75" customHeight="1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</row>
    <row r="473" spans="1:16" ht="12.75" customHeight="1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</row>
    <row r="474" spans="1:16" ht="12.75" customHeight="1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</row>
    <row r="475" spans="1:16" ht="12.75" customHeight="1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</row>
    <row r="476" spans="1:16" ht="12.75" customHeight="1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</row>
    <row r="477" spans="1:16" ht="12.75" customHeight="1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</row>
    <row r="478" spans="1:16" ht="12.75" customHeight="1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</row>
    <row r="479" spans="1:16" ht="12.75" customHeight="1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</row>
    <row r="480" spans="1:16" ht="12.75" customHeight="1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</row>
    <row r="481" spans="1:16" ht="12.75" customHeight="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</row>
    <row r="482" spans="1:16" ht="12.75" customHeight="1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</row>
    <row r="483" spans="1:16" ht="12.75" customHeight="1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</row>
    <row r="484" spans="1:16" ht="12.75" customHeight="1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</row>
    <row r="485" spans="1:16" ht="12.75" customHeight="1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</row>
    <row r="486" spans="1:16" ht="12.75" customHeight="1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</row>
    <row r="487" spans="1:16" ht="12.75" customHeight="1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</row>
    <row r="488" spans="1:16" ht="12.75" customHeight="1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</row>
    <row r="489" spans="1:16" ht="12.75" customHeight="1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</row>
    <row r="490" spans="1:16" ht="12.75" customHeight="1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</row>
    <row r="491" spans="1:16" ht="12.75" customHeight="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</row>
    <row r="492" spans="1:16" ht="12.75" customHeight="1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</row>
    <row r="493" spans="1:16" ht="12.75" customHeight="1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</row>
    <row r="494" spans="1:16" ht="12.75" customHeight="1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</row>
    <row r="495" spans="1:16" ht="12.75" customHeight="1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</row>
    <row r="496" spans="1:16" ht="12.75" customHeight="1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</row>
    <row r="497" spans="1:16" ht="12.75" customHeight="1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</row>
    <row r="498" spans="1:16" ht="12.75" customHeight="1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</row>
    <row r="499" spans="1:16" ht="12.75" customHeight="1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</row>
    <row r="500" spans="1:16" ht="12.75" customHeight="1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</row>
    <row r="501" spans="1:16" ht="12.75" customHeight="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</row>
    <row r="502" spans="1:16" ht="12.75" customHeight="1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</row>
    <row r="503" spans="1:16" ht="12.75" customHeight="1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</row>
    <row r="504" spans="1:16" ht="12.75" customHeight="1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</row>
    <row r="505" spans="1:16" ht="12.75" customHeight="1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</row>
    <row r="506" spans="1:16" ht="12.75" customHeight="1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</row>
    <row r="507" spans="1:16" ht="12.75" customHeight="1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</row>
    <row r="508" spans="1:16" ht="12.75" customHeight="1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</row>
    <row r="509" spans="1:16" ht="12.75" customHeight="1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</row>
    <row r="510" spans="1:16" ht="12.75" customHeight="1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</row>
    <row r="511" spans="1:16" ht="12.75" customHeight="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</row>
    <row r="512" spans="1:16" ht="12.75" customHeight="1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</row>
    <row r="513" spans="1:16" ht="12.75" customHeight="1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</row>
    <row r="514" spans="1:16" ht="12.75" customHeight="1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</row>
    <row r="515" spans="1:16" ht="12.75" customHeight="1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</row>
    <row r="516" spans="1:16" ht="12.75" customHeight="1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</row>
    <row r="517" spans="1:16" ht="12.75" customHeight="1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</row>
    <row r="518" spans="1:16" ht="12.75" customHeight="1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</row>
    <row r="519" spans="1:16" ht="12.75" customHeight="1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</row>
    <row r="520" spans="1:16" ht="12.75" customHeight="1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</row>
    <row r="521" spans="1:16" ht="12.75" customHeight="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</row>
    <row r="522" spans="1:16" ht="12.75" customHeight="1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</row>
    <row r="523" spans="1:16" ht="12.75" customHeight="1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</row>
    <row r="524" spans="1:16" ht="12.75" customHeight="1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</row>
    <row r="525" spans="1:16" ht="12.75" customHeight="1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</row>
    <row r="526" spans="1:16" ht="12.75" customHeight="1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</row>
    <row r="527" spans="1:16" ht="12.75" customHeight="1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</row>
    <row r="528" spans="1:16" ht="12.75" customHeight="1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</row>
    <row r="529" spans="1:16" ht="12.75" customHeight="1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</row>
    <row r="530" spans="1:16" ht="12.75" customHeight="1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</row>
    <row r="531" spans="1:16" ht="12.75" customHeight="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</row>
    <row r="532" spans="1:16" ht="12.75" customHeight="1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</row>
    <row r="533" spans="1:16" ht="12.75" customHeight="1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</row>
    <row r="534" spans="1:16" ht="12.75" customHeight="1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</row>
    <row r="535" spans="1:16" ht="12.75" customHeight="1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</row>
    <row r="536" spans="1:16" ht="12.75" customHeight="1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</row>
    <row r="537" spans="1:16" ht="12.75" customHeight="1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</row>
    <row r="538" spans="1:16" ht="12.75" customHeight="1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</row>
    <row r="539" spans="1:16" ht="12.75" customHeight="1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</row>
    <row r="540" spans="1:16" ht="12.75" customHeight="1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</row>
    <row r="541" spans="1:16" ht="12.75" customHeight="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</row>
    <row r="542" spans="1:16" ht="12.75" customHeight="1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</row>
    <row r="543" spans="1:16" ht="12.75" customHeight="1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</row>
    <row r="544" spans="1:16" ht="12.75" customHeight="1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</row>
    <row r="545" spans="1:16" ht="12.75" customHeight="1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</row>
    <row r="546" spans="1:16" ht="12.75" customHeight="1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</row>
    <row r="547" spans="1:16" ht="12.75" customHeight="1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</row>
    <row r="548" spans="1:16" ht="12.75" customHeight="1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</row>
    <row r="549" spans="1:16" ht="12.75" customHeight="1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</row>
    <row r="550" spans="1:16" ht="12.75" customHeight="1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</row>
    <row r="551" spans="1:16" ht="12.75" customHeight="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</row>
    <row r="552" spans="1:16" ht="12.75" customHeight="1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</row>
    <row r="553" spans="1:16" ht="12.75" customHeight="1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</row>
    <row r="554" spans="1:16" ht="12.75" customHeight="1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</row>
    <row r="555" spans="1:16" ht="12.75" customHeight="1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</row>
    <row r="556" spans="1:16" ht="12.75" customHeight="1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</row>
    <row r="557" spans="1:16" ht="12.75" customHeight="1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</row>
    <row r="558" spans="1:16" ht="12.75" customHeight="1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</row>
    <row r="559" spans="1:16" ht="12.75" customHeight="1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</row>
    <row r="560" spans="1:16" ht="12.75" customHeight="1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</row>
    <row r="561" spans="1:16" ht="12.75" customHeight="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</row>
    <row r="562" spans="1:16" ht="12.75" customHeight="1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</row>
    <row r="563" spans="1:16" ht="12.75" customHeight="1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</row>
    <row r="564" spans="1:16" ht="12.75" customHeight="1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</row>
    <row r="565" spans="1:16" ht="12.75" customHeight="1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</row>
    <row r="566" spans="1:16" ht="12.75" customHeight="1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</row>
    <row r="567" spans="1:16" ht="12.75" customHeight="1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</row>
    <row r="568" spans="1:16" ht="12.75" customHeight="1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</row>
    <row r="569" spans="1:16" ht="12.75" customHeight="1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</row>
    <row r="570" spans="1:16" ht="12.75" customHeight="1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</row>
    <row r="571" spans="1:16" ht="12.75" customHeight="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</row>
    <row r="572" spans="1:16" ht="12.75" customHeight="1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</row>
    <row r="573" spans="1:16" ht="12.75" customHeight="1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</row>
    <row r="574" spans="1:16" ht="12.75" customHeight="1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</row>
    <row r="575" spans="1:16" ht="12.75" customHeight="1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</row>
    <row r="576" spans="1:16" ht="12.75" customHeight="1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</row>
    <row r="577" spans="1:16" ht="12.75" customHeight="1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</row>
    <row r="578" spans="1:16" ht="12.75" customHeight="1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</row>
    <row r="579" spans="1:16" ht="12.75" customHeight="1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</row>
    <row r="580" spans="1:16" ht="12.75" customHeight="1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</row>
    <row r="581" spans="1:16" ht="12.75" customHeight="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</row>
    <row r="582" spans="1:16" ht="12.75" customHeight="1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</row>
    <row r="583" spans="1:16" ht="12.75" customHeight="1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</row>
    <row r="584" spans="1:16" ht="12.75" customHeight="1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</row>
    <row r="585" spans="1:16" ht="12.75" customHeight="1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</row>
    <row r="586" spans="1:16" ht="12.75" customHeight="1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</row>
    <row r="587" spans="1:16" ht="12.75" customHeight="1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</row>
    <row r="588" spans="1:16" ht="12.75" customHeight="1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</row>
    <row r="589" spans="1:16" ht="12.75" customHeight="1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</row>
    <row r="590" spans="1:16" ht="12.75" customHeight="1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</row>
    <row r="591" spans="1:16" ht="12.75" customHeight="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</row>
    <row r="592" spans="1:16" ht="12.75" customHeight="1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</row>
    <row r="593" spans="1:16" ht="12.75" customHeight="1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</row>
    <row r="594" spans="1:16" ht="12.75" customHeight="1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</row>
    <row r="595" spans="1:16" ht="12.75" customHeight="1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</row>
    <row r="596" spans="1:16" ht="12.75" customHeight="1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</row>
    <row r="597" spans="1:16" ht="12.75" customHeight="1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</row>
    <row r="598" spans="1:16" ht="12.75" customHeight="1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</row>
    <row r="599" spans="1:16" ht="12.75" customHeight="1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</row>
    <row r="600" spans="1:16" ht="12.75" customHeight="1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</row>
    <row r="601" spans="1:16" ht="12.75" customHeight="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</row>
    <row r="602" spans="1:16" ht="12.75" customHeight="1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</row>
    <row r="603" spans="1:16" ht="12.75" customHeight="1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</row>
    <row r="604" spans="1:16" ht="12.75" customHeight="1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</row>
    <row r="605" spans="1:16" ht="12.75" customHeight="1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</row>
    <row r="606" spans="1:16" ht="12.75" customHeight="1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</row>
    <row r="607" spans="1:16" ht="12.75" customHeight="1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</row>
    <row r="608" spans="1:16" ht="12.75" customHeight="1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</row>
    <row r="609" spans="1:16" ht="12.75" customHeight="1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</row>
    <row r="610" spans="1:16" ht="12.75" customHeight="1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</row>
    <row r="611" spans="1:16" ht="12.75" customHeight="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</row>
    <row r="612" spans="1:16" ht="12.75" customHeight="1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</row>
    <row r="613" spans="1:16" ht="12.75" customHeight="1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</row>
    <row r="614" spans="1:16" ht="12.75" customHeight="1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</row>
    <row r="615" spans="1:16" ht="12.75" customHeight="1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</row>
    <row r="616" spans="1:16" ht="12.75" customHeight="1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</row>
    <row r="617" spans="1:16" ht="12.75" customHeight="1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</row>
    <row r="618" spans="1:16" ht="12.75" customHeight="1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</row>
    <row r="619" spans="1:16" ht="12.75" customHeight="1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</row>
    <row r="620" spans="1:16" ht="12.75" customHeight="1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</row>
    <row r="621" spans="1:16" ht="12.75" customHeight="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</row>
    <row r="622" spans="1:16" ht="12.75" customHeight="1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</row>
    <row r="623" spans="1:16" ht="12.75" customHeight="1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</row>
    <row r="624" spans="1:16" ht="12.75" customHeight="1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</row>
    <row r="625" spans="1:16" ht="12.75" customHeight="1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</row>
    <row r="626" spans="1:16" ht="12.75" customHeight="1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</row>
    <row r="627" spans="1:16" ht="12.75" customHeight="1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</row>
    <row r="628" spans="1:16" ht="12.75" customHeight="1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</row>
    <row r="629" spans="1:16" ht="12.75" customHeight="1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</row>
    <row r="630" spans="1:16" ht="12.75" customHeight="1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</row>
    <row r="631" spans="1:16" ht="12.75" customHeight="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</row>
    <row r="632" spans="1:16" ht="12.75" customHeight="1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</row>
    <row r="633" spans="1:16" ht="12.75" customHeight="1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</row>
    <row r="634" spans="1:16" ht="12.75" customHeight="1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</row>
    <row r="635" spans="1:16" ht="12.75" customHeight="1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</row>
    <row r="636" spans="1:16" ht="12.75" customHeight="1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</row>
    <row r="637" spans="1:16" ht="12.75" customHeight="1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</row>
    <row r="638" spans="1:16" ht="12.75" customHeight="1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</row>
    <row r="639" spans="1:16" ht="12.75" customHeight="1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</row>
    <row r="640" spans="1:16" ht="12.75" customHeight="1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</row>
    <row r="641" spans="1:16" ht="12.75" customHeight="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</row>
    <row r="642" spans="1:16" ht="12.75" customHeight="1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</row>
    <row r="643" spans="1:16" ht="12.75" customHeight="1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</row>
    <row r="644" spans="1:16" ht="12.75" customHeight="1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</row>
    <row r="645" spans="1:16" ht="12.75" customHeight="1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</row>
    <row r="646" spans="1:16" ht="12.75" customHeight="1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</row>
    <row r="647" spans="1:16" ht="12.75" customHeight="1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</row>
    <row r="648" spans="1:16" ht="12.75" customHeight="1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</row>
    <row r="649" spans="1:16" ht="12.75" customHeight="1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</row>
    <row r="650" spans="1:16" ht="12.75" customHeight="1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</row>
    <row r="651" spans="1:16" ht="12.75" customHeight="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</row>
    <row r="652" spans="1:16" ht="12.75" customHeight="1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</row>
    <row r="653" spans="1:16" ht="12.75" customHeight="1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</row>
    <row r="654" spans="1:16" ht="12.75" customHeight="1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</row>
    <row r="655" spans="1:16" ht="12.75" customHeight="1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</row>
    <row r="656" spans="1:16" ht="12.75" customHeight="1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</row>
    <row r="657" spans="1:16" ht="12.75" customHeight="1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</row>
    <row r="658" spans="1:16" ht="12.75" customHeight="1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</row>
    <row r="659" spans="1:16" ht="12.75" customHeight="1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</row>
    <row r="660" spans="1:16" ht="12.75" customHeight="1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</row>
    <row r="661" spans="1:16" ht="12.75" customHeight="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</row>
    <row r="662" spans="1:16" ht="12.75" customHeight="1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</row>
    <row r="663" spans="1:16" ht="12.75" customHeight="1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</row>
    <row r="664" spans="1:16" ht="12.75" customHeight="1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</row>
    <row r="665" spans="1:16" ht="12.75" customHeight="1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</row>
    <row r="666" spans="1:16" ht="12.75" customHeight="1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</row>
    <row r="667" spans="1:16" ht="12.75" customHeight="1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</row>
    <row r="668" spans="1:16" ht="12.75" customHeight="1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</row>
    <row r="669" spans="1:16" ht="12.75" customHeight="1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</row>
    <row r="670" spans="1:16" ht="12.75" customHeight="1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</row>
    <row r="671" spans="1:16" ht="12.75" customHeight="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</row>
    <row r="672" spans="1:16" ht="12.75" customHeight="1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</row>
    <row r="673" spans="1:16" ht="12.75" customHeight="1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</row>
    <row r="674" spans="1:16" ht="12.75" customHeight="1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</row>
    <row r="675" spans="1:16" ht="12.75" customHeight="1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</row>
    <row r="676" spans="1:16" ht="12.75" customHeight="1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</row>
    <row r="677" spans="1:16" ht="12.75" customHeight="1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</row>
    <row r="678" spans="1:16" ht="12.75" customHeight="1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</row>
    <row r="679" spans="1:16" ht="12.75" customHeight="1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</row>
    <row r="680" spans="1:16" ht="12.75" customHeight="1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</row>
    <row r="681" spans="1:16" ht="12.75" customHeight="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</row>
    <row r="682" spans="1:16" ht="12.75" customHeight="1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</row>
    <row r="683" spans="1:16" ht="12.75" customHeight="1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</row>
    <row r="684" spans="1:16" ht="12.75" customHeight="1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</row>
    <row r="685" spans="1:16" ht="12.75" customHeight="1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</row>
    <row r="686" spans="1:16" ht="12.75" customHeight="1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</row>
    <row r="687" spans="1:16" ht="12.75" customHeight="1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</row>
    <row r="688" spans="1:16" ht="12.75" customHeight="1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</row>
    <row r="689" spans="1:16" ht="12.75" customHeight="1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</row>
    <row r="690" spans="1:16" ht="12.75" customHeight="1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</row>
    <row r="691" spans="1:16" ht="12.75" customHeight="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</row>
    <row r="692" spans="1:16" ht="12.75" customHeight="1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</row>
    <row r="693" spans="1:16" ht="12.75" customHeight="1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</row>
    <row r="694" spans="1:16" ht="12.75" customHeight="1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</row>
    <row r="695" spans="1:16" ht="12.75" customHeight="1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</row>
    <row r="696" spans="1:16" ht="12.75" customHeight="1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</row>
    <row r="697" spans="1:16" ht="12.75" customHeight="1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</row>
    <row r="698" spans="1:16" ht="12.75" customHeight="1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</row>
    <row r="699" spans="1:16" ht="12.75" customHeight="1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</row>
    <row r="700" spans="1:16" ht="12.75" customHeight="1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</row>
    <row r="701" spans="1:16" ht="12.75" customHeight="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</row>
    <row r="702" spans="1:16" ht="12.75" customHeight="1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</row>
    <row r="703" spans="1:16" ht="12.75" customHeight="1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</row>
    <row r="704" spans="1:16" ht="12.75" customHeight="1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</row>
    <row r="705" spans="1:16" ht="12.75" customHeight="1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</row>
    <row r="706" spans="1:16" ht="12.75" customHeight="1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</row>
    <row r="707" spans="1:16" ht="12.75" customHeight="1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</row>
    <row r="708" spans="1:16" ht="12.75" customHeight="1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</row>
    <row r="709" spans="1:16" ht="12.75" customHeight="1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</row>
    <row r="710" spans="1:16" ht="12.75" customHeight="1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</row>
    <row r="711" spans="1:16" ht="12.75" customHeight="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</row>
    <row r="712" spans="1:16" ht="12.75" customHeight="1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</row>
    <row r="713" spans="1:16" ht="12.75" customHeight="1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</row>
    <row r="714" spans="1:16" ht="12.75" customHeight="1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</row>
    <row r="715" spans="1:16" ht="12.75" customHeight="1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</row>
    <row r="716" spans="1:16" ht="12.75" customHeight="1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</row>
    <row r="717" spans="1:16" ht="12.75" customHeight="1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</row>
    <row r="718" spans="1:16" ht="12.75" customHeight="1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</row>
    <row r="719" spans="1:16" ht="12.75" customHeight="1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</row>
    <row r="720" spans="1:16" ht="12.75" customHeight="1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</row>
    <row r="721" spans="1:16" ht="12.75" customHeight="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</row>
    <row r="722" spans="1:16" ht="12.75" customHeight="1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</row>
    <row r="723" spans="1:16" ht="12.75" customHeight="1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</row>
    <row r="724" spans="1:16" ht="12.75" customHeight="1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</row>
    <row r="725" spans="1:16" ht="12.75" customHeight="1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</row>
    <row r="726" spans="1:16" ht="12.75" customHeight="1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</row>
    <row r="727" spans="1:16" ht="12.75" customHeight="1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</row>
    <row r="728" spans="1:16" ht="12.75" customHeight="1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</row>
    <row r="729" spans="1:16" ht="12.75" customHeight="1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</row>
    <row r="730" spans="1:16" ht="12.75" customHeight="1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</row>
    <row r="731" spans="1:16" ht="12.75" customHeigh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</row>
    <row r="732" spans="1:16" ht="12.75" customHeigh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</row>
    <row r="733" spans="1:16" ht="12.75" customHeigh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</row>
    <row r="734" spans="1:16" ht="12.75" customHeigh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</row>
    <row r="735" spans="1:16" ht="12.75" customHeigh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</row>
    <row r="736" spans="1:16" ht="12.75" customHeigh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</row>
    <row r="737" spans="1:16" ht="12.75" customHeight="1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</row>
    <row r="738" spans="1:16" ht="12.75" customHeight="1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</row>
    <row r="739" spans="1:16" ht="12.75" customHeight="1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</row>
    <row r="740" spans="1:16" ht="12.75" customHeight="1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</row>
    <row r="741" spans="1:16" ht="12.75" customHeight="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</row>
    <row r="742" spans="1:16" ht="12.75" customHeight="1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</row>
    <row r="743" spans="1:16" ht="12.75" customHeight="1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</row>
    <row r="744" spans="1:16" ht="12.75" customHeight="1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</row>
    <row r="745" spans="1:16" ht="12.75" customHeight="1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</row>
    <row r="746" spans="1:16" ht="12.75" customHeight="1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</row>
    <row r="747" spans="1:16" ht="12.75" customHeight="1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</row>
    <row r="748" spans="1:16" ht="12.75" customHeight="1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</row>
    <row r="749" spans="1:16" ht="12.75" customHeight="1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</row>
    <row r="750" spans="1:16" ht="12.75" customHeight="1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</row>
    <row r="751" spans="1:16" ht="12.75" customHeight="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</row>
    <row r="752" spans="1:16" ht="12.75" customHeight="1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</row>
    <row r="753" spans="1:16" ht="12.75" customHeight="1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</row>
    <row r="754" spans="1:16" ht="12.75" customHeight="1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</row>
    <row r="755" spans="1:16" ht="12.75" customHeight="1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</row>
    <row r="756" spans="1:16" ht="12.75" customHeight="1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</row>
    <row r="757" spans="1:16" ht="12.75" customHeight="1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</row>
    <row r="758" spans="1:16" ht="12.75" customHeight="1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</row>
    <row r="759" spans="1:16" ht="12.75" customHeight="1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</row>
    <row r="760" spans="1:16" ht="12.75" customHeight="1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</row>
    <row r="761" spans="1:16" ht="12.75" customHeight="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</row>
    <row r="762" spans="1:16" ht="12.75" customHeight="1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</row>
    <row r="763" spans="1:16" ht="12.75" customHeight="1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</row>
    <row r="764" spans="1:16" ht="12.75" customHeight="1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</row>
    <row r="765" spans="1:16" ht="12.75" customHeight="1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</row>
    <row r="766" spans="1:16" ht="12.75" customHeight="1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</row>
    <row r="767" spans="1:16" ht="12.75" customHeight="1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</row>
    <row r="768" spans="1:16" ht="12.75" customHeight="1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</row>
    <row r="769" spans="1:16" ht="12.75" customHeight="1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</row>
    <row r="770" spans="1:16" ht="12.75" customHeight="1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</row>
    <row r="771" spans="1:16" ht="12.75" customHeight="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</row>
    <row r="772" spans="1:16" ht="12.75" customHeight="1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</row>
    <row r="773" spans="1:16" ht="12.75" customHeight="1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</row>
    <row r="774" spans="1:16" ht="12.75" customHeight="1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</row>
    <row r="775" spans="1:16" ht="12.75" customHeight="1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</row>
    <row r="776" spans="1:16" ht="12.75" customHeight="1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</row>
    <row r="777" spans="1:16" ht="12.75" customHeight="1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</row>
    <row r="778" spans="1:16" ht="12.75" customHeight="1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</row>
    <row r="779" spans="1:16" ht="12.75" customHeight="1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</row>
    <row r="780" spans="1:16" ht="12.75" customHeight="1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</row>
    <row r="781" spans="1:16" ht="12.75" customHeight="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</row>
    <row r="782" spans="1:16" ht="12.75" customHeight="1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</row>
    <row r="783" spans="1:16" ht="12.75" customHeight="1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</row>
    <row r="784" spans="1:16" ht="12.75" customHeight="1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</row>
    <row r="785" spans="1:16" ht="12.75" customHeight="1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</row>
    <row r="786" spans="1:16" ht="12.75" customHeight="1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</row>
    <row r="787" spans="1:16" ht="12.75" customHeight="1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</row>
    <row r="788" spans="1:16" ht="12.75" customHeight="1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</row>
    <row r="789" spans="1:16" ht="12.75" customHeight="1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</row>
    <row r="790" spans="1:16" ht="12.75" customHeight="1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</row>
    <row r="791" spans="1:16" ht="12.75" customHeight="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</row>
    <row r="792" spans="1:16" ht="12.75" customHeight="1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</row>
    <row r="793" spans="1:16" ht="12.75" customHeight="1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</row>
    <row r="794" spans="1:16" ht="12.75" customHeight="1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</row>
    <row r="795" spans="1:16" ht="12.75" customHeight="1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</row>
    <row r="796" spans="1:16" ht="12.75" customHeight="1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</row>
    <row r="797" spans="1:16" ht="12.75" customHeight="1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</row>
    <row r="798" spans="1:16" ht="12.75" customHeight="1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</row>
    <row r="799" spans="1:16" ht="12.75" customHeight="1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</row>
    <row r="800" spans="1:16" ht="12.75" customHeight="1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</row>
    <row r="801" spans="1:16" ht="12.75" customHeight="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</row>
    <row r="802" spans="1:16" ht="12.75" customHeight="1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</row>
    <row r="803" spans="1:16" ht="12.75" customHeight="1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</row>
    <row r="804" spans="1:16" ht="12.75" customHeight="1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</row>
    <row r="805" spans="1:16" ht="12.75" customHeight="1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</row>
    <row r="806" spans="1:16" ht="12.75" customHeight="1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</row>
    <row r="807" spans="1:16" ht="12.75" customHeight="1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</row>
    <row r="808" spans="1:16" ht="12.75" customHeight="1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</row>
    <row r="809" spans="1:16" ht="12.75" customHeight="1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</row>
    <row r="810" spans="1:16" ht="12.75" customHeight="1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</row>
    <row r="811" spans="1:16" ht="12.75" customHeight="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</row>
    <row r="812" spans="1:16" ht="12.75" customHeight="1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</row>
    <row r="813" spans="1:16" ht="12.75" customHeight="1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</row>
    <row r="814" spans="1:16" ht="12.75" customHeight="1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</row>
    <row r="815" spans="1:16" ht="12.75" customHeight="1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</row>
    <row r="816" spans="1:16" ht="12.75" customHeight="1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</row>
    <row r="817" spans="1:16" ht="12.75" customHeight="1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</row>
    <row r="818" spans="1:16" ht="12.75" customHeight="1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</row>
    <row r="819" spans="1:16" ht="12.75" customHeight="1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</row>
    <row r="820" spans="1:16" ht="12.75" customHeight="1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</row>
    <row r="821" spans="1:16" ht="12.75" customHeight="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</row>
    <row r="822" spans="1:16" ht="12.75" customHeight="1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</row>
    <row r="823" spans="1:16" ht="12.75" customHeight="1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</row>
    <row r="824" spans="1:16" ht="12.75" customHeight="1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</row>
    <row r="825" spans="1:16" ht="12.75" customHeight="1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</row>
    <row r="826" spans="1:16" ht="12.75" customHeight="1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</row>
    <row r="827" spans="1:16" ht="12.75" customHeight="1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</row>
    <row r="828" spans="1:16" ht="12.75" customHeight="1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</row>
    <row r="829" spans="1:16" ht="12.75" customHeight="1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</row>
    <row r="830" spans="1:16" ht="12.75" customHeight="1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</row>
    <row r="831" spans="1:16" ht="12.75" customHeight="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</row>
    <row r="832" spans="1:16" ht="12.75" customHeight="1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</row>
    <row r="833" spans="1:16" ht="12.75" customHeight="1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</row>
    <row r="834" spans="1:16" ht="12.75" customHeight="1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</row>
    <row r="835" spans="1:16" ht="12.75" customHeight="1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</row>
    <row r="836" spans="1:16" ht="12.75" customHeight="1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</row>
    <row r="837" spans="1:16" ht="12.75" customHeight="1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</row>
    <row r="838" spans="1:16" ht="12.75" customHeight="1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</row>
    <row r="839" spans="1:16" ht="12.75" customHeight="1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</row>
    <row r="840" spans="1:16" ht="12.75" customHeight="1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</row>
    <row r="841" spans="1:16" ht="12.75" customHeight="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</row>
    <row r="842" spans="1:16" ht="12.75" customHeight="1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</row>
    <row r="843" spans="1:16" ht="12.75" customHeight="1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</row>
    <row r="844" spans="1:16" ht="12.75" customHeight="1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</row>
    <row r="845" spans="1:16" ht="12.75" customHeight="1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</row>
    <row r="846" spans="1:16" ht="12.75" customHeight="1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</row>
    <row r="847" spans="1:16" ht="12.75" customHeight="1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</row>
    <row r="848" spans="1:16" ht="12.75" customHeight="1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</row>
    <row r="849" spans="1:16" ht="12.75" customHeight="1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</row>
    <row r="850" spans="1:16" ht="12.75" customHeight="1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</row>
    <row r="851" spans="1:16" ht="12.75" customHeight="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</row>
    <row r="852" spans="1:16" ht="12.75" customHeight="1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</row>
    <row r="853" spans="1:16" ht="12.75" customHeight="1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</row>
    <row r="854" spans="1:16" ht="12.75" customHeight="1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</row>
    <row r="855" spans="1:16" ht="12.75" customHeight="1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</row>
    <row r="856" spans="1:16" ht="12.75" customHeight="1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</row>
    <row r="857" spans="1:16" ht="12.75" customHeight="1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</row>
    <row r="858" spans="1:16" ht="12.75" customHeight="1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</row>
    <row r="859" spans="1:16" ht="12.75" customHeight="1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</row>
    <row r="860" spans="1:16" ht="12.75" customHeight="1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</row>
    <row r="861" spans="1:16" ht="12.75" customHeight="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</row>
    <row r="862" spans="1:16" ht="12.75" customHeight="1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</row>
    <row r="863" spans="1:16" ht="12.75" customHeight="1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</row>
    <row r="864" spans="1:16" ht="12.75" customHeight="1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</row>
    <row r="865" spans="1:16" ht="12.75" customHeight="1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</row>
    <row r="866" spans="1:16" ht="12.75" customHeight="1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</row>
    <row r="867" spans="1:16" ht="12.75" customHeight="1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</row>
    <row r="868" spans="1:16" ht="12.75" customHeight="1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</row>
    <row r="869" spans="1:16" ht="12.75" customHeight="1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</row>
    <row r="870" spans="1:16" ht="12.75" customHeight="1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</row>
    <row r="871" spans="1:16" ht="12.75" customHeight="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</row>
    <row r="872" spans="1:16" ht="12.75" customHeight="1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</row>
    <row r="873" spans="1:16" ht="12.75" customHeight="1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</row>
    <row r="874" spans="1:16" ht="12.75" customHeight="1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</row>
    <row r="875" spans="1:16" ht="12.75" customHeight="1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</row>
    <row r="876" spans="1:16" ht="12.75" customHeight="1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</row>
    <row r="877" spans="1:16" ht="12.75" customHeight="1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</row>
    <row r="878" spans="1:16" ht="12.75" customHeight="1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</row>
    <row r="879" spans="1:16" ht="12.75" customHeight="1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</row>
    <row r="880" spans="1:16" ht="12.75" customHeight="1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</row>
    <row r="881" spans="1:16" ht="12.75" customHeight="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</row>
    <row r="882" spans="1:16" ht="12.75" customHeight="1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</row>
    <row r="883" spans="1:16" ht="12.75" customHeight="1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</row>
    <row r="884" spans="1:16" ht="12.75" customHeight="1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</row>
    <row r="885" spans="1:16" ht="12.75" customHeight="1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</row>
    <row r="886" spans="1:16" ht="12.75" customHeight="1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</row>
    <row r="887" spans="1:16" ht="12.75" customHeight="1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</row>
    <row r="888" spans="1:16" ht="12.75" customHeight="1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</row>
    <row r="889" spans="1:16" ht="12.75" customHeight="1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</row>
    <row r="890" spans="1:16" ht="12.75" customHeight="1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</row>
    <row r="891" spans="1:16" ht="12.75" customHeight="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</row>
    <row r="892" spans="1:16" ht="12.75" customHeight="1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</row>
    <row r="893" spans="1:16" ht="12.75" customHeight="1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</row>
    <row r="894" spans="1:16" ht="12.75" customHeight="1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</row>
    <row r="895" spans="1:16" ht="12.75" customHeight="1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</row>
    <row r="896" spans="1:16" ht="12.75" customHeight="1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</row>
    <row r="897" spans="1:16" ht="12.75" customHeight="1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</row>
    <row r="898" spans="1:16" ht="12.75" customHeight="1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</row>
    <row r="899" spans="1:16" ht="12.75" customHeight="1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</row>
    <row r="900" spans="1:16" ht="12.75" customHeight="1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</row>
    <row r="901" spans="1:16" ht="12.75" customHeight="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</row>
    <row r="902" spans="1:16" ht="12.75" customHeight="1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</row>
    <row r="903" spans="1:16" ht="12.75" customHeight="1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</row>
    <row r="904" spans="1:16" ht="12.75" customHeight="1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</row>
    <row r="905" spans="1:16" ht="12.75" customHeight="1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</row>
    <row r="906" spans="1:16" ht="12.75" customHeight="1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</row>
    <row r="907" spans="1:16" ht="12.75" customHeight="1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</row>
    <row r="908" spans="1:16" ht="12.75" customHeight="1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</row>
    <row r="909" spans="1:16" ht="12.75" customHeight="1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</row>
    <row r="910" spans="1:16" ht="12.75" customHeight="1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</row>
    <row r="911" spans="1:16" ht="12.75" customHeight="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</row>
    <row r="912" spans="1:16" ht="12.75" customHeight="1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</row>
    <row r="913" spans="1:16" ht="12.75" customHeight="1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</row>
    <row r="914" spans="1:16" ht="12.75" customHeight="1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</row>
    <row r="915" spans="1:16" ht="12.75" customHeight="1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</row>
    <row r="916" spans="1:16" ht="12.75" customHeight="1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</row>
    <row r="917" spans="1:16" ht="12.75" customHeight="1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</row>
    <row r="918" spans="1:16" ht="12.75" customHeight="1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</row>
    <row r="919" spans="1:16" ht="12.75" customHeight="1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</row>
    <row r="920" spans="1:16" ht="12.75" customHeight="1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</row>
    <row r="921" spans="1:16" ht="12.75" customHeight="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</row>
    <row r="922" spans="1:16" ht="12.75" customHeight="1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</row>
    <row r="923" spans="1:16" ht="12.75" customHeight="1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</row>
    <row r="924" spans="1:16" ht="12.75" customHeight="1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</row>
    <row r="925" spans="1:16" ht="12.75" customHeight="1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</row>
    <row r="926" spans="1:16" ht="12.75" customHeight="1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</row>
    <row r="927" spans="1:16" ht="12.75" customHeight="1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</row>
    <row r="928" spans="1:16" ht="12.75" customHeight="1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</row>
    <row r="929" spans="1:16" ht="12.75" customHeight="1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</row>
    <row r="930" spans="1:16" ht="12.75" customHeight="1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</row>
    <row r="931" spans="1:16" ht="12.75" customHeight="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</row>
    <row r="932" spans="1:16" ht="12.75" customHeight="1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</row>
    <row r="933" spans="1:16" ht="12.75" customHeight="1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</row>
    <row r="934" spans="1:16" ht="12.75" customHeight="1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</row>
    <row r="935" spans="1:16" ht="12.75" customHeight="1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</row>
    <row r="936" spans="1:16" ht="12.75" customHeight="1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</row>
    <row r="937" spans="1:16" ht="12.75" customHeight="1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</row>
    <row r="938" spans="1:16" ht="12.75" customHeight="1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</row>
    <row r="939" spans="1:16" ht="12.75" customHeight="1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</row>
    <row r="940" spans="1:16" ht="12.75" customHeight="1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</row>
    <row r="941" spans="1:16" ht="12.75" customHeight="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</row>
    <row r="942" spans="1:16" ht="12.75" customHeight="1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</row>
    <row r="943" spans="1:16" ht="12.75" customHeight="1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</row>
    <row r="944" spans="1:16" ht="12.75" customHeight="1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</row>
    <row r="945" spans="1:16" ht="12.75" customHeight="1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</row>
    <row r="946" spans="1:16" ht="12.75" customHeight="1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</row>
    <row r="947" spans="1:16" ht="12.75" customHeight="1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</row>
    <row r="948" spans="1:16" ht="12.75" customHeight="1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</row>
    <row r="949" spans="1:16" ht="12.75" customHeight="1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</row>
    <row r="950" spans="1:16" ht="12.75" customHeight="1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</row>
    <row r="951" spans="1:16" ht="12.75" customHeight="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</row>
    <row r="952" spans="1:16" ht="12.75" customHeight="1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</row>
    <row r="953" spans="1:16" ht="12.75" customHeight="1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</row>
    <row r="954" spans="1:16" ht="12.75" customHeight="1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</row>
    <row r="955" spans="1:16" ht="12.75" customHeight="1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</row>
    <row r="956" spans="1:16" ht="12.75" customHeight="1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</row>
    <row r="957" spans="1:16" ht="12.75" customHeight="1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</row>
    <row r="958" spans="1:16" ht="12.75" customHeight="1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</row>
    <row r="959" spans="1:16" ht="12.75" customHeight="1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</row>
    <row r="960" spans="1:16" ht="12.75" customHeight="1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</row>
    <row r="961" spans="1:16" ht="12.75" customHeight="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</row>
    <row r="962" spans="1:16" ht="12.75" customHeight="1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</row>
    <row r="963" spans="1:16" ht="12.75" customHeight="1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</row>
    <row r="964" spans="1:16" ht="12.75" customHeight="1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</row>
    <row r="965" spans="1:16" ht="12.75" customHeight="1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</row>
    <row r="966" spans="1:16" ht="12.75" customHeight="1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</row>
    <row r="967" spans="1:16" ht="12.75" customHeight="1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</row>
    <row r="968" spans="1:16" ht="12.75" customHeight="1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</row>
    <row r="969" spans="1:16" ht="12.75" customHeight="1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</row>
    <row r="970" spans="1:16" ht="12.75" customHeight="1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</row>
    <row r="971" spans="1:16" ht="12.75" customHeight="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</row>
    <row r="972" spans="1:16" ht="12.75" customHeight="1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</row>
    <row r="973" spans="1:16" ht="12.75" customHeight="1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</row>
    <row r="974" spans="1:16" ht="12.75" customHeight="1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</row>
    <row r="975" spans="1:16" ht="12.75" customHeight="1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</row>
    <row r="976" spans="1:16" ht="12.75" customHeight="1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</row>
    <row r="977" spans="1:16" ht="12.75" customHeight="1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</row>
    <row r="978" spans="1:16" ht="12.75" customHeight="1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</row>
    <row r="979" spans="1:16" ht="12.75" customHeight="1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</row>
    <row r="980" spans="1:16" ht="12.75" customHeight="1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</row>
    <row r="981" spans="1:16" ht="12.75" customHeight="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</row>
    <row r="982" spans="1:16" ht="12.75" customHeight="1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</row>
    <row r="983" spans="1:16" ht="12.75" customHeight="1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</row>
    <row r="984" spans="1:16" ht="12.75" customHeight="1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</row>
    <row r="985" spans="1:16" ht="12.75" customHeight="1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</row>
    <row r="986" spans="1:16" ht="12.75" customHeight="1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</row>
    <row r="987" spans="1:16" ht="12.75" customHeight="1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</row>
    <row r="988" spans="1:16" ht="12.75" customHeight="1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</row>
    <row r="989" spans="1:16" ht="12.75" customHeight="1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</row>
    <row r="990" spans="1:16" ht="12.75" customHeight="1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</row>
    <row r="991" spans="1:16" ht="12.75" customHeight="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</row>
    <row r="992" spans="1:16" ht="12.75" customHeight="1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</row>
    <row r="993" spans="1:16" ht="12.75" customHeight="1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</row>
    <row r="994" spans="1:16" ht="12.75" customHeight="1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</row>
  </sheetData>
  <mergeCells count="8">
    <mergeCell ref="C26:D26"/>
    <mergeCell ref="C2:G2"/>
    <mergeCell ref="C3:G3"/>
    <mergeCell ref="C5:C6"/>
    <mergeCell ref="D5:D6"/>
    <mergeCell ref="E5:E6"/>
    <mergeCell ref="F5:G5"/>
    <mergeCell ref="C4:G4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33</vt:i4>
      </vt:variant>
      <vt:variant>
        <vt:lpstr>Rangos con nombre</vt:lpstr>
      </vt:variant>
      <vt:variant>
        <vt:i4>15</vt:i4>
      </vt:variant>
    </vt:vector>
  </HeadingPairs>
  <TitlesOfParts>
    <vt:vector size="48" baseType="lpstr">
      <vt:lpstr>Hoja1</vt:lpstr>
      <vt:lpstr>Hoja2</vt:lpstr>
      <vt:lpstr>Resumen del escenario 3</vt:lpstr>
      <vt:lpstr>DATOS</vt:lpstr>
      <vt:lpstr>Resumen del escenario</vt:lpstr>
      <vt:lpstr>a) Presupuesto_Ventas</vt:lpstr>
      <vt:lpstr>b) Inversión Inicial</vt:lpstr>
      <vt:lpstr>c) Dep. y VR</vt:lpstr>
      <vt:lpstr>d) Costos_producción</vt:lpstr>
      <vt:lpstr>Regimen tributario y laboral</vt:lpstr>
      <vt:lpstr>e) Planilla</vt:lpstr>
      <vt:lpstr>f) Gastos_Operativos</vt:lpstr>
      <vt:lpstr>g) Costos_Unitarios</vt:lpstr>
      <vt:lpstr>h) Capital_Trabajo</vt:lpstr>
      <vt:lpstr>i) Estado de Resultados</vt:lpstr>
      <vt:lpstr>PLAN DE PAGOS</vt:lpstr>
      <vt:lpstr>TABLA AMORTIZACIÓN</vt:lpstr>
      <vt:lpstr>Amortización de Préstamos</vt:lpstr>
      <vt:lpstr>betas</vt:lpstr>
      <vt:lpstr>j) cronograma deuda</vt:lpstr>
      <vt:lpstr>k) Flujos de Caja</vt:lpstr>
      <vt:lpstr>l.) Ku</vt:lpstr>
      <vt:lpstr>m) Ke y Kwacc</vt:lpstr>
      <vt:lpstr>Hoja7</vt:lpstr>
      <vt:lpstr>Hoja6</vt:lpstr>
      <vt:lpstr>Hoja5</vt:lpstr>
      <vt:lpstr>Hoja4</vt:lpstr>
      <vt:lpstr>analisis de sensibilidad</vt:lpstr>
      <vt:lpstr>Hoja12</vt:lpstr>
      <vt:lpstr>Hoja9</vt:lpstr>
      <vt:lpstr>Hoja8</vt:lpstr>
      <vt:lpstr>Hoja10</vt:lpstr>
      <vt:lpstr>Hoja3</vt:lpstr>
      <vt:lpstr>'m) Ke y Kwacc'!_Hlk37002392</vt:lpstr>
      <vt:lpstr>'m) Ke y Kwacc'!_Hlk38462990</vt:lpstr>
      <vt:lpstr>'Regimen tributario y laboral'!_Toc64714921</vt:lpstr>
      <vt:lpstr>A</vt:lpstr>
      <vt:lpstr>N</vt:lpstr>
      <vt:lpstr>DATOS!TIRE</vt:lpstr>
      <vt:lpstr>DATOS!TIRF</vt:lpstr>
      <vt:lpstr>DATOS!Valor_de_venta</vt:lpstr>
      <vt:lpstr>DATOS!Valor_del_Rocoto</vt:lpstr>
      <vt:lpstr>DATOS!Valor_Mano_Obra</vt:lpstr>
      <vt:lpstr>Valor_Mano_Obra</vt:lpstr>
      <vt:lpstr>DATOS!VANE</vt:lpstr>
      <vt:lpstr>'Resumen del escenario'!VANE</vt:lpstr>
      <vt:lpstr>DATOS!VANF</vt:lpstr>
      <vt:lpstr>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EDISON ACHALMA</cp:lastModifiedBy>
  <cp:lastPrinted>2021-06-26T03:51:46Z</cp:lastPrinted>
  <dcterms:created xsi:type="dcterms:W3CDTF">2021-02-06T22:01:03Z</dcterms:created>
  <dcterms:modified xsi:type="dcterms:W3CDTF">2021-06-29T01:15:07Z</dcterms:modified>
</cp:coreProperties>
</file>