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0. TALLERES FLUJOS DE CAJA/"/>
    </mc:Choice>
  </mc:AlternateContent>
  <xr:revisionPtr revIDLastSave="0" documentId="8_{9506C145-C748-44BB-801E-A30895D5AE2F}" xr6:coauthVersionLast="47" xr6:coauthVersionMax="47" xr10:uidLastSave="{00000000-0000-0000-0000-000000000000}"/>
  <bookViews>
    <workbookView xWindow="-120" yWindow="-16320" windowWidth="29040" windowHeight="15720"/>
  </bookViews>
  <sheets>
    <sheet name="flujo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" i="3" l="1"/>
  <c r="D29" i="3"/>
  <c r="D25" i="3" s="1"/>
  <c r="D28" i="3"/>
  <c r="C111" i="3"/>
  <c r="D105" i="3"/>
  <c r="E105" i="3"/>
  <c r="F105" i="3"/>
  <c r="D104" i="3"/>
  <c r="E104" i="3"/>
  <c r="F104" i="3"/>
  <c r="E86" i="3"/>
  <c r="F86" i="3"/>
  <c r="G86" i="3"/>
  <c r="D74" i="3"/>
  <c r="D76" i="3" s="1"/>
  <c r="D111" i="3" s="1"/>
  <c r="D75" i="3"/>
  <c r="E37" i="3"/>
  <c r="E35" i="3" s="1"/>
  <c r="F37" i="3"/>
  <c r="G37" i="3"/>
  <c r="D37" i="3"/>
  <c r="E36" i="3"/>
  <c r="F36" i="3"/>
  <c r="F35" i="3" s="1"/>
  <c r="G36" i="3"/>
  <c r="D36" i="3"/>
  <c r="G33" i="3"/>
  <c r="D32" i="3"/>
  <c r="E32" i="3"/>
  <c r="F32" i="3"/>
  <c r="C33" i="3"/>
  <c r="E29" i="3"/>
  <c r="E39" i="3"/>
  <c r="F29" i="3"/>
  <c r="F39" i="3"/>
  <c r="G29" i="3"/>
  <c r="G39" i="3"/>
  <c r="E28" i="3"/>
  <c r="E38" i="3"/>
  <c r="F28" i="3"/>
  <c r="F25" i="3" s="1"/>
  <c r="F38" i="3"/>
  <c r="G28" i="3"/>
  <c r="G38" i="3" s="1"/>
  <c r="G35" i="3" s="1"/>
  <c r="G107" i="3" s="1"/>
  <c r="D38" i="3"/>
  <c r="D22" i="3"/>
  <c r="E22" i="3"/>
  <c r="E30" i="3" s="1"/>
  <c r="F22" i="3"/>
  <c r="E9" i="3"/>
  <c r="G9" i="3"/>
  <c r="E8" i="3"/>
  <c r="G8" i="3" s="1"/>
  <c r="G10" i="3" s="1"/>
  <c r="D10" i="3"/>
  <c r="G25" i="3"/>
  <c r="G85" i="3" s="1"/>
  <c r="E25" i="3"/>
  <c r="E85" i="3" s="1"/>
  <c r="C76" i="3"/>
  <c r="D73" i="3"/>
  <c r="G74" i="3" s="1"/>
  <c r="G73" i="3"/>
  <c r="F73" i="3"/>
  <c r="E73" i="3"/>
  <c r="E76" i="3" s="1"/>
  <c r="E111" i="3" s="1"/>
  <c r="E74" i="3"/>
  <c r="E75" i="3"/>
  <c r="G75" i="3" l="1"/>
  <c r="G76" i="3" s="1"/>
  <c r="G111" i="3" s="1"/>
  <c r="C24" i="3"/>
  <c r="G84" i="3"/>
  <c r="G88" i="3" s="1"/>
  <c r="G11" i="3"/>
  <c r="F84" i="3"/>
  <c r="E84" i="3"/>
  <c r="E88" i="3" s="1"/>
  <c r="D84" i="3"/>
  <c r="F30" i="3"/>
  <c r="F85" i="3"/>
  <c r="D30" i="3"/>
  <c r="D85" i="3"/>
  <c r="E107" i="3"/>
  <c r="E40" i="3"/>
  <c r="E57" i="3" s="1"/>
  <c r="F107" i="3"/>
  <c r="F40" i="3"/>
  <c r="F57" i="3" s="1"/>
  <c r="E10" i="3"/>
  <c r="F74" i="3"/>
  <c r="D39" i="3"/>
  <c r="D35" i="3" s="1"/>
  <c r="D107" i="3" l="1"/>
  <c r="D40" i="3"/>
  <c r="D57" i="3" s="1"/>
  <c r="G56" i="3"/>
  <c r="F56" i="3"/>
  <c r="F58" i="3" s="1"/>
  <c r="F60" i="3" s="1"/>
  <c r="F108" i="3" s="1"/>
  <c r="E106" i="3"/>
  <c r="E110" i="3" s="1"/>
  <c r="E112" i="3" s="1"/>
  <c r="F106" i="3"/>
  <c r="G106" i="3"/>
  <c r="D56" i="3"/>
  <c r="D58" i="3" s="1"/>
  <c r="D106" i="3"/>
  <c r="E56" i="3"/>
  <c r="E58" i="3" s="1"/>
  <c r="E60" i="3" s="1"/>
  <c r="E108" i="3" s="1"/>
  <c r="F75" i="3"/>
  <c r="F76" i="3" s="1"/>
  <c r="F111" i="3" s="1"/>
  <c r="G89" i="3"/>
  <c r="G109" i="3" s="1"/>
  <c r="C34" i="3"/>
  <c r="G24" i="3"/>
  <c r="G22" i="3" s="1"/>
  <c r="G30" i="3" s="1"/>
  <c r="C22" i="3"/>
  <c r="C30" i="3" s="1"/>
  <c r="D88" i="3"/>
  <c r="E89" i="3"/>
  <c r="E109" i="3" s="1"/>
  <c r="F88" i="3"/>
  <c r="G34" i="3" l="1"/>
  <c r="C105" i="3"/>
  <c r="C32" i="3"/>
  <c r="F89" i="3"/>
  <c r="F109" i="3" s="1"/>
  <c r="F110" i="3" s="1"/>
  <c r="F112" i="3" s="1"/>
  <c r="F90" i="3"/>
  <c r="G90" i="3"/>
  <c r="E90" i="3"/>
  <c r="D89" i="3"/>
  <c r="D109" i="3" s="1"/>
  <c r="C104" i="3" l="1"/>
  <c r="C110" i="3" s="1"/>
  <c r="C112" i="3" s="1"/>
  <c r="C40" i="3"/>
  <c r="C57" i="3" s="1"/>
  <c r="C58" i="3" s="1"/>
  <c r="G105" i="3"/>
  <c r="G32" i="3"/>
  <c r="D90" i="3"/>
  <c r="G104" i="3" l="1"/>
  <c r="G40" i="3"/>
  <c r="G57" i="3" s="1"/>
  <c r="G58" i="3" s="1"/>
  <c r="G60" i="3" s="1"/>
  <c r="G108" i="3" s="1"/>
  <c r="C59" i="3"/>
  <c r="D60" i="3"/>
  <c r="D108" i="3" s="1"/>
  <c r="D110" i="3" s="1"/>
  <c r="D112" i="3" s="1"/>
  <c r="G110" i="3" l="1"/>
  <c r="G112" i="3" s="1"/>
</calcChain>
</file>

<file path=xl/sharedStrings.xml><?xml version="1.0" encoding="utf-8"?>
<sst xmlns="http://schemas.openxmlformats.org/spreadsheetml/2006/main" count="122" uniqueCount="111">
  <si>
    <t>RUBROS</t>
  </si>
  <si>
    <t>PERIODOS</t>
  </si>
  <si>
    <t xml:space="preserve">Año 0 </t>
  </si>
  <si>
    <t>Año 1</t>
  </si>
  <si>
    <t>RUBRO</t>
  </si>
  <si>
    <t>Año 2</t>
  </si>
  <si>
    <t>Año 3</t>
  </si>
  <si>
    <t>Año 4</t>
  </si>
  <si>
    <t>PERIODO</t>
  </si>
  <si>
    <t>Año 0</t>
  </si>
  <si>
    <t>Año3</t>
  </si>
  <si>
    <t>TALLER DE FLUJO DE CAJA ECONOMICO Y FINANCIERO</t>
  </si>
  <si>
    <t>TRANSPORTES GIRON</t>
  </si>
  <si>
    <t>1.- MODULO DE INGRESOS</t>
  </si>
  <si>
    <t>Camiòn A</t>
  </si>
  <si>
    <t>Camiòn B</t>
  </si>
  <si>
    <t>F. Total de ingresos anuales (3)</t>
  </si>
  <si>
    <t>A. Cajas</t>
  </si>
  <si>
    <t>B. Precio</t>
  </si>
  <si>
    <t>D. Nº viajes anuales</t>
  </si>
  <si>
    <t>E. Ingreso Anual(2)</t>
  </si>
  <si>
    <t>G. Total ingresos anuales con IGV (4)</t>
  </si>
  <si>
    <t>C. Ingresos     x viaje (1)</t>
  </si>
  <si>
    <t>(1) = A*B</t>
  </si>
  <si>
    <t>(2) = C*D</t>
  </si>
  <si>
    <t>(3) = E( camion A)+E(Camion B)</t>
  </si>
  <si>
    <t>(4) = 1.18* F</t>
  </si>
  <si>
    <t>2.- MODULO DE COSTOS Y DE INVERSIÒN Y LIQUIDACIÒN</t>
  </si>
  <si>
    <t>Costos sin IGV</t>
  </si>
  <si>
    <t>H. Inversiòn y Liquidaciòn</t>
  </si>
  <si>
    <t>I. Costos</t>
  </si>
  <si>
    <t>J. Combustibles</t>
  </si>
  <si>
    <t>K. Repuestos y Servicios</t>
  </si>
  <si>
    <t>L. Sueldo de choferes (6)</t>
  </si>
  <si>
    <t>Incremento KW (5)</t>
  </si>
  <si>
    <t>M. Sueldo de ayudantes (7)</t>
  </si>
  <si>
    <t>Costos con IGV</t>
  </si>
  <si>
    <t>P. Costos (10)</t>
  </si>
  <si>
    <t>Q. Combustibles (11)</t>
  </si>
  <si>
    <t>R. Repuestos y Servicios (12)</t>
  </si>
  <si>
    <t>S.. Sueldo de choferes (13)</t>
  </si>
  <si>
    <t>T. Sueldo de ayudantes (13)</t>
  </si>
  <si>
    <t>(5) Cambio en KW = 0.1*Variacion de ventas sin IGV</t>
  </si>
  <si>
    <t>(6) L = 3,840*2</t>
  </si>
  <si>
    <t>(7) M= 1,200*2. No contempla al vendedor de la cervecerìa, por no corresponderle</t>
  </si>
  <si>
    <t>(8) N = H+I</t>
  </si>
  <si>
    <t>N. TOTAL SIN IGV (8)</t>
  </si>
  <si>
    <t>Camiòn B (9)</t>
  </si>
  <si>
    <t xml:space="preserve">O. Inversiòn y Liquidaciòn </t>
  </si>
  <si>
    <t>(9) Camiòn = 1.18*28,000</t>
  </si>
  <si>
    <t xml:space="preserve">Incremento KW </t>
  </si>
  <si>
    <t>(10) P= Q+R+S+T</t>
  </si>
  <si>
    <t>(11) Q= 1.18*J</t>
  </si>
  <si>
    <t>(12) R= 1.18*K</t>
  </si>
  <si>
    <t>(13) Son sueldos, no se paga IGV  por ellos</t>
  </si>
  <si>
    <t>U. TOTAL CON IGV (14)</t>
  </si>
  <si>
    <t>(14) U = 0+P</t>
  </si>
  <si>
    <t>3.- MODULO DE IGV</t>
  </si>
  <si>
    <t>V. IGV Ingresos (15)</t>
  </si>
  <si>
    <t>W. IGV Egresos (16)</t>
  </si>
  <si>
    <t>X. Diferencia (17)</t>
  </si>
  <si>
    <t>Y. Crèdito Tributario (18)</t>
  </si>
  <si>
    <t>Z. PAGO DE IGV (19)</t>
  </si>
  <si>
    <t>(15) V = -(G-F)</t>
  </si>
  <si>
    <t>(16) W= -(U-N)</t>
  </si>
  <si>
    <t>(17) X = V+W</t>
  </si>
  <si>
    <t>(18) Si X &gt;0, Hay un crèdito tributario ( el IGV pagado es mayor que el que se debe pagar)</t>
  </si>
  <si>
    <t>(19)  Si no hay crèdito tributario, el pago es la diferencia (X) . Si hay credito tributario, se debe deducir este del</t>
  </si>
  <si>
    <t>monto que se deberìa pagar, hasta que desaparezca  dicho crèdito tributario.</t>
  </si>
  <si>
    <t>4.- FINANCIAMIENTO NETO</t>
  </si>
  <si>
    <t>AA. Principal</t>
  </si>
  <si>
    <t>AB. Amortizaciòn capital (20)</t>
  </si>
  <si>
    <t xml:space="preserve">AC. Interes (21) </t>
  </si>
  <si>
    <t>AE.Financiamiento Neto</t>
  </si>
  <si>
    <t>(20) AB =10,000/4</t>
  </si>
  <si>
    <t>(21) AC = -0.12* Saldo de la deuda</t>
  </si>
  <si>
    <t>AD.  Escudo Fiscal (22)</t>
  </si>
  <si>
    <t>(22) AD = -0.30 * AC</t>
  </si>
  <si>
    <t>AF. Ingresos (23)</t>
  </si>
  <si>
    <t>AG. Costos de operación (24)</t>
  </si>
  <si>
    <t>AH. Depreciaciones (25)</t>
  </si>
  <si>
    <t>AI. Intereses (26)</t>
  </si>
  <si>
    <t>AJ. Utilidad Imponible (27)</t>
  </si>
  <si>
    <t>AK. Impuesto a la Renta (28)</t>
  </si>
  <si>
    <t>AL. Utilidad Neta (29)</t>
  </si>
  <si>
    <t>(23) AF = F</t>
  </si>
  <si>
    <t>(24) AG = I</t>
  </si>
  <si>
    <t>(25) AH = (28,000-16,000)/4</t>
  </si>
  <si>
    <t>(26) AI = AC</t>
  </si>
  <si>
    <t>(27) AJ= AF+AG+AH+AI</t>
  </si>
  <si>
    <t>(28) AK = -0.3*AJ</t>
  </si>
  <si>
    <t>(29) AL = AJ+AK</t>
  </si>
  <si>
    <t>6.- FLUJOS DE CAJA</t>
  </si>
  <si>
    <t>AM. Flujo de caja de inversiòn y liq.(30)</t>
  </si>
  <si>
    <t>AQ. Pago de IGV (33)</t>
  </si>
  <si>
    <t>AP. Flujo de caja de costos (32)</t>
  </si>
  <si>
    <t>AR. Impuesto a la renta (34)</t>
  </si>
  <si>
    <t>(30) AM = O</t>
  </si>
  <si>
    <t>AO. Flujo de caja de Ingresos (31)</t>
  </si>
  <si>
    <t xml:space="preserve">AN. Incremento en KW </t>
  </si>
  <si>
    <t>(32) AP = P</t>
  </si>
  <si>
    <t>(31) AO = G</t>
  </si>
  <si>
    <t>(33) AQ =Z</t>
  </si>
  <si>
    <t>(34) AR = AK-AD .No hay utilidad en la venta del camiòn</t>
  </si>
  <si>
    <t>(35) AS = AM+AN+AO+AP+AQ+AR</t>
  </si>
  <si>
    <t>(36) AT = AE</t>
  </si>
  <si>
    <t>(37) AU = AS+AT</t>
  </si>
  <si>
    <t>AS. FC Económico (FCE) (35)</t>
  </si>
  <si>
    <t>AU. FCFinanciero (FCF) (37)</t>
  </si>
  <si>
    <t>AT. FC Financiamiento Neto (FCD)(36)</t>
  </si>
  <si>
    <t>5.- ESTADO DE RESULTADOS ECONOMICO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</si>
</sst>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87" formatCode="#,##0.0"/>
    <numFmt numFmtId="189" formatCode="_(* #,##0_);_(* \(#,##0\);_(* &quot;-&quot;??_);_(@_)"/>
    <numFmt numFmtId="190" formatCode="_ * #,##0.0_ ;_ * \-#,##0.0_ ;_ * &quot;-&quot;?_ ;_ @_ "/>
    <numFmt numFmtId="193" formatCode="_ [$S/.-280A]\ * #,##0_ ;_ [$S/.-280A]\ * \-#,##0_ ;_ [$S/.-280A]\ * &quot;-&quot;??_ ;_ @_ "/>
    <numFmt numFmtId="195" formatCode="_ * #,##0_ ;_ * \-#,##0_ ;_ * &quot;-&quot;?_ ;_ @_ "/>
    <numFmt numFmtId="197" formatCode="_ * #,##0_ ;_ * \-#,##0_ ;_ * &quot;-&quot;??_ ;_ @_ "/>
    <numFmt numFmtId="200" formatCode="_ * #,##0.0000_ ;_ * \-#,##0.0000_ ;_ * &quot;-&quot;?_ ;_ @_ "/>
    <numFmt numFmtId="202" formatCode="_-* #,##0.0_-;\-* #,##0.0_-;_-* &quot;-&quot;?_-;_-@_-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3" fontId="3" fillId="0" borderId="2" xfId="0" applyNumberFormat="1" applyFont="1" applyFill="1" applyBorder="1"/>
    <xf numFmtId="3" fontId="3" fillId="0" borderId="3" xfId="0" applyNumberFormat="1" applyFont="1" applyFill="1" applyBorder="1"/>
    <xf numFmtId="3" fontId="3" fillId="0" borderId="1" xfId="0" applyNumberFormat="1" applyFont="1" applyFill="1" applyBorder="1"/>
    <xf numFmtId="3" fontId="3" fillId="0" borderId="4" xfId="0" applyNumberFormat="1" applyFont="1" applyFill="1" applyBorder="1"/>
    <xf numFmtId="0" fontId="2" fillId="0" borderId="5" xfId="0" applyFont="1" applyFill="1" applyBorder="1"/>
    <xf numFmtId="4" fontId="3" fillId="0" borderId="1" xfId="0" applyNumberFormat="1" applyFont="1" applyFill="1" applyBorder="1"/>
    <xf numFmtId="0" fontId="3" fillId="0" borderId="1" xfId="0" applyFont="1" applyBorder="1"/>
    <xf numFmtId="189" fontId="0" fillId="0" borderId="1" xfId="0" applyNumberFormat="1" applyBorder="1"/>
    <xf numFmtId="0" fontId="0" fillId="0" borderId="1" xfId="0" applyBorder="1"/>
    <xf numFmtId="189" fontId="0" fillId="0" borderId="1" xfId="1" applyNumberFormat="1" applyFont="1" applyBorder="1"/>
    <xf numFmtId="0" fontId="2" fillId="0" borderId="1" xfId="0" applyFont="1" applyFill="1" applyBorder="1"/>
    <xf numFmtId="0" fontId="2" fillId="4" borderId="1" xfId="0" applyFont="1" applyFill="1" applyBorder="1"/>
    <xf numFmtId="189" fontId="0" fillId="0" borderId="1" xfId="1" applyNumberFormat="1" applyFont="1" applyBorder="1" applyAlignment="1">
      <alignment horizontal="left"/>
    </xf>
    <xf numFmtId="0" fontId="2" fillId="0" borderId="0" xfId="0" applyFont="1" applyFill="1" applyBorder="1"/>
    <xf numFmtId="189" fontId="2" fillId="0" borderId="1" xfId="0" applyNumberFormat="1" applyFont="1" applyBorder="1"/>
    <xf numFmtId="189" fontId="0" fillId="0" borderId="1" xfId="1" applyNumberFormat="1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3" fillId="0" borderId="6" xfId="0" applyFont="1" applyBorder="1"/>
    <xf numFmtId="0" fontId="2" fillId="4" borderId="7" xfId="0" applyFont="1" applyFill="1" applyBorder="1"/>
    <xf numFmtId="0" fontId="2" fillId="4" borderId="8" xfId="0" applyFont="1" applyFill="1" applyBorder="1"/>
    <xf numFmtId="189" fontId="2" fillId="4" borderId="8" xfId="1" applyNumberFormat="1" applyFont="1" applyFill="1" applyBorder="1"/>
    <xf numFmtId="189" fontId="2" fillId="4" borderId="9" xfId="1" applyNumberFormat="1" applyFont="1" applyFill="1" applyBorder="1"/>
    <xf numFmtId="190" fontId="2" fillId="0" borderId="0" xfId="0" applyNumberFormat="1" applyFont="1" applyFill="1" applyBorder="1"/>
    <xf numFmtId="190" fontId="2" fillId="0" borderId="1" xfId="0" applyNumberFormat="1" applyFont="1" applyFill="1" applyBorder="1"/>
    <xf numFmtId="193" fontId="2" fillId="0" borderId="1" xfId="0" applyNumberFormat="1" applyFont="1" applyFill="1" applyBorder="1"/>
    <xf numFmtId="195" fontId="2" fillId="0" borderId="1" xfId="0" applyNumberFormat="1" applyFont="1" applyFill="1" applyBorder="1"/>
    <xf numFmtId="197" fontId="2" fillId="0" borderId="1" xfId="0" applyNumberFormat="1" applyFont="1" applyFill="1" applyBorder="1"/>
    <xf numFmtId="200" fontId="2" fillId="0" borderId="0" xfId="0" applyNumberFormat="1" applyFont="1" applyFill="1" applyBorder="1"/>
    <xf numFmtId="197" fontId="0" fillId="0" borderId="1" xfId="0" applyNumberFormat="1" applyBorder="1"/>
    <xf numFmtId="3" fontId="0" fillId="0" borderId="1" xfId="0" applyNumberFormat="1" applyBorder="1"/>
    <xf numFmtId="189" fontId="2" fillId="4" borderId="1" xfId="1" applyNumberFormat="1" applyFont="1" applyFill="1" applyBorder="1"/>
    <xf numFmtId="0" fontId="2" fillId="4" borderId="6" xfId="0" applyFont="1" applyFill="1" applyBorder="1"/>
    <xf numFmtId="189" fontId="2" fillId="4" borderId="4" xfId="1" applyNumberFormat="1" applyFont="1" applyFill="1" applyBorder="1"/>
    <xf numFmtId="189" fontId="2" fillId="0" borderId="0" xfId="1" applyNumberFormat="1" applyFont="1" applyFill="1" applyBorder="1"/>
    <xf numFmtId="0" fontId="0" fillId="0" borderId="0" xfId="0" applyFill="1" applyBorder="1"/>
    <xf numFmtId="0" fontId="3" fillId="4" borderId="5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justify" vertic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0" fillId="0" borderId="12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3" fontId="3" fillId="0" borderId="1" xfId="0" applyNumberFormat="1" applyFont="1" applyBorder="1"/>
    <xf numFmtId="0" fontId="2" fillId="4" borderId="12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3" fillId="0" borderId="6" xfId="0" applyFont="1" applyFill="1" applyBorder="1"/>
    <xf numFmtId="0" fontId="2" fillId="0" borderId="6" xfId="0" applyFont="1" applyFill="1" applyBorder="1"/>
    <xf numFmtId="3" fontId="0" fillId="0" borderId="4" xfId="0" applyNumberFormat="1" applyBorder="1"/>
    <xf numFmtId="189" fontId="0" fillId="0" borderId="4" xfId="0" applyNumberFormat="1" applyBorder="1"/>
    <xf numFmtId="3" fontId="3" fillId="0" borderId="4" xfId="0" applyNumberFormat="1" applyFont="1" applyBorder="1"/>
    <xf numFmtId="0" fontId="3" fillId="0" borderId="4" xfId="0" applyFont="1" applyBorder="1"/>
    <xf numFmtId="189" fontId="2" fillId="0" borderId="1" xfId="1" applyNumberFormat="1" applyFont="1" applyBorder="1"/>
    <xf numFmtId="3" fontId="2" fillId="0" borderId="1" xfId="0" applyNumberFormat="1" applyFont="1" applyBorder="1"/>
    <xf numFmtId="189" fontId="2" fillId="0" borderId="4" xfId="1" applyNumberFormat="1" applyFont="1" applyBorder="1"/>
    <xf numFmtId="0" fontId="2" fillId="4" borderId="0" xfId="0" applyFont="1" applyFill="1" applyBorder="1"/>
    <xf numFmtId="0" fontId="3" fillId="0" borderId="13" xfId="0" applyFont="1" applyFill="1" applyBorder="1"/>
    <xf numFmtId="189" fontId="0" fillId="0" borderId="14" xfId="1" applyNumberFormat="1" applyFont="1" applyFill="1" applyBorder="1"/>
    <xf numFmtId="0" fontId="3" fillId="0" borderId="14" xfId="0" applyFont="1" applyBorder="1"/>
    <xf numFmtId="189" fontId="2" fillId="0" borderId="0" xfId="0" applyNumberFormat="1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3" fillId="0" borderId="12" xfId="0" applyFont="1" applyFill="1" applyBorder="1"/>
    <xf numFmtId="189" fontId="0" fillId="0" borderId="2" xfId="1" applyNumberFormat="1" applyFont="1" applyBorder="1"/>
    <xf numFmtId="3" fontId="2" fillId="0" borderId="4" xfId="0" applyNumberFormat="1" applyFont="1" applyBorder="1"/>
    <xf numFmtId="0" fontId="3" fillId="0" borderId="18" xfId="0" applyFont="1" applyBorder="1"/>
    <xf numFmtId="0" fontId="2" fillId="0" borderId="19" xfId="0" applyFont="1" applyFill="1" applyBorder="1"/>
    <xf numFmtId="189" fontId="0" fillId="0" borderId="20" xfId="1" applyNumberFormat="1" applyFont="1" applyFill="1" applyBorder="1"/>
    <xf numFmtId="0" fontId="3" fillId="0" borderId="20" xfId="0" applyFont="1" applyBorder="1"/>
    <xf numFmtId="0" fontId="0" fillId="0" borderId="20" xfId="0" applyBorder="1"/>
    <xf numFmtId="0" fontId="0" fillId="0" borderId="21" xfId="0" applyBorder="1"/>
    <xf numFmtId="189" fontId="0" fillId="0" borderId="10" xfId="1" applyNumberFormat="1" applyFont="1" applyFill="1" applyBorder="1"/>
    <xf numFmtId="189" fontId="0" fillId="0" borderId="11" xfId="1" applyNumberFormat="1" applyFont="1" applyFill="1" applyBorder="1"/>
    <xf numFmtId="189" fontId="2" fillId="0" borderId="10" xfId="0" applyNumberFormat="1" applyFont="1" applyFill="1" applyBorder="1"/>
    <xf numFmtId="189" fontId="2" fillId="0" borderId="1" xfId="1" applyNumberFormat="1" applyFont="1" applyFill="1" applyBorder="1"/>
    <xf numFmtId="189" fontId="0" fillId="0" borderId="0" xfId="0" applyNumberFormat="1" applyFill="1" applyBorder="1"/>
    <xf numFmtId="189" fontId="0" fillId="0" borderId="0" xfId="1" applyNumberFormat="1" applyFont="1" applyFill="1" applyBorder="1"/>
    <xf numFmtId="0" fontId="2" fillId="4" borderId="7" xfId="0" applyFont="1" applyFill="1" applyBorder="1" applyAlignment="1">
      <alignment horizontal="left"/>
    </xf>
    <xf numFmtId="0" fontId="3" fillId="0" borderId="22" xfId="0" applyFont="1" applyFill="1" applyBorder="1"/>
    <xf numFmtId="0" fontId="3" fillId="0" borderId="0" xfId="0" applyFont="1" applyFill="1" applyBorder="1"/>
    <xf numFmtId="0" fontId="2" fillId="5" borderId="1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90" fontId="2" fillId="5" borderId="2" xfId="0" applyNumberFormat="1" applyFont="1" applyFill="1" applyBorder="1" applyAlignment="1">
      <alignment horizontal="center"/>
    </xf>
    <xf numFmtId="190" fontId="2" fillId="5" borderId="3" xfId="0" applyNumberFormat="1" applyFont="1" applyFill="1" applyBorder="1" applyAlignment="1">
      <alignment horizontal="center"/>
    </xf>
    <xf numFmtId="195" fontId="2" fillId="0" borderId="4" xfId="0" applyNumberFormat="1" applyFont="1" applyFill="1" applyBorder="1"/>
    <xf numFmtId="190" fontId="2" fillId="0" borderId="4" xfId="0" applyNumberFormat="1" applyFont="1" applyFill="1" applyBorder="1"/>
    <xf numFmtId="197" fontId="2" fillId="0" borderId="4" xfId="0" applyNumberFormat="1" applyFont="1" applyFill="1" applyBorder="1"/>
    <xf numFmtId="202" fontId="0" fillId="0" borderId="1" xfId="0" applyNumberFormat="1" applyBorder="1"/>
    <xf numFmtId="0" fontId="2" fillId="4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97" fontId="0" fillId="0" borderId="4" xfId="0" applyNumberFormat="1" applyBorder="1"/>
    <xf numFmtId="0" fontId="2" fillId="0" borderId="6" xfId="0" applyFont="1" applyBorder="1"/>
    <xf numFmtId="189" fontId="2" fillId="0" borderId="4" xfId="0" applyNumberFormat="1" applyFont="1" applyBorder="1"/>
    <xf numFmtId="202" fontId="0" fillId="0" borderId="4" xfId="0" applyNumberFormat="1" applyBorder="1"/>
    <xf numFmtId="190" fontId="2" fillId="4" borderId="8" xfId="0" applyNumberFormat="1" applyFont="1" applyFill="1" applyBorder="1"/>
    <xf numFmtId="190" fontId="2" fillId="4" borderId="9" xfId="0" applyNumberFormat="1" applyFont="1" applyFill="1" applyBorder="1"/>
    <xf numFmtId="0" fontId="2" fillId="0" borderId="23" xfId="0" applyFont="1" applyFill="1" applyBorder="1"/>
    <xf numFmtId="189" fontId="2" fillId="4" borderId="8" xfId="0" applyNumberFormat="1" applyFont="1" applyFill="1" applyBorder="1"/>
    <xf numFmtId="0" fontId="2" fillId="2" borderId="14" xfId="0" applyFont="1" applyFill="1" applyBorder="1"/>
    <xf numFmtId="0" fontId="2" fillId="2" borderId="18" xfId="0" applyFont="1" applyFill="1" applyBorder="1"/>
    <xf numFmtId="187" fontId="3" fillId="3" borderId="1" xfId="0" applyNumberFormat="1" applyFont="1" applyFill="1" applyBorder="1"/>
    <xf numFmtId="187" fontId="3" fillId="3" borderId="4" xfId="0" applyNumberFormat="1" applyFont="1" applyFill="1" applyBorder="1"/>
    <xf numFmtId="4" fontId="3" fillId="0" borderId="4" xfId="0" applyNumberFormat="1" applyFont="1" applyFill="1" applyBorder="1"/>
    <xf numFmtId="187" fontId="3" fillId="3" borderId="8" xfId="0" applyNumberFormat="1" applyFont="1" applyFill="1" applyBorder="1"/>
    <xf numFmtId="187" fontId="3" fillId="3" borderId="9" xfId="0" applyNumberFormat="1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193" fontId="2" fillId="4" borderId="8" xfId="0" applyNumberFormat="1" applyFont="1" applyFill="1" applyBorder="1"/>
    <xf numFmtId="193" fontId="2" fillId="4" borderId="9" xfId="0" applyNumberFormat="1" applyFont="1" applyFill="1" applyBorder="1"/>
    <xf numFmtId="0" fontId="2" fillId="0" borderId="0" xfId="0" applyFont="1" applyAlignment="1">
      <alignment horizontal="left"/>
    </xf>
    <xf numFmtId="0" fontId="2" fillId="2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0"/>
  <sheetViews>
    <sheetView tabSelected="1" topLeftCell="A55" zoomScale="130" zoomScaleNormal="130" workbookViewId="0">
      <selection activeCell="C60" sqref="C60"/>
    </sheetView>
  </sheetViews>
  <sheetFormatPr baseColWidth="10" defaultColWidth="9.140625" defaultRowHeight="12.75" x14ac:dyDescent="0.2"/>
  <cols>
    <col min="1" max="1" width="11.42578125" customWidth="1"/>
    <col min="2" max="2" width="34.42578125" customWidth="1"/>
    <col min="3" max="3" width="10.5703125" customWidth="1"/>
    <col min="4" max="4" width="10" customWidth="1"/>
    <col min="5" max="5" width="13.7109375" customWidth="1"/>
    <col min="6" max="6" width="14.140625" customWidth="1"/>
    <col min="7" max="7" width="10.85546875" customWidth="1"/>
    <col min="8" max="8" width="11.28515625" customWidth="1"/>
    <col min="9" max="9" width="15.140625" customWidth="1"/>
  </cols>
  <sheetData>
    <row r="1" spans="2:8" x14ac:dyDescent="0.2">
      <c r="B1" s="1" t="s">
        <v>11</v>
      </c>
    </row>
    <row r="2" spans="2:8" ht="15.75" x14ac:dyDescent="0.25">
      <c r="D2" s="3" t="s">
        <v>12</v>
      </c>
    </row>
    <row r="4" spans="2:8" x14ac:dyDescent="0.2">
      <c r="B4" s="1" t="s">
        <v>13</v>
      </c>
    </row>
    <row r="6" spans="2:8" ht="13.5" thickBot="1" x14ac:dyDescent="0.25">
      <c r="B6" s="1"/>
    </row>
    <row r="7" spans="2:8" ht="26.25" thickBot="1" x14ac:dyDescent="0.25">
      <c r="B7" s="42" t="s">
        <v>4</v>
      </c>
      <c r="C7" s="43" t="s">
        <v>17</v>
      </c>
      <c r="D7" s="43" t="s">
        <v>18</v>
      </c>
      <c r="E7" s="44" t="s">
        <v>22</v>
      </c>
      <c r="F7" s="45" t="s">
        <v>19</v>
      </c>
      <c r="G7" s="46" t="s">
        <v>20</v>
      </c>
      <c r="H7" s="21"/>
    </row>
    <row r="8" spans="2:8" x14ac:dyDescent="0.2">
      <c r="B8" s="47" t="s">
        <v>14</v>
      </c>
      <c r="C8" s="48">
        <v>200</v>
      </c>
      <c r="D8" s="48">
        <v>0.1</v>
      </c>
      <c r="E8" s="48">
        <f>C8*D8</f>
        <v>20</v>
      </c>
      <c r="F8" s="49">
        <v>1200</v>
      </c>
      <c r="G8" s="50">
        <f>E8*F8</f>
        <v>24000</v>
      </c>
      <c r="H8" s="22"/>
    </row>
    <row r="9" spans="2:8" x14ac:dyDescent="0.2">
      <c r="B9" s="24" t="s">
        <v>15</v>
      </c>
      <c r="C9" s="13">
        <v>113</v>
      </c>
      <c r="D9" s="13">
        <v>0.15</v>
      </c>
      <c r="E9" s="13">
        <f>C9*D9</f>
        <v>16.95</v>
      </c>
      <c r="F9" s="36">
        <v>1200</v>
      </c>
      <c r="G9" s="23">
        <f>E9*F9</f>
        <v>20340</v>
      </c>
      <c r="H9" s="22"/>
    </row>
    <row r="10" spans="2:8" x14ac:dyDescent="0.2">
      <c r="B10" s="38" t="s">
        <v>16</v>
      </c>
      <c r="C10" s="16"/>
      <c r="D10" s="37">
        <f>D8*D9</f>
        <v>1.4999999999999999E-2</v>
      </c>
      <c r="E10" s="37">
        <f>E8*E9</f>
        <v>339</v>
      </c>
      <c r="F10" s="37"/>
      <c r="G10" s="39">
        <f>G8+G9</f>
        <v>44340</v>
      </c>
      <c r="H10" s="22"/>
    </row>
    <row r="11" spans="2:8" ht="13.5" thickBot="1" x14ac:dyDescent="0.25">
      <c r="B11" s="25" t="s">
        <v>21</v>
      </c>
      <c r="C11" s="26"/>
      <c r="D11" s="27"/>
      <c r="E11" s="27"/>
      <c r="F11" s="27"/>
      <c r="G11" s="28">
        <f>1.18*G10</f>
        <v>52321.2</v>
      </c>
      <c r="H11" s="22"/>
    </row>
    <row r="12" spans="2:8" x14ac:dyDescent="0.2">
      <c r="B12" s="18" t="s">
        <v>23</v>
      </c>
      <c r="C12" s="18"/>
      <c r="D12" s="40"/>
      <c r="E12" s="40"/>
      <c r="F12" s="40"/>
      <c r="G12" s="40"/>
      <c r="H12" s="22"/>
    </row>
    <row r="13" spans="2:8" x14ac:dyDescent="0.2">
      <c r="B13" s="18" t="s">
        <v>24</v>
      </c>
      <c r="C13" s="18"/>
      <c r="D13" s="40"/>
      <c r="E13" s="40"/>
      <c r="F13" s="40"/>
      <c r="G13" s="40"/>
      <c r="H13" s="22"/>
    </row>
    <row r="14" spans="2:8" x14ac:dyDescent="0.2">
      <c r="B14" s="18" t="s">
        <v>25</v>
      </c>
      <c r="C14" s="18"/>
      <c r="D14" s="40"/>
      <c r="E14" s="40"/>
      <c r="F14" s="40"/>
      <c r="G14" s="40"/>
      <c r="H14" s="22"/>
    </row>
    <row r="15" spans="2:8" x14ac:dyDescent="0.2">
      <c r="B15" s="18" t="s">
        <v>26</v>
      </c>
      <c r="C15" s="18"/>
      <c r="D15" s="40"/>
      <c r="E15" s="40"/>
      <c r="F15" s="40"/>
      <c r="G15" s="40"/>
      <c r="H15" s="22"/>
    </row>
    <row r="16" spans="2:8" x14ac:dyDescent="0.2">
      <c r="B16" s="18"/>
      <c r="C16" s="18"/>
      <c r="D16" s="40"/>
      <c r="E16" s="40"/>
      <c r="F16" s="40"/>
      <c r="G16" s="40"/>
      <c r="H16" s="22"/>
    </row>
    <row r="17" spans="2:8" x14ac:dyDescent="0.2">
      <c r="B17" s="18" t="s">
        <v>27</v>
      </c>
      <c r="C17" s="18"/>
      <c r="D17" s="40"/>
      <c r="E17" s="40"/>
      <c r="F17" s="40"/>
      <c r="G17" s="40"/>
      <c r="H17" s="22"/>
    </row>
    <row r="18" spans="2:8" x14ac:dyDescent="0.2">
      <c r="B18" s="2"/>
    </row>
    <row r="19" spans="2:8" ht="13.5" thickBot="1" x14ac:dyDescent="0.25">
      <c r="B19" s="18"/>
    </row>
    <row r="20" spans="2:8" ht="13.5" thickBot="1" x14ac:dyDescent="0.25">
      <c r="B20" s="69" t="s">
        <v>4</v>
      </c>
      <c r="C20" s="70" t="s">
        <v>2</v>
      </c>
      <c r="D20" s="70" t="s">
        <v>3</v>
      </c>
      <c r="E20" s="70" t="s">
        <v>5</v>
      </c>
      <c r="F20" s="70" t="s">
        <v>6</v>
      </c>
      <c r="G20" s="71" t="s">
        <v>7</v>
      </c>
    </row>
    <row r="21" spans="2:8" x14ac:dyDescent="0.2">
      <c r="B21" s="72" t="s">
        <v>28</v>
      </c>
      <c r="C21" s="73"/>
      <c r="D21" s="48"/>
      <c r="E21" s="48"/>
      <c r="F21" s="48"/>
      <c r="G21" s="50"/>
    </row>
    <row r="22" spans="2:8" x14ac:dyDescent="0.2">
      <c r="B22" s="56" t="s">
        <v>29</v>
      </c>
      <c r="C22" s="61">
        <f>C23+C24</f>
        <v>-32434</v>
      </c>
      <c r="D22" s="14">
        <f>D23+D24</f>
        <v>0</v>
      </c>
      <c r="E22" s="14">
        <f>E23+E24</f>
        <v>0</v>
      </c>
      <c r="F22" s="14">
        <f>F23+F24</f>
        <v>0</v>
      </c>
      <c r="G22" s="63">
        <f>G23+G24</f>
        <v>20434</v>
      </c>
    </row>
    <row r="23" spans="2:8" x14ac:dyDescent="0.2">
      <c r="B23" s="55" t="s">
        <v>15</v>
      </c>
      <c r="C23" s="14">
        <v>-28000</v>
      </c>
      <c r="D23" s="17"/>
      <c r="E23" s="13"/>
      <c r="F23" s="13"/>
      <c r="G23" s="57">
        <v>16000</v>
      </c>
    </row>
    <row r="24" spans="2:8" x14ac:dyDescent="0.2">
      <c r="B24" s="55" t="s">
        <v>34</v>
      </c>
      <c r="C24" s="14">
        <f>-0.1*G10</f>
        <v>-4434</v>
      </c>
      <c r="D24" s="17"/>
      <c r="E24" s="13"/>
      <c r="F24" s="13"/>
      <c r="G24" s="58">
        <f>-C24</f>
        <v>4434</v>
      </c>
    </row>
    <row r="25" spans="2:8" x14ac:dyDescent="0.2">
      <c r="B25" s="56" t="s">
        <v>30</v>
      </c>
      <c r="C25" s="19"/>
      <c r="D25" s="62">
        <f>D26+D27+D28+D29</f>
        <v>-13280</v>
      </c>
      <c r="E25" s="62">
        <f>E26+E27+E28+E29</f>
        <v>-13280</v>
      </c>
      <c r="F25" s="62">
        <f>F26+F27+F28+F29</f>
        <v>-13280</v>
      </c>
      <c r="G25" s="74">
        <f>G26+G27+G28+G29</f>
        <v>-13280</v>
      </c>
    </row>
    <row r="26" spans="2:8" x14ac:dyDescent="0.2">
      <c r="B26" s="55" t="s">
        <v>31</v>
      </c>
      <c r="C26" s="20"/>
      <c r="D26" s="51">
        <v>-1600</v>
      </c>
      <c r="E26" s="51">
        <v>-1600</v>
      </c>
      <c r="F26" s="51">
        <v>-1600</v>
      </c>
      <c r="G26" s="59">
        <v>-1600</v>
      </c>
    </row>
    <row r="27" spans="2:8" x14ac:dyDescent="0.2">
      <c r="B27" s="55" t="s">
        <v>32</v>
      </c>
      <c r="C27" s="20"/>
      <c r="D27" s="51">
        <v>-1600</v>
      </c>
      <c r="E27" s="51">
        <v>-1600</v>
      </c>
      <c r="F27" s="51">
        <v>-1600</v>
      </c>
      <c r="G27" s="59">
        <v>-1600</v>
      </c>
    </row>
    <row r="28" spans="2:8" x14ac:dyDescent="0.2">
      <c r="B28" s="55" t="s">
        <v>33</v>
      </c>
      <c r="C28" s="20"/>
      <c r="D28" s="11">
        <f>-3840*2</f>
        <v>-7680</v>
      </c>
      <c r="E28" s="11">
        <f>-3840*2</f>
        <v>-7680</v>
      </c>
      <c r="F28" s="11">
        <f>-3840*2</f>
        <v>-7680</v>
      </c>
      <c r="G28" s="60">
        <f>-3840*2</f>
        <v>-7680</v>
      </c>
    </row>
    <row r="29" spans="2:8" ht="13.5" thickBot="1" x14ac:dyDescent="0.25">
      <c r="B29" s="65" t="s">
        <v>35</v>
      </c>
      <c r="C29" s="66"/>
      <c r="D29" s="67">
        <f>-1200*2</f>
        <v>-2400</v>
      </c>
      <c r="E29" s="67">
        <f>-1200*2</f>
        <v>-2400</v>
      </c>
      <c r="F29" s="67">
        <f>-1200*2</f>
        <v>-2400</v>
      </c>
      <c r="G29" s="75">
        <f>-1200*2</f>
        <v>-2400</v>
      </c>
    </row>
    <row r="30" spans="2:8" ht="13.5" thickBot="1" x14ac:dyDescent="0.25">
      <c r="B30" s="9" t="s">
        <v>46</v>
      </c>
      <c r="C30" s="81">
        <f>C22+C25</f>
        <v>-32434</v>
      </c>
      <c r="D30" s="81">
        <f>D22+D25</f>
        <v>-13280</v>
      </c>
      <c r="E30" s="81">
        <f>E22+E25</f>
        <v>-13280</v>
      </c>
      <c r="F30" s="81">
        <f>F22+F25</f>
        <v>-13280</v>
      </c>
      <c r="G30" s="82">
        <f>G22+G25</f>
        <v>7154</v>
      </c>
    </row>
    <row r="31" spans="2:8" x14ac:dyDescent="0.2">
      <c r="B31" s="76" t="s">
        <v>36</v>
      </c>
      <c r="C31" s="77"/>
      <c r="D31" s="78"/>
      <c r="E31" s="79"/>
      <c r="F31" s="79"/>
      <c r="G31" s="80"/>
    </row>
    <row r="32" spans="2:8" x14ac:dyDescent="0.2">
      <c r="B32" s="56" t="s">
        <v>48</v>
      </c>
      <c r="C32" s="84">
        <f>C33+C34</f>
        <v>-37474</v>
      </c>
      <c r="D32" s="84">
        <f>D33+D34</f>
        <v>0</v>
      </c>
      <c r="E32" s="84">
        <f>E33+E34</f>
        <v>0</v>
      </c>
      <c r="F32" s="84">
        <f>F33+F34</f>
        <v>0</v>
      </c>
      <c r="G32" s="84">
        <f>G33+G34</f>
        <v>23314</v>
      </c>
    </row>
    <row r="33" spans="2:7" x14ac:dyDescent="0.2">
      <c r="B33" s="55" t="s">
        <v>47</v>
      </c>
      <c r="C33" s="20">
        <f>C23*1.18</f>
        <v>-33040</v>
      </c>
      <c r="D33" s="11"/>
      <c r="E33" s="13"/>
      <c r="F33" s="13"/>
      <c r="G33" s="23">
        <f>G23*1.18</f>
        <v>18880</v>
      </c>
    </row>
    <row r="34" spans="2:7" x14ac:dyDescent="0.2">
      <c r="B34" s="55" t="s">
        <v>50</v>
      </c>
      <c r="C34" s="20">
        <f>C24</f>
        <v>-4434</v>
      </c>
      <c r="D34" s="11"/>
      <c r="E34" s="13"/>
      <c r="F34" s="13"/>
      <c r="G34" s="58">
        <f>-C34</f>
        <v>4434</v>
      </c>
    </row>
    <row r="35" spans="2:7" x14ac:dyDescent="0.2">
      <c r="B35" s="56" t="s">
        <v>37</v>
      </c>
      <c r="C35" s="20"/>
      <c r="D35" s="4">
        <f>D36+D37+D38+D39</f>
        <v>-13856</v>
      </c>
      <c r="E35" s="4">
        <f>E36+E37+E38+E39</f>
        <v>-13856</v>
      </c>
      <c r="F35" s="4">
        <f>F36+F37+F38+F39</f>
        <v>-13856</v>
      </c>
      <c r="G35" s="4">
        <f>G36+G37+G38+G39</f>
        <v>-13856</v>
      </c>
    </row>
    <row r="36" spans="2:7" x14ac:dyDescent="0.2">
      <c r="B36" s="55" t="s">
        <v>38</v>
      </c>
      <c r="C36" s="20"/>
      <c r="D36" s="11">
        <f t="shared" ref="D36:G37" si="0">D26*1.18</f>
        <v>-1888</v>
      </c>
      <c r="E36" s="11">
        <f t="shared" si="0"/>
        <v>-1888</v>
      </c>
      <c r="F36" s="11">
        <f t="shared" si="0"/>
        <v>-1888</v>
      </c>
      <c r="G36" s="11">
        <f t="shared" si="0"/>
        <v>-1888</v>
      </c>
    </row>
    <row r="37" spans="2:7" x14ac:dyDescent="0.2">
      <c r="B37" s="55" t="s">
        <v>39</v>
      </c>
      <c r="C37" s="20"/>
      <c r="D37" s="11">
        <f t="shared" si="0"/>
        <v>-1888</v>
      </c>
      <c r="E37" s="11">
        <f t="shared" si="0"/>
        <v>-1888</v>
      </c>
      <c r="F37" s="11">
        <f t="shared" si="0"/>
        <v>-1888</v>
      </c>
      <c r="G37" s="11">
        <f t="shared" si="0"/>
        <v>-1888</v>
      </c>
    </row>
    <row r="38" spans="2:7" x14ac:dyDescent="0.2">
      <c r="B38" s="55" t="s">
        <v>40</v>
      </c>
      <c r="C38" s="20"/>
      <c r="D38" s="11">
        <f t="shared" ref="D38:G39" si="1">D28</f>
        <v>-7680</v>
      </c>
      <c r="E38" s="11">
        <f t="shared" si="1"/>
        <v>-7680</v>
      </c>
      <c r="F38" s="11">
        <f t="shared" si="1"/>
        <v>-7680</v>
      </c>
      <c r="G38" s="11">
        <f t="shared" si="1"/>
        <v>-7680</v>
      </c>
    </row>
    <row r="39" spans="2:7" ht="13.5" thickBot="1" x14ac:dyDescent="0.25">
      <c r="B39" s="65" t="s">
        <v>41</v>
      </c>
      <c r="C39" s="66"/>
      <c r="D39" s="67">
        <f t="shared" si="1"/>
        <v>-2400</v>
      </c>
      <c r="E39" s="67">
        <f t="shared" si="1"/>
        <v>-2400</v>
      </c>
      <c r="F39" s="67">
        <f t="shared" si="1"/>
        <v>-2400</v>
      </c>
      <c r="G39" s="67">
        <f t="shared" si="1"/>
        <v>-2400</v>
      </c>
    </row>
    <row r="40" spans="2:7" ht="13.5" thickBot="1" x14ac:dyDescent="0.25">
      <c r="B40" s="9" t="s">
        <v>55</v>
      </c>
      <c r="C40" s="83">
        <f>C32+C35</f>
        <v>-37474</v>
      </c>
      <c r="D40" s="83">
        <f>D32+D35</f>
        <v>-13856</v>
      </c>
      <c r="E40" s="83">
        <f>E32+E35</f>
        <v>-13856</v>
      </c>
      <c r="F40" s="83">
        <f>F32+F35</f>
        <v>-13856</v>
      </c>
      <c r="G40" s="83">
        <f>G32+G35</f>
        <v>9458</v>
      </c>
    </row>
    <row r="41" spans="2:7" x14ac:dyDescent="0.2">
      <c r="B41" s="41"/>
      <c r="C41" s="68"/>
      <c r="D41" s="68"/>
      <c r="E41" s="22"/>
      <c r="F41" s="22"/>
      <c r="G41" s="22"/>
    </row>
    <row r="42" spans="2:7" x14ac:dyDescent="0.2">
      <c r="B42" s="18" t="s">
        <v>42</v>
      </c>
      <c r="C42" s="68"/>
      <c r="D42" s="68"/>
      <c r="E42" s="22"/>
      <c r="F42" s="22"/>
      <c r="G42" s="22"/>
    </row>
    <row r="43" spans="2:7" x14ac:dyDescent="0.2">
      <c r="B43" s="18" t="s">
        <v>43</v>
      </c>
      <c r="C43" s="68"/>
      <c r="D43" s="68"/>
      <c r="E43" s="22"/>
      <c r="F43" s="22"/>
      <c r="G43" s="22"/>
    </row>
    <row r="44" spans="2:7" x14ac:dyDescent="0.2">
      <c r="B44" s="18" t="s">
        <v>44</v>
      </c>
      <c r="C44" s="68"/>
      <c r="D44" s="68"/>
      <c r="E44" s="22"/>
      <c r="F44" s="22"/>
      <c r="G44" s="22"/>
    </row>
    <row r="45" spans="2:7" x14ac:dyDescent="0.2">
      <c r="B45" s="18" t="s">
        <v>45</v>
      </c>
      <c r="C45" s="68"/>
      <c r="D45" s="68"/>
      <c r="E45" s="22"/>
      <c r="F45" s="22"/>
      <c r="G45" s="22"/>
    </row>
    <row r="46" spans="2:7" x14ac:dyDescent="0.2">
      <c r="B46" s="18" t="s">
        <v>49</v>
      </c>
      <c r="C46" s="68"/>
      <c r="D46" s="68"/>
      <c r="E46" s="64"/>
      <c r="F46" s="22"/>
      <c r="G46" s="22"/>
    </row>
    <row r="47" spans="2:7" x14ac:dyDescent="0.2">
      <c r="B47" s="18" t="s">
        <v>51</v>
      </c>
      <c r="C47" s="68"/>
      <c r="D47" s="68"/>
      <c r="E47" s="22"/>
      <c r="F47" s="22"/>
      <c r="G47" s="22"/>
    </row>
    <row r="48" spans="2:7" x14ac:dyDescent="0.2">
      <c r="B48" s="18" t="s">
        <v>52</v>
      </c>
      <c r="C48" s="68"/>
      <c r="D48" s="68"/>
      <c r="E48" s="22"/>
      <c r="F48" s="22"/>
      <c r="G48" s="22"/>
    </row>
    <row r="49" spans="2:9" x14ac:dyDescent="0.2">
      <c r="B49" s="18" t="s">
        <v>53</v>
      </c>
    </row>
    <row r="50" spans="2:9" x14ac:dyDescent="0.2">
      <c r="B50" s="18" t="s">
        <v>54</v>
      </c>
    </row>
    <row r="51" spans="2:9" x14ac:dyDescent="0.2">
      <c r="B51" s="18" t="s">
        <v>56</v>
      </c>
    </row>
    <row r="52" spans="2:9" x14ac:dyDescent="0.2">
      <c r="B52" s="18"/>
    </row>
    <row r="53" spans="2:9" x14ac:dyDescent="0.2">
      <c r="B53" s="1" t="s">
        <v>57</v>
      </c>
    </row>
    <row r="54" spans="2:9" ht="13.5" thickBot="1" x14ac:dyDescent="0.25">
      <c r="B54" s="1"/>
    </row>
    <row r="55" spans="2:9" x14ac:dyDescent="0.2">
      <c r="B55" s="52" t="s">
        <v>4</v>
      </c>
      <c r="C55" s="53">
        <v>0</v>
      </c>
      <c r="D55" s="53">
        <v>1</v>
      </c>
      <c r="E55" s="53">
        <v>2</v>
      </c>
      <c r="F55" s="53">
        <v>3</v>
      </c>
      <c r="G55" s="54">
        <v>4</v>
      </c>
      <c r="H55" s="18"/>
      <c r="I55" s="18"/>
    </row>
    <row r="56" spans="2:9" x14ac:dyDescent="0.2">
      <c r="B56" s="55" t="s">
        <v>58</v>
      </c>
      <c r="C56" s="12"/>
      <c r="D56" s="12">
        <f>-($G$11-$G$10)</f>
        <v>-7981.1999999999971</v>
      </c>
      <c r="E56" s="12">
        <f>-($G$11-$G$10)</f>
        <v>-7981.1999999999971</v>
      </c>
      <c r="F56" s="12">
        <f>-($G$11-$G$10)</f>
        <v>-7981.1999999999971</v>
      </c>
      <c r="G56" s="12">
        <f>-($G$11-$G$10)</f>
        <v>-7981.1999999999971</v>
      </c>
      <c r="H56" s="86"/>
      <c r="I56" s="85"/>
    </row>
    <row r="57" spans="2:9" x14ac:dyDescent="0.2">
      <c r="B57" s="55" t="s">
        <v>59</v>
      </c>
      <c r="C57" s="12">
        <f>-(C40-C30)</f>
        <v>5040</v>
      </c>
      <c r="D57" s="12">
        <f>-(D40-D30)</f>
        <v>576</v>
      </c>
      <c r="E57" s="12">
        <f>-(E40-E30)</f>
        <v>576</v>
      </c>
      <c r="F57" s="12">
        <f>-(F40-F30)</f>
        <v>576</v>
      </c>
      <c r="G57" s="12">
        <f>-(G40-G30)</f>
        <v>-2304</v>
      </c>
      <c r="H57" s="41"/>
      <c r="I57" s="41"/>
    </row>
    <row r="58" spans="2:9" x14ac:dyDescent="0.2">
      <c r="B58" s="55" t="s">
        <v>60</v>
      </c>
      <c r="C58" s="12">
        <f>C56+C57</f>
        <v>5040</v>
      </c>
      <c r="D58" s="12">
        <f>D56+D57</f>
        <v>-7405.1999999999971</v>
      </c>
      <c r="E58" s="12">
        <f>E56+E57</f>
        <v>-7405.1999999999971</v>
      </c>
      <c r="F58" s="12">
        <f>F56+F57</f>
        <v>-7405.1999999999971</v>
      </c>
      <c r="G58" s="12">
        <f>G56+G57</f>
        <v>-10285.199999999997</v>
      </c>
      <c r="H58" s="41"/>
      <c r="I58" s="41"/>
    </row>
    <row r="59" spans="2:9" x14ac:dyDescent="0.2">
      <c r="B59" s="55" t="s">
        <v>61</v>
      </c>
      <c r="C59" s="14">
        <f>C58</f>
        <v>5040</v>
      </c>
      <c r="D59" s="13"/>
      <c r="E59" s="13"/>
      <c r="F59" s="13"/>
      <c r="G59" s="23"/>
      <c r="H59" s="86"/>
      <c r="I59" s="85"/>
    </row>
    <row r="60" spans="2:9" ht="13.5" thickBot="1" x14ac:dyDescent="0.25">
      <c r="B60" s="87" t="s">
        <v>62</v>
      </c>
      <c r="C60" s="26"/>
      <c r="D60" s="108">
        <f>D58-(-C58)</f>
        <v>-2365.1999999999971</v>
      </c>
      <c r="E60" s="108">
        <f>E58</f>
        <v>-7405.1999999999971</v>
      </c>
      <c r="F60" s="108">
        <f>F58</f>
        <v>-7405.1999999999971</v>
      </c>
      <c r="G60" s="108">
        <f>G58</f>
        <v>-10285.199999999997</v>
      </c>
      <c r="H60" s="18"/>
      <c r="I60" s="18"/>
    </row>
    <row r="61" spans="2:9" x14ac:dyDescent="0.2">
      <c r="B61" s="88" t="s">
        <v>63</v>
      </c>
    </row>
    <row r="62" spans="2:9" x14ac:dyDescent="0.2">
      <c r="B62" s="88" t="s">
        <v>64</v>
      </c>
    </row>
    <row r="63" spans="2:9" x14ac:dyDescent="0.2">
      <c r="B63" s="88" t="s">
        <v>65</v>
      </c>
    </row>
    <row r="64" spans="2:9" x14ac:dyDescent="0.2">
      <c r="B64" s="88" t="s">
        <v>66</v>
      </c>
    </row>
    <row r="65" spans="2:7" x14ac:dyDescent="0.2">
      <c r="B65" s="88" t="s">
        <v>67</v>
      </c>
    </row>
    <row r="66" spans="2:7" x14ac:dyDescent="0.2">
      <c r="B66" s="88" t="s">
        <v>68</v>
      </c>
    </row>
    <row r="67" spans="2:7" x14ac:dyDescent="0.2">
      <c r="B67" s="89"/>
    </row>
    <row r="68" spans="2:7" x14ac:dyDescent="0.2">
      <c r="B68" s="18" t="s">
        <v>69</v>
      </c>
    </row>
    <row r="69" spans="2:7" x14ac:dyDescent="0.2">
      <c r="B69" s="89"/>
    </row>
    <row r="70" spans="2:7" ht="13.5" thickBot="1" x14ac:dyDescent="0.25">
      <c r="B70" s="18"/>
      <c r="C70" s="18"/>
      <c r="D70" s="29"/>
      <c r="E70" s="29"/>
      <c r="F70" s="29"/>
      <c r="G70" s="29"/>
    </row>
    <row r="71" spans="2:7" x14ac:dyDescent="0.2">
      <c r="B71" s="90" t="s">
        <v>8</v>
      </c>
      <c r="C71" s="91" t="s">
        <v>9</v>
      </c>
      <c r="D71" s="92" t="s">
        <v>3</v>
      </c>
      <c r="E71" s="92" t="s">
        <v>5</v>
      </c>
      <c r="F71" s="92" t="s">
        <v>10</v>
      </c>
      <c r="G71" s="93" t="s">
        <v>7</v>
      </c>
    </row>
    <row r="72" spans="2:7" x14ac:dyDescent="0.2">
      <c r="B72" s="56" t="s">
        <v>70</v>
      </c>
      <c r="C72" s="31">
        <v>10000</v>
      </c>
      <c r="D72" s="32"/>
      <c r="E72" s="32"/>
      <c r="F72" s="32"/>
      <c r="G72" s="94"/>
    </row>
    <row r="73" spans="2:7" x14ac:dyDescent="0.2">
      <c r="B73" s="56" t="s">
        <v>71</v>
      </c>
      <c r="C73" s="15">
        <v>0</v>
      </c>
      <c r="D73" s="30">
        <f>-$C$72/4</f>
        <v>-2500</v>
      </c>
      <c r="E73" s="30">
        <f>-$C$72/4</f>
        <v>-2500</v>
      </c>
      <c r="F73" s="30">
        <f>-$C$72/4</f>
        <v>-2500</v>
      </c>
      <c r="G73" s="95">
        <f>-$C$72/4</f>
        <v>-2500</v>
      </c>
    </row>
    <row r="74" spans="2:7" x14ac:dyDescent="0.2">
      <c r="B74" s="56" t="s">
        <v>72</v>
      </c>
      <c r="C74" s="15">
        <v>0</v>
      </c>
      <c r="D74" s="33">
        <f>-0.12*(C72)</f>
        <v>-1200</v>
      </c>
      <c r="E74" s="33">
        <f>-0.12*(C72+D73)</f>
        <v>-900</v>
      </c>
      <c r="F74" s="33">
        <f>-0.12*(C72+E73+D73)</f>
        <v>-600</v>
      </c>
      <c r="G74" s="96">
        <f>-0.12*(C72+D73+E73+F73)</f>
        <v>-300</v>
      </c>
    </row>
    <row r="75" spans="2:7" x14ac:dyDescent="0.2">
      <c r="B75" s="56" t="s">
        <v>76</v>
      </c>
      <c r="C75" s="15">
        <v>0</v>
      </c>
      <c r="D75" s="32">
        <f>-0.3*(D74)</f>
        <v>360</v>
      </c>
      <c r="E75" s="32">
        <f>-0.3*(E74)</f>
        <v>270</v>
      </c>
      <c r="F75" s="32">
        <f>-0.3*(F74)</f>
        <v>180</v>
      </c>
      <c r="G75" s="94">
        <f>-0.3*(G74)</f>
        <v>90</v>
      </c>
    </row>
    <row r="76" spans="2:7" ht="13.5" thickBot="1" x14ac:dyDescent="0.25">
      <c r="B76" s="25" t="s">
        <v>73</v>
      </c>
      <c r="C76" s="118">
        <f>C72+C73+C74+C75</f>
        <v>10000</v>
      </c>
      <c r="D76" s="118">
        <f>D72+D73+D74+D75</f>
        <v>-3340</v>
      </c>
      <c r="E76" s="118">
        <f>E72+E73+E74+E75</f>
        <v>-3130</v>
      </c>
      <c r="F76" s="118">
        <f>F72+F73+F74+F75</f>
        <v>-2920</v>
      </c>
      <c r="G76" s="119">
        <f>G72+G73+G74+G75</f>
        <v>-2710</v>
      </c>
    </row>
    <row r="77" spans="2:7" x14ac:dyDescent="0.2">
      <c r="B77" s="89" t="s">
        <v>74</v>
      </c>
      <c r="C77" s="18"/>
      <c r="D77" s="29"/>
      <c r="E77" s="29"/>
      <c r="F77" s="29"/>
      <c r="G77" s="29"/>
    </row>
    <row r="78" spans="2:7" x14ac:dyDescent="0.2">
      <c r="B78" s="89" t="s">
        <v>75</v>
      </c>
    </row>
    <row r="79" spans="2:7" x14ac:dyDescent="0.2">
      <c r="B79" s="89" t="s">
        <v>77</v>
      </c>
    </row>
    <row r="80" spans="2:7" x14ac:dyDescent="0.2">
      <c r="B80" s="89"/>
    </row>
    <row r="81" spans="2:7" x14ac:dyDescent="0.2">
      <c r="B81" s="120" t="s">
        <v>110</v>
      </c>
      <c r="C81" s="120"/>
      <c r="D81" s="120"/>
      <c r="E81" s="120"/>
      <c r="F81" s="120"/>
      <c r="G81" s="120"/>
    </row>
    <row r="82" spans="2:7" ht="13.5" thickBot="1" x14ac:dyDescent="0.25"/>
    <row r="83" spans="2:7" x14ac:dyDescent="0.2">
      <c r="B83" s="98" t="s">
        <v>4</v>
      </c>
      <c r="C83" s="99"/>
      <c r="D83" s="99" t="s">
        <v>3</v>
      </c>
      <c r="E83" s="99" t="s">
        <v>5</v>
      </c>
      <c r="F83" s="99" t="s">
        <v>6</v>
      </c>
      <c r="G83" s="100" t="s">
        <v>7</v>
      </c>
    </row>
    <row r="84" spans="2:7" x14ac:dyDescent="0.2">
      <c r="B84" s="24" t="s">
        <v>78</v>
      </c>
      <c r="C84" s="12"/>
      <c r="D84" s="12">
        <f>$G$10</f>
        <v>44340</v>
      </c>
      <c r="E84" s="12">
        <f>$G$10</f>
        <v>44340</v>
      </c>
      <c r="F84" s="12">
        <f>$G$10</f>
        <v>44340</v>
      </c>
      <c r="G84" s="58">
        <f>$G$10</f>
        <v>44340</v>
      </c>
    </row>
    <row r="85" spans="2:7" x14ac:dyDescent="0.2">
      <c r="B85" s="24" t="s">
        <v>79</v>
      </c>
      <c r="C85" s="13"/>
      <c r="D85" s="36">
        <f>D25</f>
        <v>-13280</v>
      </c>
      <c r="E85" s="36">
        <f>E25</f>
        <v>-13280</v>
      </c>
      <c r="F85" s="36">
        <f>F25</f>
        <v>-13280</v>
      </c>
      <c r="G85" s="57">
        <f>G25</f>
        <v>-13280</v>
      </c>
    </row>
    <row r="86" spans="2:7" x14ac:dyDescent="0.2">
      <c r="B86" s="24" t="s">
        <v>80</v>
      </c>
      <c r="C86" s="13"/>
      <c r="D86" s="12">
        <f>-(-$C$23-$G$23)/4</f>
        <v>-3000</v>
      </c>
      <c r="E86" s="12">
        <f>-(-$C$23-$G$23)/4</f>
        <v>-3000</v>
      </c>
      <c r="F86" s="12">
        <f>-(-$C$23-$G$23)/4</f>
        <v>-3000</v>
      </c>
      <c r="G86" s="58">
        <f>-(-$C$23-$G$23)/4</f>
        <v>-3000</v>
      </c>
    </row>
    <row r="87" spans="2:7" x14ac:dyDescent="0.2">
      <c r="B87" s="24" t="s">
        <v>81</v>
      </c>
      <c r="C87" s="13"/>
      <c r="D87" s="35">
        <v>0</v>
      </c>
      <c r="E87" s="35">
        <v>0</v>
      </c>
      <c r="F87" s="35">
        <v>0</v>
      </c>
      <c r="G87" s="101">
        <v>0</v>
      </c>
    </row>
    <row r="88" spans="2:7" x14ac:dyDescent="0.2">
      <c r="B88" s="102" t="s">
        <v>82</v>
      </c>
      <c r="C88" s="4"/>
      <c r="D88" s="19">
        <f>D84+D85+D86+D87</f>
        <v>28060</v>
      </c>
      <c r="E88" s="19">
        <f>SUM(E84:E87)</f>
        <v>28060</v>
      </c>
      <c r="F88" s="19">
        <f>SUM(F84:F87)</f>
        <v>28060</v>
      </c>
      <c r="G88" s="103">
        <f>SUM(G84:G87)</f>
        <v>28060</v>
      </c>
    </row>
    <row r="89" spans="2:7" x14ac:dyDescent="0.2">
      <c r="B89" s="24" t="s">
        <v>83</v>
      </c>
      <c r="C89" s="13"/>
      <c r="D89" s="97">
        <f>-0.3*D88</f>
        <v>-8418</v>
      </c>
      <c r="E89" s="97">
        <f>-0.3*E88</f>
        <v>-8418</v>
      </c>
      <c r="F89" s="97">
        <f>-0.3*F88</f>
        <v>-8418</v>
      </c>
      <c r="G89" s="104">
        <f>-0.3*G88</f>
        <v>-8418</v>
      </c>
    </row>
    <row r="90" spans="2:7" ht="13.5" thickBot="1" x14ac:dyDescent="0.25">
      <c r="B90" s="25" t="s">
        <v>84</v>
      </c>
      <c r="C90" s="26"/>
      <c r="D90" s="105">
        <f>D88+D89</f>
        <v>19642</v>
      </c>
      <c r="E90" s="105">
        <f>E88+E89</f>
        <v>19642</v>
      </c>
      <c r="F90" s="105">
        <f>F88+F89</f>
        <v>19642</v>
      </c>
      <c r="G90" s="106">
        <f>G88+G89</f>
        <v>19642</v>
      </c>
    </row>
    <row r="91" spans="2:7" x14ac:dyDescent="0.2">
      <c r="B91" s="89" t="s">
        <v>85</v>
      </c>
      <c r="C91" s="18"/>
      <c r="D91" s="29"/>
      <c r="E91" s="29"/>
      <c r="F91" s="29"/>
      <c r="G91" s="29"/>
    </row>
    <row r="92" spans="2:7" x14ac:dyDescent="0.2">
      <c r="B92" s="89" t="s">
        <v>86</v>
      </c>
      <c r="C92" s="18"/>
      <c r="D92" s="29"/>
      <c r="E92" s="29"/>
      <c r="F92" s="29"/>
      <c r="G92" s="29"/>
    </row>
    <row r="93" spans="2:7" x14ac:dyDescent="0.2">
      <c r="B93" s="89" t="s">
        <v>87</v>
      </c>
      <c r="C93" s="18"/>
      <c r="D93" s="29"/>
      <c r="E93" s="29"/>
      <c r="F93" s="29"/>
      <c r="G93" s="29"/>
    </row>
    <row r="94" spans="2:7" x14ac:dyDescent="0.2">
      <c r="B94" s="89" t="s">
        <v>88</v>
      </c>
      <c r="C94" s="18"/>
      <c r="D94" s="29"/>
      <c r="E94" s="29"/>
      <c r="F94" s="29"/>
      <c r="G94" s="29"/>
    </row>
    <row r="95" spans="2:7" x14ac:dyDescent="0.2">
      <c r="B95" s="89" t="s">
        <v>89</v>
      </c>
      <c r="C95" s="18"/>
      <c r="D95" s="34"/>
      <c r="E95" s="34"/>
      <c r="F95" s="34"/>
      <c r="G95" s="34"/>
    </row>
    <row r="96" spans="2:7" x14ac:dyDescent="0.2">
      <c r="B96" s="89" t="s">
        <v>90</v>
      </c>
      <c r="C96" s="18"/>
      <c r="D96" s="29"/>
      <c r="E96" s="29"/>
      <c r="F96" s="29"/>
      <c r="G96" s="29"/>
    </row>
    <row r="97" spans="2:8" x14ac:dyDescent="0.2">
      <c r="B97" s="89" t="s">
        <v>91</v>
      </c>
      <c r="C97" s="18"/>
      <c r="D97" s="29"/>
      <c r="E97" s="29"/>
      <c r="F97" s="29"/>
      <c r="G97" s="29"/>
    </row>
    <row r="98" spans="2:8" x14ac:dyDescent="0.2">
      <c r="B98" s="18"/>
      <c r="C98" s="18"/>
      <c r="D98" s="29"/>
      <c r="E98" s="29"/>
      <c r="F98" s="29"/>
      <c r="G98" s="29"/>
    </row>
    <row r="99" spans="2:8" x14ac:dyDescent="0.2">
      <c r="B99" s="18" t="s">
        <v>92</v>
      </c>
      <c r="C99" s="18"/>
      <c r="D99" s="29"/>
      <c r="E99" s="29"/>
      <c r="F99" s="29"/>
      <c r="G99" s="29"/>
    </row>
    <row r="100" spans="2:8" x14ac:dyDescent="0.2">
      <c r="B100" s="18"/>
      <c r="C100" s="18"/>
      <c r="D100" s="29"/>
      <c r="E100" s="29"/>
      <c r="F100" s="29"/>
      <c r="G100" s="29"/>
    </row>
    <row r="101" spans="2:8" ht="13.5" thickBot="1" x14ac:dyDescent="0.25"/>
    <row r="102" spans="2:8" x14ac:dyDescent="0.2">
      <c r="B102" s="121" t="s">
        <v>0</v>
      </c>
      <c r="C102" s="123" t="s">
        <v>1</v>
      </c>
      <c r="D102" s="124"/>
      <c r="E102" s="124"/>
      <c r="F102" s="124"/>
      <c r="G102" s="125"/>
    </row>
    <row r="103" spans="2:8" ht="13.5" thickBot="1" x14ac:dyDescent="0.25">
      <c r="B103" s="122"/>
      <c r="C103" s="109">
        <v>0</v>
      </c>
      <c r="D103" s="109">
        <v>1</v>
      </c>
      <c r="E103" s="109">
        <v>2</v>
      </c>
      <c r="F103" s="109">
        <v>3</v>
      </c>
      <c r="G103" s="110">
        <v>4</v>
      </c>
      <c r="H103" s="107"/>
    </row>
    <row r="104" spans="2:8" x14ac:dyDescent="0.2">
      <c r="B104" s="72" t="s">
        <v>93</v>
      </c>
      <c r="C104" s="5">
        <f>C32</f>
        <v>-37474</v>
      </c>
      <c r="D104" s="5">
        <f>D32</f>
        <v>0</v>
      </c>
      <c r="E104" s="5">
        <f>E32</f>
        <v>0</v>
      </c>
      <c r="F104" s="5">
        <f>F32</f>
        <v>0</v>
      </c>
      <c r="G104" s="6">
        <f>G32</f>
        <v>23314</v>
      </c>
    </row>
    <row r="105" spans="2:8" x14ac:dyDescent="0.2">
      <c r="B105" s="55" t="s">
        <v>99</v>
      </c>
      <c r="C105" s="7">
        <f>C34</f>
        <v>-4434</v>
      </c>
      <c r="D105" s="7">
        <f>D34</f>
        <v>0</v>
      </c>
      <c r="E105" s="7">
        <f>E34</f>
        <v>0</v>
      </c>
      <c r="F105" s="7">
        <f>F34</f>
        <v>0</v>
      </c>
      <c r="G105" s="8">
        <f>G34</f>
        <v>4434</v>
      </c>
    </row>
    <row r="106" spans="2:8" x14ac:dyDescent="0.2">
      <c r="B106" s="55" t="s">
        <v>98</v>
      </c>
      <c r="C106" s="7"/>
      <c r="D106" s="7">
        <f>$G$11</f>
        <v>52321.2</v>
      </c>
      <c r="E106" s="7">
        <f>$G$11</f>
        <v>52321.2</v>
      </c>
      <c r="F106" s="7">
        <f>$G$11</f>
        <v>52321.2</v>
      </c>
      <c r="G106" s="8">
        <f>$G$11</f>
        <v>52321.2</v>
      </c>
    </row>
    <row r="107" spans="2:8" x14ac:dyDescent="0.2">
      <c r="B107" s="55" t="s">
        <v>95</v>
      </c>
      <c r="C107" s="7"/>
      <c r="D107" s="7">
        <f>D35</f>
        <v>-13856</v>
      </c>
      <c r="E107" s="7">
        <f>E35</f>
        <v>-13856</v>
      </c>
      <c r="F107" s="7">
        <f>F35</f>
        <v>-13856</v>
      </c>
      <c r="G107" s="8">
        <f>G35</f>
        <v>-13856</v>
      </c>
    </row>
    <row r="108" spans="2:8" x14ac:dyDescent="0.2">
      <c r="B108" s="55" t="s">
        <v>94</v>
      </c>
      <c r="C108" s="7"/>
      <c r="D108" s="7">
        <f>D60</f>
        <v>-2365.1999999999971</v>
      </c>
      <c r="E108" s="7">
        <f>E60</f>
        <v>-7405.1999999999971</v>
      </c>
      <c r="F108" s="7">
        <f>F60</f>
        <v>-7405.1999999999971</v>
      </c>
      <c r="G108" s="8">
        <f>G60</f>
        <v>-10285.199999999997</v>
      </c>
    </row>
    <row r="109" spans="2:8" x14ac:dyDescent="0.2">
      <c r="B109" s="55" t="s">
        <v>96</v>
      </c>
      <c r="C109" s="7"/>
      <c r="D109" s="7">
        <f>D89</f>
        <v>-8418</v>
      </c>
      <c r="E109" s="7">
        <f>E89</f>
        <v>-8418</v>
      </c>
      <c r="F109" s="7">
        <f>F89</f>
        <v>-8418</v>
      </c>
      <c r="G109" s="7">
        <f>G89</f>
        <v>-8418</v>
      </c>
    </row>
    <row r="110" spans="2:8" x14ac:dyDescent="0.2">
      <c r="B110" s="116" t="s">
        <v>107</v>
      </c>
      <c r="C110" s="111">
        <f>C104+C105+C106+C107+C108+C109</f>
        <v>-41908</v>
      </c>
      <c r="D110" s="111">
        <f>D104+D105+D106+D107+D108+D109</f>
        <v>27682</v>
      </c>
      <c r="E110" s="111">
        <f>E104+E105+E106+E107+E108+E109</f>
        <v>22642</v>
      </c>
      <c r="F110" s="111">
        <f>F104+F105+F106+F107+F108+F109</f>
        <v>22642</v>
      </c>
      <c r="G110" s="112">
        <f>G104+G105+G106+G107+G108+G109</f>
        <v>47510</v>
      </c>
    </row>
    <row r="111" spans="2:8" x14ac:dyDescent="0.2">
      <c r="B111" s="55" t="s">
        <v>109</v>
      </c>
      <c r="C111" s="10">
        <f>C76</f>
        <v>10000</v>
      </c>
      <c r="D111" s="10">
        <f>D76</f>
        <v>-3340</v>
      </c>
      <c r="E111" s="10">
        <f>E76</f>
        <v>-3130</v>
      </c>
      <c r="F111" s="10">
        <f>F76</f>
        <v>-2920</v>
      </c>
      <c r="G111" s="113">
        <f>G76</f>
        <v>-2710</v>
      </c>
    </row>
    <row r="112" spans="2:8" ht="13.5" thickBot="1" x14ac:dyDescent="0.25">
      <c r="B112" s="117" t="s">
        <v>108</v>
      </c>
      <c r="C112" s="114">
        <f>C110+C111</f>
        <v>-31908</v>
      </c>
      <c r="D112" s="114">
        <f>D110+D111</f>
        <v>24342</v>
      </c>
      <c r="E112" s="114">
        <f>E110+E111</f>
        <v>19512</v>
      </c>
      <c r="F112" s="114">
        <f>F110+F111</f>
        <v>19722</v>
      </c>
      <c r="G112" s="115">
        <f>G110+G111</f>
        <v>44800</v>
      </c>
    </row>
    <row r="113" spans="2:7" x14ac:dyDescent="0.2">
      <c r="B113" s="89" t="s">
        <v>97</v>
      </c>
      <c r="C113" s="89"/>
      <c r="D113" s="89"/>
      <c r="E113" s="89"/>
      <c r="F113" s="89"/>
      <c r="G113" s="89"/>
    </row>
    <row r="114" spans="2:7" x14ac:dyDescent="0.2">
      <c r="B114" s="89" t="s">
        <v>101</v>
      </c>
      <c r="C114" s="89"/>
      <c r="D114" s="89"/>
      <c r="E114" s="89"/>
      <c r="F114" s="89"/>
      <c r="G114" s="89"/>
    </row>
    <row r="115" spans="2:7" x14ac:dyDescent="0.2">
      <c r="B115" s="89" t="s">
        <v>100</v>
      </c>
      <c r="C115" s="41"/>
      <c r="D115" s="41"/>
      <c r="E115" s="41"/>
      <c r="F115" s="41"/>
      <c r="G115" s="41"/>
    </row>
    <row r="116" spans="2:7" x14ac:dyDescent="0.2">
      <c r="B116" s="89" t="s">
        <v>102</v>
      </c>
      <c r="C116" s="22"/>
      <c r="D116" s="22"/>
      <c r="E116" s="22"/>
      <c r="F116" s="22"/>
      <c r="G116" s="22"/>
    </row>
    <row r="117" spans="2:7" x14ac:dyDescent="0.2">
      <c r="B117" s="89" t="s">
        <v>103</v>
      </c>
    </row>
    <row r="118" spans="2:7" x14ac:dyDescent="0.2">
      <c r="B118" s="89" t="s">
        <v>104</v>
      </c>
    </row>
    <row r="119" spans="2:7" x14ac:dyDescent="0.2">
      <c r="B119" s="89" t="s">
        <v>105</v>
      </c>
    </row>
    <row r="120" spans="2:7" x14ac:dyDescent="0.2">
      <c r="B120" s="89" t="s">
        <v>106</v>
      </c>
    </row>
  </sheetData>
  <mergeCells count="3">
    <mergeCell ref="B81:G81"/>
    <mergeCell ref="B102:B103"/>
    <mergeCell ref="C102:G102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flujos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Economia</dc:creator>
  <cp:lastModifiedBy>EDISON ACHALMA</cp:lastModifiedBy>
  <cp:lastPrinted>2000-01-13T20:45:18Z</cp:lastPrinted>
  <dcterms:created xsi:type="dcterms:W3CDTF">1999-04-23T15:11:18Z</dcterms:created>
  <dcterms:modified xsi:type="dcterms:W3CDTF">2021-08-04T00:27:57Z</dcterms:modified>
</cp:coreProperties>
</file>