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E:\EC-448 EVALUACION PRIVADA DE PROYECTOS\Unidad 3\Ejercicios VAN Ajustado\"/>
    </mc:Choice>
  </mc:AlternateContent>
  <xr:revisionPtr revIDLastSave="0" documentId="8_{490CE8B8-6E69-41E0-A4F0-D8709D20209D}" xr6:coauthVersionLast="47" xr6:coauthVersionMax="47" xr10:uidLastSave="{00000000-0000-0000-0000-000000000000}"/>
  <bookViews>
    <workbookView xWindow="-120" yWindow="-120" windowWidth="20730" windowHeight="11160" tabRatio="943" xr2:uid="{00000000-000D-0000-FFFF-FFFF00000000}"/>
  </bookViews>
  <sheets>
    <sheet name="VANF" sheetId="9" r:id="rId1"/>
  </sheets>
  <definedNames>
    <definedName name="Precio_Materia_Prima">#REF!</definedName>
    <definedName name="Precio_Queso_Maduro">#REF!</definedName>
    <definedName name="Precio_retablo_unidad">#REF!</definedName>
    <definedName name="TIRE">#REF!</definedName>
    <definedName name="TIRF">#REF!</definedName>
    <definedName name="VANE">#REF!</definedName>
    <definedName name="VANF">#REF!</definedName>
  </definedNames>
  <calcPr calcId="191029"/>
</workbook>
</file>

<file path=xl/calcChain.xml><?xml version="1.0" encoding="utf-8"?>
<calcChain xmlns="http://schemas.openxmlformats.org/spreadsheetml/2006/main">
  <c r="C99" i="9" l="1"/>
  <c r="C95" i="9"/>
  <c r="C94" i="9"/>
  <c r="C90" i="9"/>
  <c r="E54" i="9"/>
  <c r="F54" i="9"/>
  <c r="G54" i="9"/>
  <c r="H54" i="9"/>
  <c r="D54" i="9"/>
  <c r="C54" i="9"/>
  <c r="C85" i="9"/>
  <c r="C87" i="9"/>
  <c r="C84" i="9"/>
  <c r="C79" i="9"/>
  <c r="C72" i="9"/>
  <c r="C70" i="9"/>
  <c r="C68" i="9"/>
  <c r="C65" i="9"/>
  <c r="C59" i="9"/>
  <c r="C53" i="9"/>
  <c r="C52" i="9"/>
  <c r="E51" i="9"/>
  <c r="F51" i="9"/>
  <c r="G51" i="9"/>
  <c r="H51" i="9"/>
  <c r="D51" i="9"/>
  <c r="E50" i="9"/>
  <c r="F50" i="9"/>
  <c r="G50" i="9"/>
  <c r="H50" i="9"/>
  <c r="D50" i="9"/>
  <c r="E49" i="9"/>
  <c r="F49" i="9"/>
  <c r="G49" i="9"/>
  <c r="H49" i="9"/>
  <c r="D49" i="9"/>
  <c r="C48" i="9"/>
  <c r="F39" i="9"/>
  <c r="F41" i="9" s="1"/>
  <c r="F40" i="9" s="1"/>
  <c r="E39" i="9"/>
  <c r="E41" i="9" s="1"/>
  <c r="E40" i="9" s="1"/>
  <c r="D40" i="9"/>
  <c r="D43" i="9" s="1"/>
  <c r="D41" i="9"/>
  <c r="C39" i="9"/>
  <c r="E42" i="9"/>
  <c r="F42" i="9"/>
  <c r="G42" i="9"/>
  <c r="H42" i="9"/>
  <c r="D42" i="9"/>
  <c r="C34" i="9"/>
  <c r="C28" i="9"/>
  <c r="C24" i="9"/>
  <c r="H23" i="9"/>
  <c r="H22" i="9"/>
  <c r="C12" i="9"/>
  <c r="C11" i="9"/>
  <c r="G11" i="9"/>
  <c r="I10" i="9"/>
  <c r="C31" i="9"/>
  <c r="C83" i="9"/>
  <c r="C98" i="9"/>
  <c r="C75" i="9"/>
  <c r="C86" i="9" s="1"/>
  <c r="C93" i="9" l="1"/>
  <c r="D47" i="9"/>
  <c r="E47" i="9" s="1"/>
  <c r="F47" i="9" s="1"/>
  <c r="G47" i="9" s="1"/>
  <c r="H47" i="9" s="1"/>
  <c r="D38" i="9"/>
  <c r="E38" i="9" s="1"/>
  <c r="F38" i="9" s="1"/>
  <c r="G38" i="9" s="1"/>
  <c r="H38" i="9" s="1"/>
  <c r="E26" i="9"/>
  <c r="F26" i="9"/>
  <c r="G26" i="9"/>
  <c r="H26" i="9"/>
  <c r="D26" i="9"/>
  <c r="E25" i="9"/>
  <c r="F25" i="9"/>
  <c r="G25" i="9"/>
  <c r="H25" i="9"/>
  <c r="D25" i="9"/>
  <c r="D19" i="9"/>
  <c r="E19" i="9"/>
  <c r="F19" i="9"/>
  <c r="G19" i="9"/>
  <c r="C19" i="9"/>
  <c r="D18" i="9"/>
  <c r="E18" i="9" s="1"/>
  <c r="F18" i="9" s="1"/>
  <c r="G18" i="9" s="1"/>
  <c r="H18" i="9" s="1"/>
  <c r="G10" i="9"/>
  <c r="G9" i="9" s="1"/>
  <c r="F10" i="9"/>
  <c r="F9" i="9" s="1"/>
  <c r="E10" i="9"/>
  <c r="E9" i="9" s="1"/>
  <c r="D10" i="9"/>
  <c r="C10" i="9"/>
  <c r="C9" i="9" s="1"/>
  <c r="D9" i="9"/>
  <c r="G5" i="9"/>
  <c r="F5" i="9"/>
  <c r="E5" i="9"/>
  <c r="D5" i="9"/>
  <c r="C5" i="9"/>
  <c r="E11" i="9" l="1"/>
  <c r="E12" i="9" s="1"/>
  <c r="F11" i="9"/>
  <c r="F12" i="9" s="1"/>
  <c r="H19" i="9"/>
  <c r="G12" i="9"/>
  <c r="D11" i="9"/>
  <c r="D12" i="9" s="1"/>
  <c r="D39" i="9" l="1"/>
  <c r="E13" i="9"/>
  <c r="F27" i="9"/>
  <c r="D13" i="9"/>
  <c r="E27" i="9"/>
  <c r="F13" i="9"/>
  <c r="G27" i="9"/>
  <c r="G13" i="9"/>
  <c r="H27" i="9"/>
  <c r="C13" i="9"/>
  <c r="D27" i="9"/>
  <c r="D24" i="9" s="1"/>
  <c r="D28" i="9" s="1"/>
  <c r="D52" i="9" l="1"/>
  <c r="D53" i="9" s="1"/>
  <c r="E43" i="9"/>
  <c r="E52" i="9"/>
  <c r="E24" i="9" l="1"/>
  <c r="F43" i="9" l="1"/>
  <c r="G39" i="9" s="1"/>
  <c r="G41" i="9" s="1"/>
  <c r="G40" i="9" s="1"/>
  <c r="F52" i="9"/>
  <c r="E28" i="9"/>
  <c r="H24" i="9"/>
  <c r="E53" i="9" l="1"/>
  <c r="H28" i="9"/>
  <c r="G24" i="9"/>
  <c r="F24" i="9"/>
  <c r="G43" i="9" l="1"/>
  <c r="H39" i="9" s="1"/>
  <c r="H41" i="9" s="1"/>
  <c r="H40" i="9" s="1"/>
  <c r="G52" i="9"/>
  <c r="G28" i="9"/>
  <c r="F28" i="9"/>
  <c r="C107" i="9" l="1"/>
  <c r="F53" i="9"/>
  <c r="G53" i="9"/>
  <c r="C89" i="9" l="1"/>
  <c r="C105" i="9" s="1"/>
  <c r="H43" i="9"/>
  <c r="H52" i="9"/>
  <c r="H53" i="9" s="1"/>
  <c r="C100" i="9" s="1"/>
  <c r="C106" i="9" l="1"/>
</calcChain>
</file>

<file path=xl/sharedStrings.xml><?xml version="1.0" encoding="utf-8"?>
<sst xmlns="http://schemas.openxmlformats.org/spreadsheetml/2006/main" count="115" uniqueCount="110">
  <si>
    <t>RUBROS</t>
  </si>
  <si>
    <t>UTILIDAD NETA</t>
  </si>
  <si>
    <t>EGRESOS</t>
  </si>
  <si>
    <t>VANF =</t>
  </si>
  <si>
    <t>Principal</t>
  </si>
  <si>
    <t>UTILIDAD IMPONIBLE</t>
  </si>
  <si>
    <t>Depreciaciones</t>
  </si>
  <si>
    <t>Valor recupero de capital trabajo</t>
  </si>
  <si>
    <t xml:space="preserve">Prestamo </t>
  </si>
  <si>
    <t>Intereses</t>
  </si>
  <si>
    <t>Año 1</t>
  </si>
  <si>
    <t xml:space="preserve"> - Impuesto </t>
  </si>
  <si>
    <t>RUBRO</t>
  </si>
  <si>
    <t>Beta apalancado</t>
  </si>
  <si>
    <t>D/E de USA</t>
  </si>
  <si>
    <t>t de USA</t>
  </si>
  <si>
    <t>Beta desapalancado</t>
  </si>
  <si>
    <t xml:space="preserve">Rf </t>
  </si>
  <si>
    <t>(Rm - Rf)</t>
  </si>
  <si>
    <t>Rp</t>
  </si>
  <si>
    <t>t en Peru</t>
  </si>
  <si>
    <t>D/E Proyecto</t>
  </si>
  <si>
    <t>t proyecto</t>
  </si>
  <si>
    <t>Beta reapalancado</t>
  </si>
  <si>
    <t>D/V =</t>
  </si>
  <si>
    <t>E/V =</t>
  </si>
  <si>
    <t>WACC =</t>
  </si>
  <si>
    <t>(*) Sin depreciaciones</t>
  </si>
  <si>
    <t xml:space="preserve">INGRESOS </t>
  </si>
  <si>
    <t>Reduccion de costos variables</t>
  </si>
  <si>
    <t>Incremento  ingresos x ventas</t>
  </si>
  <si>
    <t>Utilidad Venta de Maquinarias</t>
  </si>
  <si>
    <t>FLUJO DE INVERSION Y LIQUIDACION</t>
  </si>
  <si>
    <t>Inversión activo fijo ( maquinaria)</t>
  </si>
  <si>
    <t>Capital de Trabajo</t>
  </si>
  <si>
    <t>Ingresos por ventas</t>
  </si>
  <si>
    <t xml:space="preserve">Impuestos </t>
  </si>
  <si>
    <t>Deuda Inicial</t>
  </si>
  <si>
    <t>Deuda Final</t>
  </si>
  <si>
    <t>Periodo de pago</t>
  </si>
  <si>
    <t>FLUJO DE CAJA DE LA DEUDA</t>
  </si>
  <si>
    <t xml:space="preserve">Escudo Fiscal de Interes </t>
  </si>
  <si>
    <t>Impuesto a la renta</t>
  </si>
  <si>
    <t>VANE</t>
  </si>
  <si>
    <t>VAEFI</t>
  </si>
  <si>
    <t>VANA = VANF =</t>
  </si>
  <si>
    <t>VANF=</t>
  </si>
  <si>
    <t>FLUJO DE CAJA FINANCIERO  FCF</t>
  </si>
  <si>
    <t>FLUJO DE CAJA ECONOMICO FCE</t>
  </si>
  <si>
    <t>WACC, costo promedio ponderado de capital</t>
  </si>
  <si>
    <t>Cuadro compartivo de resultados</t>
  </si>
  <si>
    <t>Metodo</t>
  </si>
  <si>
    <t>VANF</t>
  </si>
  <si>
    <t>VANA</t>
  </si>
  <si>
    <t>Aunque en teoria, deben ser iguales; en la practica no lo son por tres razones:</t>
  </si>
  <si>
    <t>conforme este va amortizando la deuda.</t>
  </si>
  <si>
    <t>2.- El WACC tambien varia año a año , y esto se debe a dos causas, la primera</t>
  </si>
  <si>
    <t>es igual que al caso 1. La segunda tiene que ver con la modificación que se tiene</t>
  </si>
  <si>
    <t>en la relacion D/V y E/V , que son las ponderaciones que sirven para calcular el</t>
  </si>
  <si>
    <t>WACC, anualmente.</t>
  </si>
  <si>
    <t>lleva a que el wacc se modificaría año a año, conforme vayan cambiando la deuda</t>
  </si>
  <si>
    <t>y el patrimonio a dichos valores.</t>
  </si>
  <si>
    <t>SOLUCIONARIO: CASO CHIMU AGROPECUARIO</t>
  </si>
  <si>
    <t>INTERPRETACION</t>
  </si>
  <si>
    <t>FLUJOS DE CAJA ECONOMICO PROYECTADO EN US $</t>
  </si>
  <si>
    <t>Monto préstamo</t>
  </si>
  <si>
    <t>Amortización anual constante</t>
  </si>
  <si>
    <t>TEA real</t>
  </si>
  <si>
    <t>COK apalancado Ke</t>
  </si>
  <si>
    <t>CUADRO DE AMORTIZACION REAL DE LA DEUDA EN US $</t>
  </si>
  <si>
    <t>FLUJO DE CAJA DE LA DEUDA, FCD</t>
  </si>
  <si>
    <t>COK desapalancado, Ku</t>
  </si>
  <si>
    <t>Ku =</t>
  </si>
  <si>
    <t>Ke =</t>
  </si>
  <si>
    <t>Kd (TEA)</t>
  </si>
  <si>
    <t>Ku real</t>
  </si>
  <si>
    <t>Kd real</t>
  </si>
  <si>
    <t>Kwacc real</t>
  </si>
  <si>
    <t>METODO Kwacc</t>
  </si>
  <si>
    <t>METODO COK APALANCADO Ke</t>
  </si>
  <si>
    <t>Ke real</t>
  </si>
  <si>
    <t>Ke</t>
  </si>
  <si>
    <t>kwacc</t>
  </si>
  <si>
    <t>1.- El COK apalancado (Ke) varia anualmente , el apalancamiento disminuye</t>
  </si>
  <si>
    <t>en teoría, deben estar expresados en valores de mercado y no contables, lo que</t>
  </si>
  <si>
    <t>De lejos la mas poderosa, es que las ponderaciones para hallar el WACC deben,</t>
  </si>
  <si>
    <t>FLUJO OPERATIVO</t>
  </si>
  <si>
    <t>Amortización</t>
  </si>
  <si>
    <t>Considerando que se tiene una D/E variable se aconseja utilizar el enfoque de VANA</t>
  </si>
  <si>
    <t>TIRF =</t>
  </si>
  <si>
    <t>TIRF=</t>
  </si>
  <si>
    <t>TIR Ajustado=</t>
  </si>
  <si>
    <t xml:space="preserve">TIRE = </t>
  </si>
  <si>
    <r>
      <t xml:space="preserve">ESTADO DE RESULTADOS </t>
    </r>
    <r>
      <rPr>
        <sz val="10"/>
        <rFont val="Arial"/>
        <family val="2"/>
      </rPr>
      <t>ECONÓMICO INCREMENTAL</t>
    </r>
    <r>
      <rPr>
        <b/>
        <sz val="10"/>
        <rFont val="Arial"/>
        <family val="2"/>
      </rPr>
      <t xml:space="preserve"> EN US $</t>
    </r>
  </si>
  <si>
    <t xml:space="preserve"> Vc</t>
  </si>
  <si>
    <t>Vlibros</t>
  </si>
  <si>
    <t>Utilidad</t>
  </si>
  <si>
    <t>Venta de Activo fijo</t>
  </si>
  <si>
    <t>COK del proyecto cuando se financia 100% con Capital propio</t>
  </si>
  <si>
    <t>COK del accionista cuando hay apalancamiento</t>
  </si>
  <si>
    <t>CPPC de la empresa</t>
  </si>
  <si>
    <t>Metodo VANAjustado</t>
  </si>
  <si>
    <t xml:space="preserve"> = A+B</t>
  </si>
  <si>
    <t>A, Incremento de valor a la empresa,sin apalancamiento</t>
  </si>
  <si>
    <t>B, incremento de valor a la empresa por el financiamiento</t>
  </si>
  <si>
    <t>FLUJO DE CAJA AJUSTADO</t>
  </si>
  <si>
    <t>Rentabilidad financiera</t>
  </si>
  <si>
    <t>Rentabilidad económica</t>
  </si>
  <si>
    <t>varia D/E</t>
  </si>
  <si>
    <t>Aceptable se conoce cronograma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</si>
</sst>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S/&quot;#,##0;[Red]\-&quot;S/&quot;#,##0"/>
    <numFmt numFmtId="8" formatCode="&quot;S/&quot;#,##0.00;[Red]\-&quot;S/&quot;#,##0.00"/>
    <numFmt numFmtId="164" formatCode="0.0%"/>
    <numFmt numFmtId="165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Fill="1"/>
    <xf numFmtId="9" fontId="2" fillId="0" borderId="0" xfId="0" applyNumberFormat="1" applyFont="1" applyFill="1"/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3" fontId="5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 vertical="center" wrapText="1"/>
    </xf>
    <xf numFmtId="9" fontId="0" fillId="0" borderId="0" xfId="0" applyNumberFormat="1"/>
    <xf numFmtId="0" fontId="1" fillId="2" borderId="2" xfId="0" applyFont="1" applyFill="1" applyBorder="1"/>
    <xf numFmtId="0" fontId="4" fillId="3" borderId="9" xfId="0" applyFont="1" applyFill="1" applyBorder="1"/>
    <xf numFmtId="3" fontId="4" fillId="3" borderId="7" xfId="0" applyNumberFormat="1" applyFont="1" applyFill="1" applyBorder="1"/>
    <xf numFmtId="3" fontId="4" fillId="3" borderId="8" xfId="0" applyNumberFormat="1" applyFont="1" applyFill="1" applyBorder="1"/>
    <xf numFmtId="0" fontId="2" fillId="0" borderId="11" xfId="0" applyFont="1" applyBorder="1"/>
    <xf numFmtId="3" fontId="5" fillId="2" borderId="5" xfId="0" applyNumberFormat="1" applyFont="1" applyFill="1" applyBorder="1"/>
    <xf numFmtId="3" fontId="5" fillId="2" borderId="12" xfId="0" applyNumberFormat="1" applyFont="1" applyFill="1" applyBorder="1"/>
    <xf numFmtId="0" fontId="2" fillId="0" borderId="2" xfId="0" applyFont="1" applyBorder="1"/>
    <xf numFmtId="0" fontId="0" fillId="0" borderId="2" xfId="0" applyBorder="1"/>
    <xf numFmtId="0" fontId="4" fillId="2" borderId="2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1" fillId="0" borderId="0" xfId="0" applyFont="1"/>
    <xf numFmtId="0" fontId="5" fillId="0" borderId="13" xfId="0" applyFont="1" applyFill="1" applyBorder="1"/>
    <xf numFmtId="3" fontId="5" fillId="0" borderId="6" xfId="0" applyNumberFormat="1" applyFont="1" applyFill="1" applyBorder="1"/>
    <xf numFmtId="2" fontId="0" fillId="0" borderId="0" xfId="0" applyNumberFormat="1"/>
    <xf numFmtId="164" fontId="2" fillId="0" borderId="0" xfId="1" applyNumberFormat="1" applyFont="1"/>
    <xf numFmtId="165" fontId="0" fillId="0" borderId="0" xfId="0" applyNumberFormat="1"/>
    <xf numFmtId="0" fontId="1" fillId="0" borderId="0" xfId="0" applyFont="1" applyFill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2" fillId="3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/>
    <xf numFmtId="0" fontId="1" fillId="2" borderId="0" xfId="0" applyFont="1" applyFill="1"/>
    <xf numFmtId="0" fontId="1" fillId="0" borderId="1" xfId="0" applyFont="1" applyBorder="1"/>
    <xf numFmtId="10" fontId="2" fillId="0" borderId="0" xfId="1" applyNumberFormat="1" applyFont="1"/>
    <xf numFmtId="0" fontId="2" fillId="2" borderId="0" xfId="0" applyFont="1" applyFill="1" applyBorder="1" applyAlignment="1">
      <alignment horizontal="center"/>
    </xf>
    <xf numFmtId="0" fontId="1" fillId="0" borderId="2" xfId="0" applyFont="1" applyBorder="1"/>
    <xf numFmtId="1" fontId="1" fillId="2" borderId="1" xfId="0" applyNumberFormat="1" applyFont="1" applyFill="1" applyBorder="1"/>
    <xf numFmtId="1" fontId="1" fillId="2" borderId="4" xfId="0" applyNumberFormat="1" applyFont="1" applyFill="1" applyBorder="1"/>
    <xf numFmtId="3" fontId="1" fillId="2" borderId="1" xfId="0" applyNumberFormat="1" applyFont="1" applyFill="1" applyBorder="1"/>
    <xf numFmtId="3" fontId="1" fillId="2" borderId="4" xfId="0" applyNumberFormat="1" applyFont="1" applyFill="1" applyBorder="1"/>
    <xf numFmtId="0" fontId="2" fillId="3" borderId="7" xfId="0" applyFont="1" applyFill="1" applyBorder="1" applyAlignment="1">
      <alignment horizontal="center"/>
    </xf>
    <xf numFmtId="3" fontId="5" fillId="2" borderId="4" xfId="0" applyNumberFormat="1" applyFont="1" applyFill="1" applyBorder="1"/>
    <xf numFmtId="3" fontId="2" fillId="0" borderId="1" xfId="0" applyNumberFormat="1" applyFont="1" applyFill="1" applyBorder="1" applyAlignment="1">
      <alignment horizontal="right" vertical="center" wrapText="1"/>
    </xf>
    <xf numFmtId="9" fontId="3" fillId="2" borderId="0" xfId="0" applyNumberFormat="1" applyFont="1" applyFill="1"/>
    <xf numFmtId="8" fontId="3" fillId="2" borderId="0" xfId="0" applyNumberFormat="1" applyFont="1" applyFill="1"/>
    <xf numFmtId="0" fontId="2" fillId="3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4" borderId="10" xfId="0" applyFont="1" applyFill="1" applyBorder="1"/>
    <xf numFmtId="8" fontId="0" fillId="0" borderId="1" xfId="0" applyNumberFormat="1" applyBorder="1"/>
    <xf numFmtId="0" fontId="2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0" xfId="0" applyFont="1" applyFill="1"/>
    <xf numFmtId="9" fontId="0" fillId="0" borderId="0" xfId="1" applyFont="1"/>
    <xf numFmtId="10" fontId="0" fillId="0" borderId="0" xfId="0" applyNumberFormat="1"/>
    <xf numFmtId="164" fontId="3" fillId="2" borderId="0" xfId="0" applyNumberFormat="1" applyFont="1" applyFill="1"/>
    <xf numFmtId="10" fontId="3" fillId="2" borderId="0" xfId="0" applyNumberFormat="1" applyFont="1" applyFill="1"/>
    <xf numFmtId="0" fontId="2" fillId="5" borderId="0" xfId="0" applyFont="1" applyFill="1" applyBorder="1"/>
    <xf numFmtId="6" fontId="3" fillId="2" borderId="0" xfId="0" applyNumberFormat="1" applyFont="1" applyFill="1"/>
    <xf numFmtId="164" fontId="2" fillId="4" borderId="0" xfId="1" applyNumberFormat="1" applyFont="1" applyFill="1"/>
    <xf numFmtId="0" fontId="6" fillId="2" borderId="0" xfId="0" applyFont="1" applyFill="1"/>
    <xf numFmtId="9" fontId="6" fillId="2" borderId="0" xfId="0" applyNumberFormat="1" applyFont="1" applyFill="1"/>
    <xf numFmtId="9" fontId="6" fillId="2" borderId="0" xfId="1" applyFont="1" applyFill="1"/>
    <xf numFmtId="10" fontId="6" fillId="2" borderId="0" xfId="0" applyNumberFormat="1" applyFont="1" applyFill="1"/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justify" vertical="center" wrapText="1"/>
    </xf>
    <xf numFmtId="0" fontId="2" fillId="3" borderId="17" xfId="0" applyFont="1" applyFill="1" applyBorder="1" applyAlignment="1"/>
    <xf numFmtId="3" fontId="2" fillId="3" borderId="18" xfId="0" applyNumberFormat="1" applyFont="1" applyFill="1" applyBorder="1" applyAlignment="1">
      <alignment horizontal="right"/>
    </xf>
    <xf numFmtId="0" fontId="1" fillId="4" borderId="1" xfId="0" applyFont="1" applyFill="1" applyBorder="1"/>
    <xf numFmtId="8" fontId="3" fillId="4" borderId="1" xfId="0" applyNumberFormat="1" applyFont="1" applyFill="1" applyBorder="1"/>
    <xf numFmtId="3" fontId="3" fillId="4" borderId="1" xfId="0" applyNumberFormat="1" applyFont="1" applyFill="1" applyBorder="1"/>
    <xf numFmtId="6" fontId="3" fillId="6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zoomScale="142" zoomScaleNormal="142" workbookViewId="0">
      <selection activeCell="C123" sqref="C123"/>
    </sheetView>
  </sheetViews>
  <sheetFormatPr baseColWidth="10" defaultColWidth="11.42578125" defaultRowHeight="12.75" x14ac:dyDescent="0.2"/>
  <cols>
    <col min="1" max="1" width="5.5703125" style="2" customWidth="1"/>
    <col min="2" max="2" width="36" style="2" customWidth="1"/>
    <col min="3" max="3" width="14.140625" style="2" customWidth="1"/>
    <col min="4" max="4" width="15.5703125" style="2" customWidth="1"/>
    <col min="5" max="6" width="7.7109375" style="2" customWidth="1"/>
    <col min="7" max="7" width="7.42578125" style="2" customWidth="1"/>
    <col min="8" max="8" width="7.7109375" style="2" customWidth="1"/>
    <col min="9" max="11" width="7.5703125" style="2" bestFit="1" customWidth="1"/>
    <col min="12" max="16384" width="11.42578125" style="2"/>
  </cols>
  <sheetData>
    <row r="1" spans="2:9" ht="13.5" thickBot="1" x14ac:dyDescent="0.25">
      <c r="B1" s="67" t="s">
        <v>62</v>
      </c>
      <c r="C1" s="68"/>
      <c r="D1" s="68"/>
      <c r="E1" s="68"/>
      <c r="F1" s="68"/>
      <c r="G1" s="68"/>
      <c r="H1" s="69"/>
    </row>
    <row r="2" spans="2:9" x14ac:dyDescent="0.2">
      <c r="B2" s="70" t="s">
        <v>93</v>
      </c>
      <c r="C2" s="70"/>
      <c r="D2" s="70"/>
      <c r="E2" s="70"/>
      <c r="F2" s="70"/>
      <c r="G2" s="70"/>
    </row>
    <row r="3" spans="2:9" ht="13.5" thickBot="1" x14ac:dyDescent="0.25">
      <c r="B3" s="38"/>
      <c r="C3" s="38"/>
      <c r="D3" s="38"/>
    </row>
    <row r="4" spans="2:9" ht="13.5" thickBot="1" x14ac:dyDescent="0.25">
      <c r="B4" s="6" t="s">
        <v>12</v>
      </c>
      <c r="C4" s="44">
        <v>1</v>
      </c>
      <c r="D4" s="44">
        <v>2</v>
      </c>
      <c r="E4" s="5">
        <v>3</v>
      </c>
      <c r="F4" s="5">
        <v>4</v>
      </c>
      <c r="G4" s="23">
        <v>5</v>
      </c>
    </row>
    <row r="5" spans="2:9" x14ac:dyDescent="0.2">
      <c r="B5" s="17" t="s">
        <v>28</v>
      </c>
      <c r="C5" s="18">
        <f>SUM(C6:C8)</f>
        <v>13000</v>
      </c>
      <c r="D5" s="18">
        <f t="shared" ref="D5:G5" si="0">SUM(D6:D8)</f>
        <v>13000</v>
      </c>
      <c r="E5" s="18">
        <f t="shared" si="0"/>
        <v>13000</v>
      </c>
      <c r="F5" s="18">
        <f t="shared" si="0"/>
        <v>13000</v>
      </c>
      <c r="G5" s="19">
        <f t="shared" si="0"/>
        <v>17000</v>
      </c>
    </row>
    <row r="6" spans="2:9" x14ac:dyDescent="0.2">
      <c r="B6" s="39" t="s">
        <v>30</v>
      </c>
      <c r="C6" s="42">
        <v>8000</v>
      </c>
      <c r="D6" s="42">
        <v>8000</v>
      </c>
      <c r="E6" s="42">
        <v>8000</v>
      </c>
      <c r="F6" s="42">
        <v>8000</v>
      </c>
      <c r="G6" s="43">
        <v>8000</v>
      </c>
    </row>
    <row r="7" spans="2:9" x14ac:dyDescent="0.2">
      <c r="B7" s="13" t="s">
        <v>29</v>
      </c>
      <c r="C7" s="8">
        <v>5000</v>
      </c>
      <c r="D7" s="8">
        <v>5000</v>
      </c>
      <c r="E7" s="8">
        <v>5000</v>
      </c>
      <c r="F7" s="8">
        <v>5000</v>
      </c>
      <c r="G7" s="45">
        <v>5000</v>
      </c>
    </row>
    <row r="8" spans="2:9" x14ac:dyDescent="0.2">
      <c r="B8" s="39" t="s">
        <v>31</v>
      </c>
      <c r="C8" s="40"/>
      <c r="D8" s="40"/>
      <c r="E8" s="8"/>
      <c r="F8" s="40"/>
      <c r="G8" s="41">
        <v>4000</v>
      </c>
      <c r="H8" s="35" t="s">
        <v>94</v>
      </c>
      <c r="I8" s="2">
        <v>4000</v>
      </c>
    </row>
    <row r="9" spans="2:9" x14ac:dyDescent="0.2">
      <c r="B9" s="20" t="s">
        <v>2</v>
      </c>
      <c r="C9" s="40">
        <f>C10</f>
        <v>5000</v>
      </c>
      <c r="D9" s="40">
        <f t="shared" ref="D9:G9" si="1">D10</f>
        <v>5000</v>
      </c>
      <c r="E9" s="40">
        <f t="shared" si="1"/>
        <v>5000</v>
      </c>
      <c r="F9" s="40">
        <f t="shared" si="1"/>
        <v>5000</v>
      </c>
      <c r="G9" s="41">
        <f t="shared" si="1"/>
        <v>5000</v>
      </c>
      <c r="H9" s="35" t="s">
        <v>95</v>
      </c>
      <c r="I9" s="2">
        <v>0</v>
      </c>
    </row>
    <row r="10" spans="2:9" x14ac:dyDescent="0.2">
      <c r="B10" s="21" t="s">
        <v>6</v>
      </c>
      <c r="C10" s="8">
        <f>25000/5</f>
        <v>5000</v>
      </c>
      <c r="D10" s="8">
        <f t="shared" ref="D10:G10" si="2">25000/5</f>
        <v>5000</v>
      </c>
      <c r="E10" s="8">
        <f t="shared" si="2"/>
        <v>5000</v>
      </c>
      <c r="F10" s="8">
        <f t="shared" si="2"/>
        <v>5000</v>
      </c>
      <c r="G10" s="45">
        <f t="shared" si="2"/>
        <v>5000</v>
      </c>
      <c r="H10" s="35" t="s">
        <v>96</v>
      </c>
      <c r="I10" s="2">
        <f>I8-I9</f>
        <v>4000</v>
      </c>
    </row>
    <row r="11" spans="2:9" x14ac:dyDescent="0.2">
      <c r="B11" s="22" t="s">
        <v>5</v>
      </c>
      <c r="C11" s="42">
        <f>C5-C9</f>
        <v>8000</v>
      </c>
      <c r="D11" s="42">
        <f t="shared" ref="D11:G11" si="3">D5-D9</f>
        <v>8000</v>
      </c>
      <c r="E11" s="42">
        <f t="shared" si="3"/>
        <v>8000</v>
      </c>
      <c r="F11" s="42">
        <f t="shared" si="3"/>
        <v>8000</v>
      </c>
      <c r="G11" s="43">
        <f>G5-G9</f>
        <v>12000</v>
      </c>
    </row>
    <row r="12" spans="2:9" ht="13.5" thickBot="1" x14ac:dyDescent="0.25">
      <c r="B12" s="25" t="s">
        <v>11</v>
      </c>
      <c r="C12" s="26">
        <f>C11*0.15</f>
        <v>1200</v>
      </c>
      <c r="D12" s="26">
        <f t="shared" ref="D12:G12" si="4">D11*0.15</f>
        <v>1200</v>
      </c>
      <c r="E12" s="26">
        <f t="shared" si="4"/>
        <v>1200</v>
      </c>
      <c r="F12" s="26">
        <f>F11*0.15</f>
        <v>1200</v>
      </c>
      <c r="G12" s="26">
        <f t="shared" si="4"/>
        <v>1800</v>
      </c>
    </row>
    <row r="13" spans="2:9" ht="13.5" thickBot="1" x14ac:dyDescent="0.25">
      <c r="B13" s="14" t="s">
        <v>1</v>
      </c>
      <c r="C13" s="15">
        <f>+C11-C12</f>
        <v>6800</v>
      </c>
      <c r="D13" s="15">
        <f t="shared" ref="D13:G13" si="5">+D11-D12</f>
        <v>6800</v>
      </c>
      <c r="E13" s="15">
        <f t="shared" si="5"/>
        <v>6800</v>
      </c>
      <c r="F13" s="15">
        <f t="shared" si="5"/>
        <v>6800</v>
      </c>
      <c r="G13" s="16">
        <f t="shared" si="5"/>
        <v>10200</v>
      </c>
    </row>
    <row r="15" spans="2:9" x14ac:dyDescent="0.2">
      <c r="B15" s="71"/>
      <c r="C15" s="71"/>
      <c r="D15" s="71"/>
      <c r="E15" s="71"/>
      <c r="F15" s="71"/>
      <c r="G15" s="71"/>
      <c r="H15" s="71"/>
    </row>
    <row r="16" spans="2:9" ht="13.5" thickBot="1" x14ac:dyDescent="0.25">
      <c r="B16" s="76" t="s">
        <v>64</v>
      </c>
      <c r="C16" s="76"/>
      <c r="D16" s="76"/>
      <c r="E16" s="76"/>
      <c r="F16" s="76"/>
      <c r="G16" s="76"/>
      <c r="H16" s="76"/>
    </row>
    <row r="17" spans="2:8" ht="15.75" customHeight="1" x14ac:dyDescent="0.2">
      <c r="B17" s="72" t="s">
        <v>0</v>
      </c>
      <c r="C17" s="74" t="s">
        <v>10</v>
      </c>
      <c r="D17" s="74"/>
      <c r="E17" s="74"/>
      <c r="F17" s="74"/>
      <c r="G17" s="74"/>
      <c r="H17" s="74"/>
    </row>
    <row r="18" spans="2:8" ht="16.5" customHeight="1" x14ac:dyDescent="0.2">
      <c r="B18" s="73"/>
      <c r="C18" s="7">
        <v>0</v>
      </c>
      <c r="D18" s="7">
        <f>C18+1</f>
        <v>1</v>
      </c>
      <c r="E18" s="7">
        <f t="shared" ref="E18:H18" si="6">D18+1</f>
        <v>2</v>
      </c>
      <c r="F18" s="7">
        <f t="shared" si="6"/>
        <v>3</v>
      </c>
      <c r="G18" s="7">
        <f t="shared" si="6"/>
        <v>4</v>
      </c>
      <c r="H18" s="7">
        <f t="shared" si="6"/>
        <v>5</v>
      </c>
    </row>
    <row r="19" spans="2:8" ht="19.5" customHeight="1" x14ac:dyDescent="0.2">
      <c r="B19" s="31" t="s">
        <v>32</v>
      </c>
      <c r="C19" s="9">
        <f>SUM(C20:C23)</f>
        <v>-30000</v>
      </c>
      <c r="D19" s="9">
        <f t="shared" ref="D19:H19" si="7">SUM(D20:D23)</f>
        <v>0</v>
      </c>
      <c r="E19" s="9">
        <f t="shared" si="7"/>
        <v>0</v>
      </c>
      <c r="F19" s="9">
        <f t="shared" si="7"/>
        <v>0</v>
      </c>
      <c r="G19" s="9">
        <f t="shared" si="7"/>
        <v>0</v>
      </c>
      <c r="H19" s="9">
        <f t="shared" si="7"/>
        <v>9000</v>
      </c>
    </row>
    <row r="20" spans="2:8" ht="12.75" customHeight="1" x14ac:dyDescent="0.2">
      <c r="B20" s="34" t="s">
        <v>33</v>
      </c>
      <c r="C20" s="10">
        <v>-25000</v>
      </c>
      <c r="D20" s="10"/>
      <c r="E20" s="10"/>
      <c r="F20" s="10"/>
      <c r="G20" s="10"/>
      <c r="H20" s="10"/>
    </row>
    <row r="21" spans="2:8" ht="12.75" customHeight="1" x14ac:dyDescent="0.2">
      <c r="B21" s="34" t="s">
        <v>34</v>
      </c>
      <c r="C21" s="10">
        <v>-5000</v>
      </c>
      <c r="D21" s="10"/>
      <c r="E21" s="10"/>
      <c r="F21" s="10"/>
      <c r="G21" s="10"/>
      <c r="H21" s="10"/>
    </row>
    <row r="22" spans="2:8" ht="12.75" customHeight="1" x14ac:dyDescent="0.2">
      <c r="B22" s="32" t="s">
        <v>7</v>
      </c>
      <c r="C22" s="10"/>
      <c r="D22" s="10"/>
      <c r="E22" s="10"/>
      <c r="F22" s="10"/>
      <c r="G22" s="10"/>
      <c r="H22" s="10">
        <f>-C21</f>
        <v>5000</v>
      </c>
    </row>
    <row r="23" spans="2:8" ht="12.75" customHeight="1" x14ac:dyDescent="0.2">
      <c r="B23" s="34" t="s">
        <v>97</v>
      </c>
      <c r="C23" s="10"/>
      <c r="D23" s="10"/>
      <c r="E23" s="10"/>
      <c r="F23" s="10"/>
      <c r="G23" s="10"/>
      <c r="H23" s="10">
        <f>G8</f>
        <v>4000</v>
      </c>
    </row>
    <row r="24" spans="2:8" ht="12.75" customHeight="1" x14ac:dyDescent="0.2">
      <c r="B24" s="31" t="s">
        <v>86</v>
      </c>
      <c r="C24" s="9">
        <f>SUM(C25:C27)</f>
        <v>0</v>
      </c>
      <c r="D24" s="9">
        <f t="shared" ref="C24:H24" si="8">SUM(D25:D27)</f>
        <v>11800</v>
      </c>
      <c r="E24" s="9">
        <f t="shared" si="8"/>
        <v>11800</v>
      </c>
      <c r="F24" s="9">
        <f t="shared" si="8"/>
        <v>11800</v>
      </c>
      <c r="G24" s="9">
        <f t="shared" si="8"/>
        <v>11800</v>
      </c>
      <c r="H24" s="9">
        <f t="shared" si="8"/>
        <v>11200</v>
      </c>
    </row>
    <row r="25" spans="2:8" ht="12.75" customHeight="1" x14ac:dyDescent="0.2">
      <c r="B25" s="34" t="s">
        <v>35</v>
      </c>
      <c r="C25" s="10"/>
      <c r="D25" s="10">
        <f>C6</f>
        <v>8000</v>
      </c>
      <c r="E25" s="10">
        <f t="shared" ref="E25:H25" si="9">D6</f>
        <v>8000</v>
      </c>
      <c r="F25" s="10">
        <f t="shared" si="9"/>
        <v>8000</v>
      </c>
      <c r="G25" s="10">
        <f t="shared" si="9"/>
        <v>8000</v>
      </c>
      <c r="H25" s="10">
        <f t="shared" si="9"/>
        <v>8000</v>
      </c>
    </row>
    <row r="26" spans="2:8" ht="12.75" customHeight="1" x14ac:dyDescent="0.2">
      <c r="B26" s="34" t="s">
        <v>29</v>
      </c>
      <c r="C26" s="10"/>
      <c r="D26" s="10">
        <f>C7</f>
        <v>5000</v>
      </c>
      <c r="E26" s="10">
        <f t="shared" ref="E26:H26" si="10">D7</f>
        <v>5000</v>
      </c>
      <c r="F26" s="10">
        <f t="shared" si="10"/>
        <v>5000</v>
      </c>
      <c r="G26" s="10">
        <f t="shared" si="10"/>
        <v>5000</v>
      </c>
      <c r="H26" s="10">
        <f t="shared" si="10"/>
        <v>5000</v>
      </c>
    </row>
    <row r="27" spans="2:8" ht="12.75" customHeight="1" x14ac:dyDescent="0.2">
      <c r="B27" s="34" t="s">
        <v>36</v>
      </c>
      <c r="C27" s="10"/>
      <c r="D27" s="10">
        <f>-C12</f>
        <v>-1200</v>
      </c>
      <c r="E27" s="10">
        <f t="shared" ref="E27:H27" si="11">-D12</f>
        <v>-1200</v>
      </c>
      <c r="F27" s="10">
        <f t="shared" si="11"/>
        <v>-1200</v>
      </c>
      <c r="G27" s="10">
        <f t="shared" si="11"/>
        <v>-1200</v>
      </c>
      <c r="H27" s="10">
        <f t="shared" si="11"/>
        <v>-1800</v>
      </c>
    </row>
    <row r="28" spans="2:8" ht="18" customHeight="1" x14ac:dyDescent="0.2">
      <c r="B28" s="33" t="s">
        <v>48</v>
      </c>
      <c r="C28" s="11">
        <f>+C19+C24</f>
        <v>-30000</v>
      </c>
      <c r="D28" s="11">
        <f t="shared" ref="D28:H28" si="12">+D19+D24</f>
        <v>11800</v>
      </c>
      <c r="E28" s="11">
        <f t="shared" si="12"/>
        <v>11800</v>
      </c>
      <c r="F28" s="11">
        <f t="shared" si="12"/>
        <v>11800</v>
      </c>
      <c r="G28" s="11">
        <f t="shared" si="12"/>
        <v>11800</v>
      </c>
      <c r="H28" s="11">
        <f t="shared" si="12"/>
        <v>20200</v>
      </c>
    </row>
    <row r="29" spans="2:8" x14ac:dyDescent="0.2">
      <c r="B29" s="30" t="s">
        <v>27</v>
      </c>
      <c r="C29" s="3"/>
      <c r="D29" s="3"/>
      <c r="E29" s="3"/>
      <c r="F29" s="3"/>
      <c r="G29" s="3"/>
      <c r="H29" s="3"/>
    </row>
    <row r="30" spans="2:8" x14ac:dyDescent="0.2">
      <c r="B30" s="75"/>
      <c r="C30" s="75"/>
      <c r="D30" s="3"/>
      <c r="E30" s="4"/>
      <c r="F30" s="3"/>
      <c r="G30" s="3"/>
      <c r="H30" s="3"/>
    </row>
    <row r="31" spans="2:8" x14ac:dyDescent="0.2">
      <c r="B31" s="35" t="s">
        <v>65</v>
      </c>
      <c r="C31" s="2">
        <f>-C19*0.5</f>
        <v>15000</v>
      </c>
    </row>
    <row r="32" spans="2:8" x14ac:dyDescent="0.2">
      <c r="B32" s="35" t="s">
        <v>67</v>
      </c>
      <c r="C32" s="47">
        <v>0.1</v>
      </c>
    </row>
    <row r="33" spans="2:8" x14ac:dyDescent="0.2">
      <c r="B33" s="35" t="s">
        <v>39</v>
      </c>
      <c r="C33" s="2">
        <v>5</v>
      </c>
      <c r="D33" s="35"/>
    </row>
    <row r="34" spans="2:8" x14ac:dyDescent="0.2">
      <c r="B34" s="35" t="s">
        <v>66</v>
      </c>
      <c r="C34" s="61">
        <f>-PMT(C32,C33,C31)</f>
        <v>3956.9622119211813</v>
      </c>
    </row>
    <row r="36" spans="2:8" x14ac:dyDescent="0.2">
      <c r="B36" s="71" t="s">
        <v>69</v>
      </c>
      <c r="C36" s="71"/>
      <c r="D36" s="71"/>
      <c r="E36" s="71"/>
      <c r="F36" s="71"/>
      <c r="G36" s="71"/>
      <c r="H36" s="71"/>
    </row>
    <row r="37" spans="2:8" x14ac:dyDescent="0.2">
      <c r="B37" s="35"/>
    </row>
    <row r="38" spans="2:8" x14ac:dyDescent="0.2">
      <c r="B38" s="7" t="s">
        <v>12</v>
      </c>
      <c r="C38" s="7">
        <v>0</v>
      </c>
      <c r="D38" s="7">
        <f>C38+1</f>
        <v>1</v>
      </c>
      <c r="E38" s="7">
        <f t="shared" ref="E38:H38" si="13">D38+1</f>
        <v>2</v>
      </c>
      <c r="F38" s="7">
        <f t="shared" si="13"/>
        <v>3</v>
      </c>
      <c r="G38" s="7">
        <f t="shared" si="13"/>
        <v>4</v>
      </c>
      <c r="H38" s="7">
        <f t="shared" si="13"/>
        <v>5</v>
      </c>
    </row>
    <row r="39" spans="2:8" x14ac:dyDescent="0.2">
      <c r="B39" s="34" t="s">
        <v>37</v>
      </c>
      <c r="C39" s="10">
        <f>C31</f>
        <v>15000</v>
      </c>
      <c r="D39" s="10">
        <f>C39</f>
        <v>15000</v>
      </c>
      <c r="E39" s="10">
        <f>D43</f>
        <v>12543.037788078818</v>
      </c>
      <c r="F39" s="10">
        <f t="shared" ref="F39:H39" si="14">E43</f>
        <v>9840.3793549655184</v>
      </c>
      <c r="G39" s="10">
        <f t="shared" si="14"/>
        <v>6867.4550785408892</v>
      </c>
      <c r="H39" s="10">
        <f t="shared" si="14"/>
        <v>3597.2383744737967</v>
      </c>
    </row>
    <row r="40" spans="2:8" x14ac:dyDescent="0.2">
      <c r="B40" s="34" t="s">
        <v>4</v>
      </c>
      <c r="C40" s="10"/>
      <c r="D40" s="10">
        <f>D42-D41</f>
        <v>2456.9622119211813</v>
      </c>
      <c r="E40" s="10">
        <f t="shared" ref="E40:H40" si="15">E42-E41</f>
        <v>2702.6584331132995</v>
      </c>
      <c r="F40" s="10">
        <f t="shared" si="15"/>
        <v>2972.9242764246292</v>
      </c>
      <c r="G40" s="10">
        <f t="shared" si="15"/>
        <v>3270.2167040670925</v>
      </c>
      <c r="H40" s="10">
        <f t="shared" si="15"/>
        <v>3597.2383744738017</v>
      </c>
    </row>
    <row r="41" spans="2:8" x14ac:dyDescent="0.2">
      <c r="B41" s="32" t="s">
        <v>9</v>
      </c>
      <c r="C41" s="10"/>
      <c r="D41" s="10">
        <f>D39*$C$32</f>
        <v>1500</v>
      </c>
      <c r="E41" s="10">
        <f t="shared" ref="E41:H41" si="16">E39*$C$32</f>
        <v>1254.3037788078818</v>
      </c>
      <c r="F41" s="10">
        <f t="shared" si="16"/>
        <v>984.03793549655188</v>
      </c>
      <c r="G41" s="10">
        <f t="shared" si="16"/>
        <v>686.74550785408894</v>
      </c>
      <c r="H41" s="10">
        <f t="shared" si="16"/>
        <v>359.72383744737971</v>
      </c>
    </row>
    <row r="42" spans="2:8" x14ac:dyDescent="0.2">
      <c r="B42" s="34" t="s">
        <v>87</v>
      </c>
      <c r="C42" s="10"/>
      <c r="D42" s="10">
        <f>$C$34</f>
        <v>3956.9622119211813</v>
      </c>
      <c r="E42" s="10">
        <f t="shared" ref="E42:H42" si="17">$C$34</f>
        <v>3956.9622119211813</v>
      </c>
      <c r="F42" s="10">
        <f t="shared" si="17"/>
        <v>3956.9622119211813</v>
      </c>
      <c r="G42" s="10">
        <f t="shared" si="17"/>
        <v>3956.9622119211813</v>
      </c>
      <c r="H42" s="10">
        <f t="shared" si="17"/>
        <v>3956.9622119211813</v>
      </c>
    </row>
    <row r="43" spans="2:8" x14ac:dyDescent="0.2">
      <c r="B43" s="77" t="s">
        <v>38</v>
      </c>
      <c r="C43" s="46"/>
      <c r="D43" s="46">
        <f>D39-D40</f>
        <v>12543.037788078818</v>
      </c>
      <c r="E43" s="46">
        <f t="shared" ref="E43:H43" si="18">E39-E40</f>
        <v>9840.3793549655184</v>
      </c>
      <c r="F43" s="46">
        <f t="shared" si="18"/>
        <v>6867.4550785408892</v>
      </c>
      <c r="G43" s="46">
        <f t="shared" si="18"/>
        <v>3597.2383744737967</v>
      </c>
      <c r="H43" s="46">
        <f t="shared" si="18"/>
        <v>-5.0022208597511053E-12</v>
      </c>
    </row>
    <row r="44" spans="2:8" x14ac:dyDescent="0.2">
      <c r="B44" s="30"/>
      <c r="C44" s="3"/>
      <c r="D44" s="3"/>
      <c r="E44" s="3"/>
      <c r="F44" s="3"/>
      <c r="G44" s="3"/>
      <c r="H44" s="3"/>
    </row>
    <row r="45" spans="2:8" x14ac:dyDescent="0.2">
      <c r="B45" s="35" t="s">
        <v>42</v>
      </c>
      <c r="C45" s="47">
        <v>0.15</v>
      </c>
    </row>
    <row r="47" spans="2:8" x14ac:dyDescent="0.2">
      <c r="B47" s="49" t="s">
        <v>40</v>
      </c>
      <c r="C47" s="50">
        <v>0</v>
      </c>
      <c r="D47" s="50">
        <f>C47+1</f>
        <v>1</v>
      </c>
      <c r="E47" s="50">
        <f t="shared" ref="E47:H47" si="19">D47+1</f>
        <v>2</v>
      </c>
      <c r="F47" s="50">
        <f t="shared" si="19"/>
        <v>3</v>
      </c>
      <c r="G47" s="50">
        <f t="shared" si="19"/>
        <v>4</v>
      </c>
      <c r="H47" s="50">
        <f t="shared" si="19"/>
        <v>5</v>
      </c>
    </row>
    <row r="48" spans="2:8" x14ac:dyDescent="0.2">
      <c r="B48" s="32" t="s">
        <v>8</v>
      </c>
      <c r="C48" s="10">
        <f>C39</f>
        <v>15000</v>
      </c>
      <c r="D48" s="10"/>
      <c r="E48" s="10"/>
      <c r="F48" s="10"/>
      <c r="G48" s="10"/>
      <c r="H48" s="10"/>
    </row>
    <row r="49" spans="2:8" x14ac:dyDescent="0.2">
      <c r="B49" s="34" t="s">
        <v>4</v>
      </c>
      <c r="C49" s="10"/>
      <c r="D49" s="10">
        <f>-D40</f>
        <v>-2456.9622119211813</v>
      </c>
      <c r="E49" s="10">
        <f t="shared" ref="E49:H49" si="20">-E40</f>
        <v>-2702.6584331132995</v>
      </c>
      <c r="F49" s="10">
        <f t="shared" si="20"/>
        <v>-2972.9242764246292</v>
      </c>
      <c r="G49" s="10">
        <f t="shared" si="20"/>
        <v>-3270.2167040670925</v>
      </c>
      <c r="H49" s="10">
        <f t="shared" si="20"/>
        <v>-3597.2383744738017</v>
      </c>
    </row>
    <row r="50" spans="2:8" x14ac:dyDescent="0.2">
      <c r="B50" s="32" t="s">
        <v>9</v>
      </c>
      <c r="C50" s="10"/>
      <c r="D50" s="10">
        <f>-D41</f>
        <v>-1500</v>
      </c>
      <c r="E50" s="10">
        <f t="shared" ref="E50:H50" si="21">-E41</f>
        <v>-1254.3037788078818</v>
      </c>
      <c r="F50" s="10">
        <f t="shared" si="21"/>
        <v>-984.03793549655188</v>
      </c>
      <c r="G50" s="10">
        <f t="shared" si="21"/>
        <v>-686.74550785408894</v>
      </c>
      <c r="H50" s="10">
        <f t="shared" si="21"/>
        <v>-359.72383744737971</v>
      </c>
    </row>
    <row r="51" spans="2:8" x14ac:dyDescent="0.2">
      <c r="B51" s="34" t="s">
        <v>41</v>
      </c>
      <c r="C51" s="10"/>
      <c r="D51" s="10">
        <f>-$C$45*D50</f>
        <v>225</v>
      </c>
      <c r="E51" s="10">
        <f t="shared" ref="E51:H51" si="22">-$C$45*E50</f>
        <v>188.14556682118226</v>
      </c>
      <c r="F51" s="10">
        <f t="shared" si="22"/>
        <v>147.60569032448277</v>
      </c>
      <c r="G51" s="10">
        <f t="shared" si="22"/>
        <v>103.01182617811334</v>
      </c>
      <c r="H51" s="10">
        <f t="shared" si="22"/>
        <v>53.958575617106952</v>
      </c>
    </row>
    <row r="52" spans="2:8" x14ac:dyDescent="0.2">
      <c r="B52" s="33" t="s">
        <v>70</v>
      </c>
      <c r="C52" s="11">
        <f>SUM(C48:C51)</f>
        <v>15000</v>
      </c>
      <c r="D52" s="11">
        <f t="shared" ref="D52:H52" si="23">SUM(D48:D51)</f>
        <v>-3731.9622119211813</v>
      </c>
      <c r="E52" s="11">
        <f t="shared" si="23"/>
        <v>-3768.8166450999988</v>
      </c>
      <c r="F52" s="11">
        <f t="shared" si="23"/>
        <v>-3809.3565215966983</v>
      </c>
      <c r="G52" s="11">
        <f t="shared" si="23"/>
        <v>-3853.9503857430677</v>
      </c>
      <c r="H52" s="11">
        <f t="shared" si="23"/>
        <v>-3903.0036363040745</v>
      </c>
    </row>
    <row r="53" spans="2:8" x14ac:dyDescent="0.2">
      <c r="B53" s="78" t="s">
        <v>47</v>
      </c>
      <c r="C53" s="79">
        <f>C28+C52</f>
        <v>-15000</v>
      </c>
      <c r="D53" s="79">
        <f t="shared" ref="C53:H53" si="24">D28+D52</f>
        <v>8068.0377880788183</v>
      </c>
      <c r="E53" s="79">
        <f t="shared" si="24"/>
        <v>8031.1833549000012</v>
      </c>
      <c r="F53" s="79">
        <f t="shared" si="24"/>
        <v>7990.6434784033017</v>
      </c>
      <c r="G53" s="79">
        <f t="shared" si="24"/>
        <v>7946.0496142569318</v>
      </c>
      <c r="H53" s="79">
        <f t="shared" si="24"/>
        <v>16296.996363695926</v>
      </c>
    </row>
    <row r="54" spans="2:8" x14ac:dyDescent="0.2">
      <c r="B54" s="80" t="s">
        <v>105</v>
      </c>
      <c r="C54" s="81">
        <f>C28+C87</f>
        <v>-29425.201508128077</v>
      </c>
      <c r="D54" s="82">
        <f>D28</f>
        <v>11800</v>
      </c>
      <c r="E54" s="82">
        <f t="shared" ref="E54:H54" si="25">E28</f>
        <v>11800</v>
      </c>
      <c r="F54" s="82">
        <f t="shared" si="25"/>
        <v>11800</v>
      </c>
      <c r="G54" s="82">
        <f t="shared" si="25"/>
        <v>11800</v>
      </c>
      <c r="H54" s="82">
        <f t="shared" si="25"/>
        <v>20200</v>
      </c>
    </row>
    <row r="55" spans="2:8" x14ac:dyDescent="0.2">
      <c r="B55" s="1" t="s">
        <v>71</v>
      </c>
      <c r="C55"/>
      <c r="D55"/>
    </row>
    <row r="56" spans="2:8" x14ac:dyDescent="0.2">
      <c r="B56" t="s">
        <v>13</v>
      </c>
      <c r="C56">
        <v>1.85</v>
      </c>
      <c r="D56"/>
    </row>
    <row r="57" spans="2:8" x14ac:dyDescent="0.2">
      <c r="B57" t="s">
        <v>14</v>
      </c>
      <c r="C57">
        <v>1</v>
      </c>
      <c r="D57"/>
    </row>
    <row r="58" spans="2:8" x14ac:dyDescent="0.2">
      <c r="B58" t="s">
        <v>15</v>
      </c>
      <c r="C58">
        <v>0.2</v>
      </c>
      <c r="D58"/>
    </row>
    <row r="59" spans="2:8" x14ac:dyDescent="0.2">
      <c r="B59" t="s">
        <v>16</v>
      </c>
      <c r="C59" s="27">
        <f>C56*(1/(1+(C57*(1-C58))))</f>
        <v>1.0277777777777779</v>
      </c>
      <c r="D59"/>
    </row>
    <row r="60" spans="2:8" x14ac:dyDescent="0.2">
      <c r="B60" t="s">
        <v>17</v>
      </c>
      <c r="C60" s="56">
        <v>0.05</v>
      </c>
      <c r="D60"/>
    </row>
    <row r="61" spans="2:8" x14ac:dyDescent="0.2">
      <c r="B61" t="s">
        <v>18</v>
      </c>
      <c r="C61" s="56">
        <v>0.08</v>
      </c>
      <c r="D61"/>
    </row>
    <row r="62" spans="2:8" x14ac:dyDescent="0.2">
      <c r="B62" t="s">
        <v>19</v>
      </c>
      <c r="C62" s="57">
        <v>1.4999999999999999E-2</v>
      </c>
      <c r="D62"/>
    </row>
    <row r="63" spans="2:8" x14ac:dyDescent="0.2">
      <c r="B63" t="s">
        <v>20</v>
      </c>
      <c r="C63" s="56">
        <v>0.15</v>
      </c>
      <c r="D63"/>
    </row>
    <row r="64" spans="2:8" x14ac:dyDescent="0.2">
      <c r="B64"/>
      <c r="C64"/>
      <c r="D64"/>
    </row>
    <row r="65" spans="2:4" x14ac:dyDescent="0.2">
      <c r="B65" s="1" t="s">
        <v>72</v>
      </c>
      <c r="C65" s="62">
        <f>C60+C59*C61+C62</f>
        <v>0.14722222222222225</v>
      </c>
      <c r="D65" s="24" t="s">
        <v>98</v>
      </c>
    </row>
    <row r="66" spans="2:4" x14ac:dyDescent="0.2">
      <c r="B66"/>
      <c r="C66"/>
      <c r="D66"/>
    </row>
    <row r="67" spans="2:4" x14ac:dyDescent="0.2">
      <c r="B67" s="1" t="s">
        <v>68</v>
      </c>
      <c r="C67"/>
      <c r="D67"/>
    </row>
    <row r="68" spans="2:4" x14ac:dyDescent="0.2">
      <c r="B68" t="s">
        <v>21</v>
      </c>
      <c r="C68" s="29">
        <f>C76/C77</f>
        <v>1</v>
      </c>
      <c r="D68"/>
    </row>
    <row r="69" spans="2:4" x14ac:dyDescent="0.2">
      <c r="B69" t="s">
        <v>22</v>
      </c>
      <c r="C69">
        <v>0.15</v>
      </c>
      <c r="D69"/>
    </row>
    <row r="70" spans="2:4" x14ac:dyDescent="0.2">
      <c r="B70" t="s">
        <v>23</v>
      </c>
      <c r="C70" s="27">
        <f>C59*(1+(C68*(1-C69)))</f>
        <v>1.9013888888888892</v>
      </c>
      <c r="D70"/>
    </row>
    <row r="71" spans="2:4" x14ac:dyDescent="0.2">
      <c r="B71"/>
      <c r="C71"/>
      <c r="D71"/>
    </row>
    <row r="72" spans="2:4" x14ac:dyDescent="0.2">
      <c r="B72" s="1" t="s">
        <v>73</v>
      </c>
      <c r="C72" s="62">
        <f>C60+C70*(C61)+C62</f>
        <v>0.21711111111111114</v>
      </c>
      <c r="D72" s="24" t="s">
        <v>99</v>
      </c>
    </row>
    <row r="73" spans="2:4" x14ac:dyDescent="0.2">
      <c r="B73" s="1"/>
      <c r="C73" s="28"/>
      <c r="D73"/>
    </row>
    <row r="74" spans="2:4" x14ac:dyDescent="0.2">
      <c r="B74" s="1" t="s">
        <v>49</v>
      </c>
      <c r="C74"/>
      <c r="D74"/>
    </row>
    <row r="75" spans="2:4" x14ac:dyDescent="0.2">
      <c r="B75" t="s">
        <v>74</v>
      </c>
      <c r="C75" s="12">
        <f>C32</f>
        <v>0.1</v>
      </c>
      <c r="D75"/>
    </row>
    <row r="76" spans="2:4" x14ac:dyDescent="0.2">
      <c r="B76" t="s">
        <v>24</v>
      </c>
      <c r="C76" s="27">
        <v>0.5</v>
      </c>
      <c r="D76"/>
    </row>
    <row r="77" spans="2:4" x14ac:dyDescent="0.2">
      <c r="B77" t="s">
        <v>25</v>
      </c>
      <c r="C77" s="27">
        <v>0.5</v>
      </c>
      <c r="D77"/>
    </row>
    <row r="78" spans="2:4" x14ac:dyDescent="0.2">
      <c r="B78"/>
      <c r="C78"/>
      <c r="D78"/>
    </row>
    <row r="79" spans="2:4" x14ac:dyDescent="0.2">
      <c r="B79" s="1" t="s">
        <v>26</v>
      </c>
      <c r="C79" s="37">
        <f xml:space="preserve"> C76*C75*(1-C63)+C72*C77</f>
        <v>0.15105555555555558</v>
      </c>
      <c r="D79" s="24" t="s">
        <v>100</v>
      </c>
    </row>
    <row r="81" spans="2:4" ht="13.5" thickBot="1" x14ac:dyDescent="0.25"/>
    <row r="82" spans="2:4" ht="13.5" thickBot="1" x14ac:dyDescent="0.25">
      <c r="B82" s="51" t="s">
        <v>101</v>
      </c>
    </row>
    <row r="83" spans="2:4" x14ac:dyDescent="0.2">
      <c r="B83" s="35" t="s">
        <v>75</v>
      </c>
      <c r="C83" s="59">
        <f>C65</f>
        <v>0.14722222222222225</v>
      </c>
    </row>
    <row r="84" spans="2:4" x14ac:dyDescent="0.2">
      <c r="B84" s="35" t="s">
        <v>43</v>
      </c>
      <c r="C84" s="48">
        <f>NPV(C83,D28:H28)+C28</f>
        <v>14044.071827887092</v>
      </c>
      <c r="D84" s="35" t="s">
        <v>103</v>
      </c>
    </row>
    <row r="85" spans="2:4" x14ac:dyDescent="0.2">
      <c r="B85" s="63" t="s">
        <v>92</v>
      </c>
      <c r="C85" s="66">
        <f>IRR(C28:H28)</f>
        <v>0.31615541070384667</v>
      </c>
      <c r="D85" s="35" t="s">
        <v>107</v>
      </c>
    </row>
    <row r="86" spans="2:4" x14ac:dyDescent="0.2">
      <c r="B86" s="35" t="s">
        <v>76</v>
      </c>
      <c r="C86" s="47">
        <f>C75</f>
        <v>0.1</v>
      </c>
    </row>
    <row r="87" spans="2:4" x14ac:dyDescent="0.2">
      <c r="B87" s="35" t="s">
        <v>44</v>
      </c>
      <c r="C87" s="48">
        <f>NPV(C86,D51:H51)</f>
        <v>574.79849187192201</v>
      </c>
      <c r="D87" s="35" t="s">
        <v>104</v>
      </c>
    </row>
    <row r="89" spans="2:4" x14ac:dyDescent="0.2">
      <c r="B89" s="35" t="s">
        <v>45</v>
      </c>
      <c r="C89" s="83">
        <f>C84+C87</f>
        <v>14618.870319759013</v>
      </c>
      <c r="D89" s="35" t="s">
        <v>102</v>
      </c>
    </row>
    <row r="90" spans="2:4" ht="13.5" thickBot="1" x14ac:dyDescent="0.25">
      <c r="B90" s="63" t="s">
        <v>91</v>
      </c>
      <c r="C90" s="66">
        <f>IRR(C54:H54)</f>
        <v>0.32583720121722681</v>
      </c>
      <c r="D90" s="35" t="s">
        <v>106</v>
      </c>
    </row>
    <row r="91" spans="2:4" ht="13.5" thickBot="1" x14ac:dyDescent="0.25">
      <c r="B91" s="51" t="s">
        <v>78</v>
      </c>
    </row>
    <row r="93" spans="2:4" x14ac:dyDescent="0.2">
      <c r="B93" s="35" t="s">
        <v>77</v>
      </c>
      <c r="C93" s="59">
        <f>C79</f>
        <v>0.15105555555555558</v>
      </c>
    </row>
    <row r="94" spans="2:4" x14ac:dyDescent="0.2">
      <c r="B94" s="35" t="s">
        <v>3</v>
      </c>
      <c r="C94" s="83">
        <f>NPV(C93,D28:H28)+C28</f>
        <v>13613.944898123249</v>
      </c>
      <c r="D94" s="48"/>
    </row>
    <row r="95" spans="2:4" ht="13.5" thickBot="1" x14ac:dyDescent="0.25">
      <c r="B95" s="63" t="s">
        <v>89</v>
      </c>
      <c r="C95" s="65">
        <f>IRR(C53:H53)</f>
        <v>0.50128827056130887</v>
      </c>
    </row>
    <row r="96" spans="2:4" ht="13.5" thickBot="1" x14ac:dyDescent="0.25">
      <c r="B96" s="51" t="s">
        <v>79</v>
      </c>
    </row>
    <row r="97" spans="2:7" x14ac:dyDescent="0.2">
      <c r="B97" s="60"/>
    </row>
    <row r="98" spans="2:7" x14ac:dyDescent="0.2">
      <c r="B98" s="35" t="s">
        <v>80</v>
      </c>
      <c r="C98" s="58">
        <f>C72</f>
        <v>0.21711111111111114</v>
      </c>
    </row>
    <row r="99" spans="2:7" x14ac:dyDescent="0.2">
      <c r="B99" s="35" t="s">
        <v>46</v>
      </c>
      <c r="C99" s="83">
        <f>NPV(C98,D53:H53)+C53</f>
        <v>11205.042941469204</v>
      </c>
      <c r="D99" s="48"/>
    </row>
    <row r="100" spans="2:7" x14ac:dyDescent="0.2">
      <c r="B100" s="63" t="s">
        <v>90</v>
      </c>
      <c r="C100" s="64">
        <f>IRR(C53:H53)</f>
        <v>0.50128827056130887</v>
      </c>
    </row>
    <row r="101" spans="2:7" x14ac:dyDescent="0.2">
      <c r="B101" s="55" t="s">
        <v>63</v>
      </c>
    </row>
    <row r="102" spans="2:7" x14ac:dyDescent="0.2">
      <c r="B102" s="24" t="s">
        <v>50</v>
      </c>
      <c r="C102"/>
      <c r="D102"/>
      <c r="E102"/>
      <c r="F102"/>
      <c r="G102"/>
    </row>
    <row r="103" spans="2:7" x14ac:dyDescent="0.2">
      <c r="B103"/>
      <c r="C103"/>
      <c r="D103"/>
      <c r="E103"/>
      <c r="F103"/>
      <c r="G103"/>
    </row>
    <row r="104" spans="2:7" x14ac:dyDescent="0.2">
      <c r="B104" s="53" t="s">
        <v>51</v>
      </c>
      <c r="C104" s="53" t="s">
        <v>52</v>
      </c>
      <c r="D104"/>
      <c r="E104"/>
      <c r="F104"/>
      <c r="G104"/>
    </row>
    <row r="105" spans="2:7" x14ac:dyDescent="0.2">
      <c r="B105" s="36" t="s">
        <v>53</v>
      </c>
      <c r="C105" s="52">
        <f>VANF!C89</f>
        <v>14618.870319759013</v>
      </c>
      <c r="D105" s="24" t="s">
        <v>109</v>
      </c>
      <c r="E105"/>
      <c r="F105"/>
      <c r="G105"/>
    </row>
    <row r="106" spans="2:7" x14ac:dyDescent="0.2">
      <c r="B106" s="36" t="s">
        <v>81</v>
      </c>
      <c r="C106" s="52">
        <f>VANF!C99</f>
        <v>11205.042941469204</v>
      </c>
      <c r="D106" s="24" t="s">
        <v>108</v>
      </c>
      <c r="E106"/>
      <c r="F106"/>
      <c r="G106"/>
    </row>
    <row r="107" spans="2:7" x14ac:dyDescent="0.2">
      <c r="B107" s="36" t="s">
        <v>82</v>
      </c>
      <c r="C107" s="52">
        <f>VANF!C94</f>
        <v>13613.944898123249</v>
      </c>
      <c r="D107" s="24" t="s">
        <v>108</v>
      </c>
      <c r="E107"/>
      <c r="F107"/>
      <c r="G107"/>
    </row>
    <row r="108" spans="2:7" x14ac:dyDescent="0.2">
      <c r="B108"/>
      <c r="C108"/>
      <c r="D108"/>
      <c r="E108"/>
      <c r="F108"/>
      <c r="G108"/>
    </row>
    <row r="109" spans="2:7" x14ac:dyDescent="0.2">
      <c r="B109" s="24" t="s">
        <v>54</v>
      </c>
      <c r="C109"/>
      <c r="D109"/>
      <c r="E109"/>
      <c r="F109"/>
      <c r="G109"/>
    </row>
    <row r="110" spans="2:7" x14ac:dyDescent="0.2">
      <c r="B110" s="54" t="s">
        <v>83</v>
      </c>
      <c r="C110"/>
      <c r="D110"/>
      <c r="E110"/>
      <c r="F110"/>
      <c r="G110"/>
    </row>
    <row r="111" spans="2:7" x14ac:dyDescent="0.2">
      <c r="B111" s="54" t="s">
        <v>55</v>
      </c>
      <c r="C111"/>
      <c r="D111"/>
      <c r="E111"/>
      <c r="F111"/>
      <c r="G111"/>
    </row>
    <row r="112" spans="2:7" x14ac:dyDescent="0.2">
      <c r="B112" s="54" t="s">
        <v>56</v>
      </c>
      <c r="C112"/>
      <c r="D112"/>
      <c r="E112"/>
      <c r="F112"/>
      <c r="G112"/>
    </row>
    <row r="113" spans="2:7" x14ac:dyDescent="0.2">
      <c r="B113" s="54" t="s">
        <v>57</v>
      </c>
      <c r="C113"/>
      <c r="D113"/>
      <c r="E113"/>
      <c r="F113"/>
      <c r="G113"/>
    </row>
    <row r="114" spans="2:7" x14ac:dyDescent="0.2">
      <c r="B114" s="54" t="s">
        <v>58</v>
      </c>
      <c r="C114"/>
      <c r="D114"/>
      <c r="E114"/>
      <c r="F114"/>
      <c r="G114"/>
    </row>
    <row r="115" spans="2:7" x14ac:dyDescent="0.2">
      <c r="B115" s="54" t="s">
        <v>59</v>
      </c>
      <c r="C115"/>
      <c r="D115"/>
      <c r="E115"/>
      <c r="F115"/>
      <c r="G115"/>
    </row>
    <row r="116" spans="2:7" x14ac:dyDescent="0.2">
      <c r="B116" s="54" t="s">
        <v>85</v>
      </c>
      <c r="C116"/>
      <c r="D116"/>
      <c r="E116"/>
      <c r="F116"/>
      <c r="G116"/>
    </row>
    <row r="117" spans="2:7" x14ac:dyDescent="0.2">
      <c r="B117" s="54" t="s">
        <v>84</v>
      </c>
      <c r="C117"/>
      <c r="D117"/>
      <c r="E117"/>
      <c r="F117"/>
      <c r="G117"/>
    </row>
    <row r="118" spans="2:7" x14ac:dyDescent="0.2">
      <c r="B118" s="54" t="s">
        <v>60</v>
      </c>
      <c r="C118"/>
      <c r="D118"/>
      <c r="E118"/>
      <c r="F118"/>
      <c r="G118"/>
    </row>
    <row r="119" spans="2:7" x14ac:dyDescent="0.2">
      <c r="B119" s="54" t="s">
        <v>61</v>
      </c>
      <c r="C119"/>
      <c r="D119"/>
      <c r="E119"/>
      <c r="F119"/>
      <c r="G119"/>
    </row>
    <row r="120" spans="2:7" x14ac:dyDescent="0.2">
      <c r="B120" s="35" t="s">
        <v>88</v>
      </c>
    </row>
  </sheetData>
  <mergeCells count="8">
    <mergeCell ref="B1:H1"/>
    <mergeCell ref="B2:G2"/>
    <mergeCell ref="B36:H36"/>
    <mergeCell ref="B15:H15"/>
    <mergeCell ref="B17:B18"/>
    <mergeCell ref="C17:H17"/>
    <mergeCell ref="B30:C30"/>
    <mergeCell ref="B16:H16"/>
  </mergeCells>
  <phoneticPr fontId="0" type="noConversion"/>
  <pageMargins left="0.74803149606299213" right="0.74803149606299213" top="0.98425196850393704" bottom="0.98425196850393704" header="0" footer="0"/>
  <pageSetup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VANF</vt:lpstr>
    </vt:vector>
  </TitlesOfParts>
  <Company>BCEOM / OIST ASOCIADOS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BCEOM / OIST</dc:creator>
  <cp:lastModifiedBy>Usuario</cp:lastModifiedBy>
  <cp:lastPrinted>2019-01-08T00:38:50Z</cp:lastPrinted>
  <dcterms:created xsi:type="dcterms:W3CDTF">2000-08-18T13:31:59Z</dcterms:created>
  <dcterms:modified xsi:type="dcterms:W3CDTF">2021-07-02T00:02:10Z</dcterms:modified>
</cp:coreProperties>
</file>