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valuación Privada de Proyectos/Collaboration Space/Shared Resources/12 Ejercicio Análisis de Sensibilidad/"/>
    </mc:Choice>
  </mc:AlternateContent>
  <xr:revisionPtr revIDLastSave="0" documentId="8_{BA36623A-CB04-4074-908D-3D3EA5CEEA6D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Escenario 1" sheetId="2" r:id="rId1"/>
    <sheet name="eSCENARIO 2" sheetId="3" r:id="rId2"/>
    <sheet name="Sensibilidad" sheetId="1" r:id="rId3"/>
  </sheets>
  <definedNames>
    <definedName name="Costo_Fijo">Sensibilidad!$D$25</definedName>
    <definedName name="INVERSIÓN">Sensibilidad!$D$53</definedName>
    <definedName name="Mano_de_Obra">Sensibilidad!$D$23</definedName>
    <definedName name="Materia_Prima">Sensibilidad!$D$22</definedName>
    <definedName name="Optimista">Sensibilidad!$D$135</definedName>
    <definedName name="PEC">Sensibilidad!$C$57</definedName>
    <definedName name="Precio">Sensibilidad!$D$20</definedName>
    <definedName name="Tasa">Sensibilidad!$D$21</definedName>
    <definedName name="TIR">Sensibilidad!$C$55</definedName>
    <definedName name="TIRE">Sensibilidad!$C$55</definedName>
    <definedName name="VAN">Sensibilidad!$C$56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5" i="1" l="1"/>
  <c r="F65" i="1" s="1"/>
  <c r="D37" i="1"/>
  <c r="F36" i="1"/>
  <c r="G51" i="1" s="1"/>
  <c r="E36" i="1"/>
  <c r="F51" i="1"/>
  <c r="G36" i="1"/>
  <c r="H51" i="1" s="1"/>
  <c r="H36" i="1"/>
  <c r="I51" i="1" s="1"/>
  <c r="D36" i="1"/>
  <c r="E51" i="1"/>
  <c r="D34" i="1"/>
  <c r="D32" i="1" s="1"/>
  <c r="E33" i="1"/>
  <c r="F33" i="1" s="1"/>
  <c r="G33" i="1" s="1"/>
  <c r="D33" i="1"/>
  <c r="D68" i="1"/>
  <c r="F68" i="1" s="1"/>
  <c r="D67" i="1"/>
  <c r="F67" i="1"/>
  <c r="D66" i="1"/>
  <c r="F66" i="1" s="1"/>
  <c r="D64" i="1"/>
  <c r="F64" i="1" s="1"/>
  <c r="D45" i="1"/>
  <c r="D49" i="1"/>
  <c r="D48" i="1"/>
  <c r="D53" i="1"/>
  <c r="I47" i="1"/>
  <c r="E37" i="1"/>
  <c r="F37" i="1"/>
  <c r="G37" i="1"/>
  <c r="H37" i="1"/>
  <c r="E34" i="1"/>
  <c r="E32" i="1" s="1"/>
  <c r="F34" i="1"/>
  <c r="G34" i="1"/>
  <c r="H34" i="1"/>
  <c r="D24" i="1"/>
  <c r="D35" i="1"/>
  <c r="E50" i="1"/>
  <c r="E44" i="1"/>
  <c r="F44" i="1" s="1"/>
  <c r="G44" i="1" s="1"/>
  <c r="H44" i="1" s="1"/>
  <c r="I44" i="1" s="1"/>
  <c r="E31" i="1"/>
  <c r="F31" i="1"/>
  <c r="G31" i="1"/>
  <c r="H31" i="1" s="1"/>
  <c r="D38" i="1" l="1"/>
  <c r="E46" i="1"/>
  <c r="E45" i="1" s="1"/>
  <c r="E35" i="1"/>
  <c r="F50" i="1" s="1"/>
  <c r="F32" i="1"/>
  <c r="G46" i="1" s="1"/>
  <c r="G45" i="1" s="1"/>
  <c r="F46" i="1"/>
  <c r="F45" i="1" s="1"/>
  <c r="G32" i="1"/>
  <c r="H33" i="1"/>
  <c r="G35" i="1"/>
  <c r="H50" i="1" s="1"/>
  <c r="D39" i="1"/>
  <c r="E52" i="1" s="1"/>
  <c r="E48" i="1" s="1"/>
  <c r="C57" i="1"/>
  <c r="G75" i="1" s="1"/>
  <c r="F35" i="1"/>
  <c r="G50" i="1" s="1"/>
  <c r="E53" i="1" l="1"/>
  <c r="F38" i="1"/>
  <c r="F39" i="1" s="1"/>
  <c r="G52" i="1" s="1"/>
  <c r="G48" i="1" s="1"/>
  <c r="G53" i="1" s="1"/>
  <c r="E38" i="1"/>
  <c r="H32" i="1"/>
  <c r="H35" i="1"/>
  <c r="I50" i="1" s="1"/>
  <c r="H46" i="1"/>
  <c r="H45" i="1" s="1"/>
  <c r="G38" i="1"/>
  <c r="D40" i="1"/>
  <c r="F40" i="1" l="1"/>
  <c r="E39" i="1"/>
  <c r="F52" i="1" s="1"/>
  <c r="F48" i="1" s="1"/>
  <c r="F53" i="1" s="1"/>
  <c r="E40" i="1"/>
  <c r="I46" i="1"/>
  <c r="I45" i="1" s="1"/>
  <c r="H38" i="1"/>
  <c r="G39" i="1"/>
  <c r="H52" i="1" s="1"/>
  <c r="H48" i="1" s="1"/>
  <c r="H53" i="1" s="1"/>
  <c r="G40" i="1"/>
  <c r="H39" i="1" l="1"/>
  <c r="I52" i="1" s="1"/>
  <c r="I48" i="1" s="1"/>
  <c r="I53" i="1" s="1"/>
  <c r="C56" i="1" l="1"/>
  <c r="C55" i="1"/>
  <c r="H40" i="1"/>
  <c r="F75" i="1" l="1"/>
  <c r="D118" i="1"/>
  <c r="D92" i="1"/>
  <c r="E75" i="1"/>
</calcChain>
</file>

<file path=xl/sharedStrings.xml><?xml version="1.0" encoding="utf-8"?>
<sst xmlns="http://schemas.openxmlformats.org/spreadsheetml/2006/main" count="187" uniqueCount="129">
  <si>
    <t>DATOS</t>
  </si>
  <si>
    <t>Activo Fijo</t>
  </si>
  <si>
    <t>Capital de Trabajo</t>
  </si>
  <si>
    <t>Vida útil</t>
  </si>
  <si>
    <t>años</t>
  </si>
  <si>
    <t>Precio</t>
  </si>
  <si>
    <t>Materia prima</t>
  </si>
  <si>
    <t>Mano de obra</t>
  </si>
  <si>
    <t>Costo fijos</t>
  </si>
  <si>
    <t>por periodo</t>
  </si>
  <si>
    <t xml:space="preserve">Tasa de impuesto </t>
  </si>
  <si>
    <t>costo variable unitario</t>
  </si>
  <si>
    <t>Ingresos</t>
  </si>
  <si>
    <t>Costo Variable Total</t>
  </si>
  <si>
    <t>Costo Fijo Total</t>
  </si>
  <si>
    <t>Impuestos</t>
  </si>
  <si>
    <t>Utilidad Neta</t>
  </si>
  <si>
    <t>INGRESOS</t>
  </si>
  <si>
    <t>Recupero KW</t>
  </si>
  <si>
    <t>EGRESOS</t>
  </si>
  <si>
    <t>Inversión</t>
  </si>
  <si>
    <t>ANALISIS DE SENSIBILIDAD</t>
  </si>
  <si>
    <t>VAN</t>
  </si>
  <si>
    <t>Optimista</t>
  </si>
  <si>
    <t>Pesimista</t>
  </si>
  <si>
    <t>Probable</t>
  </si>
  <si>
    <t>S/. 100,000, además S/. 20,000 para capital de trabajo. La vida del activo se estima en 5 años</t>
  </si>
  <si>
    <t>en los cuales se depreciarán totalmente.</t>
  </si>
  <si>
    <t>obra S/. 0.60. Los costos fijos sin incluir depreciación son S/. 45,000 por periodo. Si la tasa de</t>
  </si>
  <si>
    <t>análisis de sensibilidad.</t>
  </si>
  <si>
    <t>SOLUCIÓN</t>
  </si>
  <si>
    <t>soles</t>
  </si>
  <si>
    <t>RUBRO</t>
  </si>
  <si>
    <t>Comentario</t>
  </si>
  <si>
    <t>FLUJO DE CAJA ECONÓMICO PROYECTADO</t>
  </si>
  <si>
    <t>El valor  de venta unitario es de S/. 9 y valor de los costos unitarios son: materia prima S/. 1.20, mano de</t>
  </si>
  <si>
    <t>CASO: EMPRESA FORTEC S.A.</t>
  </si>
  <si>
    <t>Utilidad Imponible</t>
  </si>
  <si>
    <t>TIRE =</t>
  </si>
  <si>
    <t>VANE=</t>
  </si>
  <si>
    <t>unidades/periodo</t>
  </si>
  <si>
    <t>TIRE</t>
  </si>
  <si>
    <t>PEC</t>
  </si>
  <si>
    <t>PRECIO</t>
  </si>
  <si>
    <t>PEC =</t>
  </si>
  <si>
    <t>BASE</t>
  </si>
  <si>
    <t xml:space="preserve">La demanda en el periodo 1 es de 10,000 unidades con una tasa de crecimiento promedio anual de </t>
  </si>
  <si>
    <t>Cantidad de ventas año 1</t>
  </si>
  <si>
    <t>Cantidad</t>
  </si>
  <si>
    <t>Depreciaciones</t>
  </si>
  <si>
    <t>Ventas Netas</t>
  </si>
  <si>
    <t>unidades</t>
  </si>
  <si>
    <t xml:space="preserve">tasa crecimiento </t>
  </si>
  <si>
    <t>3.- ANALISIS DE ESCENARIOS</t>
  </si>
  <si>
    <t>Precio Produto</t>
  </si>
  <si>
    <t>Tasa Crec. Dda</t>
  </si>
  <si>
    <t>Precio MP</t>
  </si>
  <si>
    <t>Variable</t>
  </si>
  <si>
    <t>Valor Actual</t>
  </si>
  <si>
    <t>Valor Marginal</t>
  </si>
  <si>
    <t xml:space="preserve"> Soporte %</t>
  </si>
  <si>
    <t xml:space="preserve">Precio </t>
  </si>
  <si>
    <t>Tasa Crec.</t>
  </si>
  <si>
    <t>Costo Fijo</t>
  </si>
  <si>
    <t>Costo MO</t>
  </si>
  <si>
    <t xml:space="preserve"> soles</t>
  </si>
  <si>
    <t xml:space="preserve"> promedio anual</t>
  </si>
  <si>
    <t>TASA CREC.</t>
  </si>
  <si>
    <t>8% durante el horizonte de evaluación del proyecto de 5 periodos</t>
  </si>
  <si>
    <t xml:space="preserve">impuesto a la renta es de 29.5% y el costo de oportunidad del 10%, evalúe el proyecto y realice el </t>
  </si>
  <si>
    <t xml:space="preserve"> ESTADO DE RESULTADOS ECONÓMICO</t>
  </si>
  <si>
    <t>1.- ANALISIS DE PUNTOS CRÍTICOS</t>
  </si>
  <si>
    <r>
      <t xml:space="preserve">¿Qué </t>
    </r>
    <r>
      <rPr>
        <b/>
        <sz val="10"/>
        <color indexed="18"/>
        <rFont val="Arial"/>
        <family val="2"/>
      </rPr>
      <t>precio</t>
    </r>
    <r>
      <rPr>
        <b/>
        <sz val="10"/>
        <color indexed="10"/>
        <rFont val="Arial"/>
        <family val="2"/>
      </rPr>
      <t xml:space="preserve"> debe tener el producto para que el VANE = 0?</t>
    </r>
  </si>
  <si>
    <t>RESULTADOS</t>
  </si>
  <si>
    <t>COK = Ku</t>
  </si>
  <si>
    <t>¿Cómo varia el VANE al modificarse la tasa de crecimiento y el precio del producto?</t>
  </si>
  <si>
    <t>¿ Cómo varia el VANE, TIRE y PEC al modificarse el precio del producto?</t>
  </si>
  <si>
    <t>Variables Críticas</t>
  </si>
  <si>
    <t>2.1.- ANALISIS DE SENSIBILIDAD UNIDIMENSIONAL</t>
  </si>
  <si>
    <t>A. PRECIO DEL PRODUCTO</t>
  </si>
  <si>
    <t>B. PRECIO MATERIA PRIMA</t>
  </si>
  <si>
    <t>Comentario:</t>
  </si>
  <si>
    <t>C.  COSTO FIJO</t>
  </si>
  <si>
    <t>D. TASA DE CRECIMIENTO</t>
  </si>
  <si>
    <t>A. TASA DE CRECIMIENTO VS PRECIO</t>
  </si>
  <si>
    <t>2.- ANALISIS DE SENSIBILIDAD BIDIMENSIONAL</t>
  </si>
  <si>
    <r>
      <rPr>
        <b/>
        <sz val="10"/>
        <rFont val="Arial"/>
        <family val="2"/>
      </rPr>
      <t>B. COSTO FIJO VS PRECIO M.P</t>
    </r>
    <r>
      <rPr>
        <sz val="10"/>
        <rFont val="Arial"/>
        <family val="2"/>
      </rPr>
      <t>.</t>
    </r>
  </si>
  <si>
    <t>C.  COSTO FIJO VS PRECIO</t>
  </si>
  <si>
    <t>A. Escenario 1</t>
  </si>
  <si>
    <t>B. Escenario 2</t>
  </si>
  <si>
    <t>El valor del VANE es muy sensible ante una variación en el precio, por lo tanto el</t>
  </si>
  <si>
    <t>económica esperada.</t>
  </si>
  <si>
    <t xml:space="preserve">precio de la Materia Prima no debe ser mayor de       para que tenga la rentabilidad </t>
  </si>
  <si>
    <t>El valor del VAN es muy sensible ante una variación en el Costo Fijo,</t>
  </si>
  <si>
    <t>rentabilidad económica esperada.</t>
  </si>
  <si>
    <t xml:space="preserve">por lo tanto el CF debe ser mayor a  S/.             para se obtenga la </t>
  </si>
  <si>
    <t>El valor del VAN es muy sensible ante una variación en la tasa de</t>
  </si>
  <si>
    <t xml:space="preserve">crecimiento de las ventas no  debe ser menor a… %             para  </t>
  </si>
  <si>
    <t>que se obtenga la rentabilidad económica esperada.</t>
  </si>
  <si>
    <t>¿Cómo varia el VANE al modificarse el costo fijo y el precio de la materia prima?</t>
  </si>
  <si>
    <t>¿ Cómo varia el VANE, TIRE y PEC al modificarse el precio de la materia prima?</t>
  </si>
  <si>
    <t>¿ Cómo varia el VANE, TIRE y PEC al modificarse el costo fijo por periodo?</t>
  </si>
  <si>
    <t>¿ Cómo varia el VANE, TIRE y PEC al modificarse la tasa de crecimiento?</t>
  </si>
  <si>
    <t>La empresa FORTEC S.A. está evaluando la oportunidad de invertir en activo fijo cuyo valor es de</t>
  </si>
  <si>
    <t>Flujo de Caja Económico FCE</t>
  </si>
  <si>
    <t>Clasificación</t>
  </si>
  <si>
    <t>VANE</t>
  </si>
  <si>
    <t xml:space="preserve">precio del producto no debe ser menor de  S/. 8.45 para que tenga la rentabilidad </t>
  </si>
  <si>
    <t>¿Cómo varia la TIRE al modificarse el costo fijo y el precio del producto?</t>
  </si>
  <si>
    <t>V. Resultado</t>
  </si>
  <si>
    <t>Tasa</t>
  </si>
  <si>
    <t>Materia_Prima</t>
  </si>
  <si>
    <t>Mano_de_Obra</t>
  </si>
  <si>
    <t>Costo_Fijo</t>
  </si>
  <si>
    <t>TIR</t>
  </si>
  <si>
    <t>OPTIMISTA</t>
  </si>
  <si>
    <t>Creado por Usuario el 9/07/2021</t>
  </si>
  <si>
    <t>PESIMISTA</t>
  </si>
  <si>
    <t>Resumen del escenario</t>
  </si>
  <si>
    <t>Celdas cambiantes:</t>
  </si>
  <si>
    <t>Valores actuales: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</si>
  <si>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</si>
  <si>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</si>
  <si>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</si>
  <si>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</si>
  <si>
    <t>PROBABLE</t>
  </si>
  <si>
    <t>VARIABLES</t>
  </si>
  <si>
    <t>tabla 1</t>
  </si>
  <si>
    <t>Resumen de Escenarios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</si>
</sst>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93" formatCode="_(* #,##0_);_(* \(#,##0\);_(* &quot;-&quot;??_);_(@_)"/>
    <numFmt numFmtId="194" formatCode="0.0%"/>
    <numFmt numFmtId="195" formatCode="0.0"/>
  </numFmts>
  <fonts count="25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0"/>
      <color theme="3" tint="-0.249977111117893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5">
    <xf numFmtId="0" fontId="0" fillId="0" borderId="0" xfId="0"/>
    <xf numFmtId="193" fontId="0" fillId="0" borderId="0" xfId="1" applyNumberFormat="1" applyFont="1"/>
    <xf numFmtId="3" fontId="0" fillId="0" borderId="0" xfId="0" applyNumberFormat="1"/>
    <xf numFmtId="0" fontId="0" fillId="0" borderId="1" xfId="0" applyBorder="1"/>
    <xf numFmtId="9" fontId="0" fillId="0" borderId="0" xfId="0" applyNumberFormat="1"/>
    <xf numFmtId="0" fontId="0" fillId="2" borderId="0" xfId="0" applyFill="1"/>
    <xf numFmtId="193" fontId="0" fillId="0" borderId="1" xfId="1" applyNumberFormat="1" applyFont="1" applyBorder="1"/>
    <xf numFmtId="193" fontId="0" fillId="0" borderId="2" xfId="1" applyNumberFormat="1" applyFont="1" applyBorder="1"/>
    <xf numFmtId="193" fontId="0" fillId="0" borderId="3" xfId="1" applyNumberFormat="1" applyFont="1" applyBorder="1"/>
    <xf numFmtId="193" fontId="0" fillId="0" borderId="4" xfId="1" applyNumberFormat="1" applyFont="1" applyBorder="1"/>
    <xf numFmtId="193" fontId="0" fillId="0" borderId="1" xfId="0" applyNumberFormat="1" applyBorder="1"/>
    <xf numFmtId="0" fontId="0" fillId="0" borderId="3" xfId="0" applyBorder="1"/>
    <xf numFmtId="193" fontId="0" fillId="0" borderId="3" xfId="0" applyNumberFormat="1" applyBorder="1"/>
    <xf numFmtId="3" fontId="0" fillId="0" borderId="3" xfId="0" applyNumberFormat="1" applyBorder="1"/>
    <xf numFmtId="0" fontId="0" fillId="0" borderId="5" xfId="0" applyBorder="1"/>
    <xf numFmtId="193" fontId="0" fillId="0" borderId="5" xfId="0" applyNumberFormat="1" applyBorder="1"/>
    <xf numFmtId="10" fontId="0" fillId="0" borderId="0" xfId="2" applyNumberFormat="1" applyFont="1"/>
    <xf numFmtId="0" fontId="6" fillId="0" borderId="0" xfId="0" applyFont="1"/>
    <xf numFmtId="193" fontId="6" fillId="0" borderId="2" xfId="1" applyNumberFormat="1" applyFont="1" applyBorder="1"/>
    <xf numFmtId="0" fontId="0" fillId="0" borderId="0" xfId="0" applyAlignment="1"/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194" fontId="0" fillId="0" borderId="0" xfId="0" applyNumberFormat="1"/>
    <xf numFmtId="0" fontId="6" fillId="0" borderId="1" xfId="0" applyFont="1" applyBorder="1"/>
    <xf numFmtId="2" fontId="0" fillId="0" borderId="1" xfId="0" applyNumberFormat="1" applyBorder="1" applyAlignment="1">
      <alignment horizontal="center"/>
    </xf>
    <xf numFmtId="10" fontId="0" fillId="0" borderId="1" xfId="2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5" fillId="0" borderId="0" xfId="0" applyFont="1"/>
    <xf numFmtId="193" fontId="5" fillId="0" borderId="4" xfId="1" applyNumberFormat="1" applyFont="1" applyBorder="1"/>
    <xf numFmtId="193" fontId="5" fillId="0" borderId="5" xfId="1" applyNumberFormat="1" applyFont="1" applyBorder="1"/>
    <xf numFmtId="193" fontId="5" fillId="0" borderId="8" xfId="1" applyNumberFormat="1" applyFont="1" applyBorder="1"/>
    <xf numFmtId="193" fontId="5" fillId="0" borderId="2" xfId="1" applyNumberFormat="1" applyFont="1" applyBorder="1"/>
    <xf numFmtId="193" fontId="5" fillId="0" borderId="1" xfId="1" applyNumberFormat="1" applyFont="1" applyBorder="1"/>
    <xf numFmtId="193" fontId="5" fillId="0" borderId="9" xfId="1" applyNumberFormat="1" applyFont="1" applyBorder="1"/>
    <xf numFmtId="193" fontId="5" fillId="0" borderId="3" xfId="1" applyNumberFormat="1" applyFont="1" applyBorder="1"/>
    <xf numFmtId="193" fontId="5" fillId="3" borderId="6" xfId="1" applyNumberFormat="1" applyFont="1" applyFill="1" applyBorder="1" applyAlignment="1">
      <alignment vertical="center"/>
    </xf>
    <xf numFmtId="193" fontId="5" fillId="3" borderId="7" xfId="1" applyNumberFormat="1" applyFont="1" applyFill="1" applyBorder="1" applyAlignment="1">
      <alignment vertical="center"/>
    </xf>
    <xf numFmtId="193" fontId="5" fillId="3" borderId="10" xfId="0" applyNumberFormat="1" applyFont="1" applyFill="1" applyBorder="1"/>
    <xf numFmtId="193" fontId="0" fillId="0" borderId="4" xfId="0" applyNumberFormat="1" applyBorder="1"/>
    <xf numFmtId="0" fontId="0" fillId="0" borderId="0" xfId="0" applyBorder="1"/>
    <xf numFmtId="0" fontId="2" fillId="4" borderId="0" xfId="0" applyFont="1" applyFill="1" applyBorder="1"/>
    <xf numFmtId="0" fontId="6" fillId="0" borderId="0" xfId="0" applyFont="1" applyBorder="1"/>
    <xf numFmtId="3" fontId="17" fillId="4" borderId="0" xfId="0" applyNumberFormat="1" applyFont="1" applyFill="1" applyBorder="1"/>
    <xf numFmtId="1" fontId="0" fillId="8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9" fontId="0" fillId="0" borderId="1" xfId="2" applyFont="1" applyFill="1" applyBorder="1" applyAlignment="1">
      <alignment horizontal="center"/>
    </xf>
    <xf numFmtId="10" fontId="0" fillId="0" borderId="0" xfId="0" applyNumberFormat="1"/>
    <xf numFmtId="1" fontId="0" fillId="0" borderId="1" xfId="0" applyNumberFormat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8" fillId="0" borderId="0" xfId="0" applyFont="1" applyFill="1" applyBorder="1"/>
    <xf numFmtId="1" fontId="5" fillId="0" borderId="1" xfId="0" applyNumberFormat="1" applyFont="1" applyFill="1" applyBorder="1" applyAlignment="1">
      <alignment horizontal="center"/>
    </xf>
    <xf numFmtId="10" fontId="5" fillId="0" borderId="1" xfId="2" applyNumberFormat="1" applyFont="1" applyBorder="1" applyAlignment="1">
      <alignment horizontal="center"/>
    </xf>
    <xf numFmtId="9" fontId="0" fillId="0" borderId="1" xfId="0" applyNumberFormat="1" applyBorder="1"/>
    <xf numFmtId="0" fontId="17" fillId="0" borderId="0" xfId="0" applyFont="1" applyBorder="1"/>
    <xf numFmtId="0" fontId="19" fillId="4" borderId="0" xfId="0" applyFont="1" applyFill="1" applyBorder="1"/>
    <xf numFmtId="0" fontId="5" fillId="0" borderId="1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20" fillId="0" borderId="0" xfId="0" applyFont="1"/>
    <xf numFmtId="0" fontId="21" fillId="10" borderId="11" xfId="0" applyFont="1" applyFill="1" applyBorder="1"/>
    <xf numFmtId="0" fontId="21" fillId="10" borderId="12" xfId="0" applyFont="1" applyFill="1" applyBorder="1"/>
    <xf numFmtId="10" fontId="6" fillId="8" borderId="1" xfId="0" applyNumberFormat="1" applyFont="1" applyFill="1" applyBorder="1" applyAlignment="1">
      <alignment horizontal="center"/>
    </xf>
    <xf numFmtId="9" fontId="4" fillId="11" borderId="1" xfId="2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43" fontId="5" fillId="0" borderId="1" xfId="1" applyFont="1" applyBorder="1" applyAlignment="1">
      <alignment horizontal="center"/>
    </xf>
    <xf numFmtId="0" fontId="5" fillId="0" borderId="1" xfId="0" applyFont="1" applyFill="1" applyBorder="1" applyAlignment="1"/>
    <xf numFmtId="0" fontId="6" fillId="0" borderId="1" xfId="0" applyFont="1" applyBorder="1" applyAlignment="1"/>
    <xf numFmtId="1" fontId="0" fillId="0" borderId="1" xfId="0" applyNumberFormat="1" applyBorder="1" applyAlignment="1"/>
    <xf numFmtId="10" fontId="0" fillId="0" borderId="1" xfId="2" applyNumberFormat="1" applyFont="1" applyBorder="1" applyAlignment="1"/>
    <xf numFmtId="0" fontId="0" fillId="8" borderId="1" xfId="0" applyFill="1" applyBorder="1"/>
    <xf numFmtId="1" fontId="0" fillId="0" borderId="1" xfId="0" applyNumberFormat="1" applyBorder="1"/>
    <xf numFmtId="1" fontId="0" fillId="0" borderId="1" xfId="0" applyNumberFormat="1" applyFill="1" applyBorder="1" applyAlignment="1">
      <alignment horizontal="center"/>
    </xf>
    <xf numFmtId="10" fontId="6" fillId="0" borderId="1" xfId="2" applyNumberFormat="1" applyFont="1" applyBorder="1" applyAlignment="1">
      <alignment horizontal="center"/>
    </xf>
    <xf numFmtId="193" fontId="6" fillId="0" borderId="1" xfId="1" applyNumberFormat="1" applyFont="1" applyBorder="1" applyAlignment="1"/>
    <xf numFmtId="193" fontId="0" fillId="0" borderId="1" xfId="1" applyNumberFormat="1" applyFont="1" applyBorder="1" applyAlignment="1"/>
    <xf numFmtId="193" fontId="5" fillId="0" borderId="1" xfId="1" applyNumberFormat="1" applyFont="1" applyFill="1" applyBorder="1" applyAlignment="1">
      <alignment horizontal="center" vertical="center"/>
    </xf>
    <xf numFmtId="193" fontId="6" fillId="0" borderId="1" xfId="1" applyNumberFormat="1" applyFont="1" applyBorder="1" applyAlignment="1">
      <alignment horizontal="center" vertical="center"/>
    </xf>
    <xf numFmtId="193" fontId="0" fillId="0" borderId="1" xfId="1" applyNumberFormat="1" applyFont="1" applyBorder="1" applyAlignment="1">
      <alignment horizontal="center" vertical="center"/>
    </xf>
    <xf numFmtId="1" fontId="5" fillId="0" borderId="1" xfId="0" applyNumberFormat="1" applyFont="1" applyFill="1" applyBorder="1" applyAlignment="1"/>
    <xf numFmtId="1" fontId="0" fillId="0" borderId="1" xfId="0" applyNumberFormat="1" applyFill="1" applyBorder="1" applyAlignment="1"/>
    <xf numFmtId="10" fontId="5" fillId="0" borderId="1" xfId="2" applyNumberFormat="1" applyFont="1" applyBorder="1" applyAlignment="1"/>
    <xf numFmtId="1" fontId="6" fillId="0" borderId="1" xfId="0" applyNumberFormat="1" applyFont="1" applyBorder="1"/>
    <xf numFmtId="1" fontId="0" fillId="0" borderId="1" xfId="2" applyNumberFormat="1" applyFont="1" applyBorder="1"/>
    <xf numFmtId="1" fontId="17" fillId="0" borderId="1" xfId="0" applyNumberFormat="1" applyFont="1" applyBorder="1"/>
    <xf numFmtId="195" fontId="6" fillId="0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1" fontId="6" fillId="0" borderId="1" xfId="0" applyNumberFormat="1" applyFont="1" applyBorder="1" applyAlignment="1"/>
    <xf numFmtId="1" fontId="6" fillId="0" borderId="1" xfId="2" applyNumberFormat="1" applyFont="1" applyBorder="1"/>
    <xf numFmtId="1" fontId="6" fillId="0" borderId="1" xfId="0" applyNumberFormat="1" applyFont="1" applyBorder="1" applyAlignment="1">
      <alignment horizontal="center"/>
    </xf>
    <xf numFmtId="1" fontId="6" fillId="0" borderId="1" xfId="0" applyNumberFormat="1" applyFont="1" applyFill="1" applyBorder="1" applyAlignment="1"/>
    <xf numFmtId="193" fontId="0" fillId="0" borderId="8" xfId="0" applyNumberFormat="1" applyBorder="1"/>
    <xf numFmtId="193" fontId="5" fillId="3" borderId="13" xfId="0" applyNumberFormat="1" applyFont="1" applyFill="1" applyBorder="1"/>
    <xf numFmtId="1" fontId="22" fillId="0" borderId="1" xfId="0" applyNumberFormat="1" applyFont="1" applyFill="1" applyBorder="1" applyAlignment="1"/>
    <xf numFmtId="1" fontId="22" fillId="0" borderId="1" xfId="0" applyNumberFormat="1" applyFont="1" applyBorder="1" applyAlignment="1">
      <alignment horizontal="center"/>
    </xf>
    <xf numFmtId="1" fontId="22" fillId="0" borderId="1" xfId="0" applyNumberFormat="1" applyFont="1" applyFill="1" applyBorder="1" applyAlignment="1">
      <alignment horizontal="center"/>
    </xf>
    <xf numFmtId="1" fontId="19" fillId="0" borderId="1" xfId="0" applyNumberFormat="1" applyFont="1" applyBorder="1"/>
    <xf numFmtId="1" fontId="19" fillId="0" borderId="1" xfId="0" applyNumberFormat="1" applyFont="1" applyBorder="1" applyAlignment="1"/>
    <xf numFmtId="1" fontId="19" fillId="0" borderId="1" xfId="0" applyNumberFormat="1" applyFont="1" applyFill="1" applyBorder="1" applyAlignment="1"/>
    <xf numFmtId="193" fontId="6" fillId="0" borderId="1" xfId="1" applyNumberFormat="1" applyFont="1" applyBorder="1"/>
    <xf numFmtId="0" fontId="5" fillId="8" borderId="0" xfId="0" applyFont="1" applyFill="1"/>
    <xf numFmtId="10" fontId="17" fillId="0" borderId="0" xfId="2" applyNumberFormat="1" applyFont="1" applyBorder="1"/>
    <xf numFmtId="10" fontId="0" fillId="0" borderId="1" xfId="2" applyNumberFormat="1" applyFont="1" applyBorder="1" applyAlignment="1">
      <alignment horizontal="center"/>
    </xf>
    <xf numFmtId="0" fontId="17" fillId="0" borderId="0" xfId="0" applyFont="1"/>
    <xf numFmtId="0" fontId="6" fillId="0" borderId="1" xfId="0" applyFont="1" applyFill="1" applyBorder="1" applyAlignment="1"/>
    <xf numFmtId="1" fontId="6" fillId="8" borderId="1" xfId="0" applyNumberFormat="1" applyFont="1" applyFill="1" applyBorder="1" applyAlignment="1"/>
    <xf numFmtId="0" fontId="6" fillId="8" borderId="1" xfId="0" applyFont="1" applyFill="1" applyBorder="1" applyAlignment="1"/>
    <xf numFmtId="43" fontId="6" fillId="0" borderId="1" xfId="1" applyFont="1" applyBorder="1" applyAlignment="1"/>
    <xf numFmtId="194" fontId="6" fillId="0" borderId="0" xfId="2" applyNumberFormat="1" applyFont="1" applyBorder="1"/>
    <xf numFmtId="0" fontId="23" fillId="0" borderId="0" xfId="0" applyFont="1"/>
    <xf numFmtId="0" fontId="24" fillId="0" borderId="0" xfId="0" applyFont="1"/>
    <xf numFmtId="1" fontId="17" fillId="0" borderId="0" xfId="0" applyNumberFormat="1" applyFont="1" applyBorder="1" applyAlignment="1"/>
    <xf numFmtId="1" fontId="17" fillId="0" borderId="0" xfId="2" applyNumberFormat="1" applyFont="1" applyBorder="1" applyAlignment="1"/>
    <xf numFmtId="1" fontId="0" fillId="0" borderId="0" xfId="0" applyNumberFormat="1" applyBorder="1" applyAlignment="1"/>
    <xf numFmtId="1" fontId="6" fillId="0" borderId="0" xfId="0" applyNumberFormat="1" applyFont="1" applyFill="1" applyBorder="1" applyAlignment="1"/>
    <xf numFmtId="0" fontId="6" fillId="0" borderId="0" xfId="0" applyFont="1" applyFill="1" applyBorder="1"/>
    <xf numFmtId="193" fontId="5" fillId="0" borderId="4" xfId="0" applyNumberFormat="1" applyFont="1" applyBorder="1"/>
    <xf numFmtId="193" fontId="5" fillId="0" borderId="9" xfId="0" applyNumberFormat="1" applyFont="1" applyBorder="1"/>
    <xf numFmtId="0" fontId="6" fillId="0" borderId="1" xfId="0" applyFont="1" applyFill="1" applyBorder="1"/>
    <xf numFmtId="10" fontId="6" fillId="0" borderId="1" xfId="2" applyNumberFormat="1" applyFont="1" applyBorder="1"/>
    <xf numFmtId="194" fontId="0" fillId="0" borderId="1" xfId="0" applyNumberFormat="1" applyBorder="1"/>
    <xf numFmtId="194" fontId="6" fillId="11" borderId="1" xfId="2" applyNumberFormat="1" applyFont="1" applyFill="1" applyBorder="1"/>
    <xf numFmtId="0" fontId="5" fillId="0" borderId="14" xfId="0" applyFont="1" applyFill="1" applyBorder="1"/>
    <xf numFmtId="0" fontId="0" fillId="0" borderId="0" xfId="0" applyAlignment="1">
      <alignment horizontal="center"/>
    </xf>
    <xf numFmtId="0" fontId="0" fillId="12" borderId="1" xfId="0" applyFill="1" applyBorder="1"/>
    <xf numFmtId="10" fontId="5" fillId="0" borderId="1" xfId="2" applyNumberFormat="1" applyFont="1" applyFill="1" applyBorder="1" applyAlignment="1"/>
    <xf numFmtId="10" fontId="6" fillId="0" borderId="1" xfId="2" applyNumberFormat="1" applyFont="1" applyBorder="1" applyAlignment="1"/>
    <xf numFmtId="10" fontId="0" fillId="0" borderId="1" xfId="2" applyNumberFormat="1" applyFont="1" applyFill="1" applyBorder="1" applyAlignment="1"/>
    <xf numFmtId="10" fontId="17" fillId="0" borderId="1" xfId="2" applyNumberFormat="1" applyFont="1" applyBorder="1" applyAlignment="1"/>
    <xf numFmtId="0" fontId="0" fillId="0" borderId="15" xfId="0" applyFont="1" applyFill="1" applyBorder="1" applyAlignment="1">
      <alignment horizontal="center"/>
    </xf>
    <xf numFmtId="0" fontId="0" fillId="0" borderId="0" xfId="0" applyFill="1" applyBorder="1" applyAlignment="1"/>
    <xf numFmtId="10" fontId="0" fillId="0" borderId="0" xfId="0" applyNumberFormat="1" applyFill="1" applyBorder="1" applyAlignment="1"/>
    <xf numFmtId="3" fontId="0" fillId="0" borderId="0" xfId="0" applyNumberFormat="1" applyFill="1" applyBorder="1" applyAlignment="1"/>
    <xf numFmtId="193" fontId="0" fillId="0" borderId="0" xfId="0" applyNumberFormat="1" applyFill="1" applyBorder="1" applyAlignment="1"/>
    <xf numFmtId="0" fontId="0" fillId="0" borderId="16" xfId="0" applyFill="1" applyBorder="1" applyAlignment="1"/>
    <xf numFmtId="0" fontId="9" fillId="5" borderId="17" xfId="0" applyFont="1" applyFill="1" applyBorder="1" applyAlignment="1">
      <alignment horizontal="left"/>
    </xf>
    <xf numFmtId="0" fontId="9" fillId="5" borderId="18" xfId="0" applyFont="1" applyFill="1" applyBorder="1" applyAlignment="1">
      <alignment horizontal="left"/>
    </xf>
    <xf numFmtId="0" fontId="0" fillId="0" borderId="19" xfId="0" applyFill="1" applyBorder="1" applyAlignment="1"/>
    <xf numFmtId="0" fontId="10" fillId="6" borderId="0" xfId="0" applyFont="1" applyFill="1" applyBorder="1" applyAlignment="1">
      <alignment horizontal="left"/>
    </xf>
    <xf numFmtId="0" fontId="11" fillId="6" borderId="19" xfId="0" applyFont="1" applyFill="1" applyBorder="1" applyAlignment="1">
      <alignment horizontal="left"/>
    </xf>
    <xf numFmtId="0" fontId="10" fillId="6" borderId="16" xfId="0" applyFont="1" applyFill="1" applyBorder="1" applyAlignment="1">
      <alignment horizontal="left"/>
    </xf>
    <xf numFmtId="0" fontId="12" fillId="5" borderId="18" xfId="0" applyFont="1" applyFill="1" applyBorder="1" applyAlignment="1">
      <alignment horizontal="right"/>
    </xf>
    <xf numFmtId="0" fontId="12" fillId="5" borderId="17" xfId="0" applyFont="1" applyFill="1" applyBorder="1" applyAlignment="1">
      <alignment horizontal="right"/>
    </xf>
    <xf numFmtId="0" fontId="0" fillId="7" borderId="0" xfId="0" applyFill="1" applyBorder="1" applyAlignment="1"/>
    <xf numFmtId="10" fontId="0" fillId="7" borderId="0" xfId="0" applyNumberFormat="1" applyFill="1" applyBorder="1" applyAlignment="1"/>
    <xf numFmtId="3" fontId="0" fillId="7" borderId="0" xfId="0" applyNumberFormat="1" applyFill="1" applyBorder="1" applyAlignment="1"/>
    <xf numFmtId="0" fontId="13" fillId="0" borderId="0" xfId="0" applyFont="1" applyFill="1" applyBorder="1" applyAlignment="1">
      <alignment vertical="top" wrapText="1"/>
    </xf>
    <xf numFmtId="0" fontId="14" fillId="0" borderId="0" xfId="0" applyFont="1"/>
    <xf numFmtId="0" fontId="22" fillId="0" borderId="0" xfId="0" applyFont="1" applyFill="1" applyBorder="1" applyAlignment="1">
      <alignment horizontal="left"/>
    </xf>
    <xf numFmtId="0" fontId="19" fillId="0" borderId="0" xfId="0" applyFont="1" applyFill="1" applyBorder="1" applyAlignment="1"/>
    <xf numFmtId="10" fontId="19" fillId="0" borderId="0" xfId="0" applyNumberFormat="1" applyFont="1" applyFill="1" applyBorder="1" applyAlignment="1"/>
    <xf numFmtId="3" fontId="19" fillId="0" borderId="0" xfId="0" applyNumberFormat="1" applyFont="1" applyFill="1" applyBorder="1" applyAlignment="1"/>
    <xf numFmtId="193" fontId="19" fillId="0" borderId="0" xfId="0" applyNumberFormat="1" applyFont="1" applyFill="1" applyBorder="1" applyAlignment="1"/>
    <xf numFmtId="0" fontId="19" fillId="0" borderId="17" xfId="0" applyFont="1" applyFill="1" applyBorder="1" applyAlignment="1"/>
    <xf numFmtId="0" fontId="19" fillId="0" borderId="0" xfId="0" applyFont="1" applyFill="1" applyBorder="1" applyAlignment="1">
      <alignment horizontal="left"/>
    </xf>
    <xf numFmtId="0" fontId="19" fillId="0" borderId="17" xfId="0" applyFont="1" applyFill="1" applyBorder="1" applyAlignment="1">
      <alignment horizontal="left"/>
    </xf>
    <xf numFmtId="0" fontId="22" fillId="0" borderId="19" xfId="0" applyFont="1" applyFill="1" applyBorder="1" applyAlignment="1">
      <alignment horizontal="left"/>
    </xf>
    <xf numFmtId="0" fontId="22" fillId="0" borderId="19" xfId="0" applyFont="1" applyFill="1" applyBorder="1" applyAlignment="1">
      <alignment horizontal="right"/>
    </xf>
    <xf numFmtId="0" fontId="19" fillId="0" borderId="0" xfId="0" applyFont="1" applyFill="1" applyBorder="1" applyAlignment="1">
      <alignment vertical="top" wrapText="1"/>
    </xf>
    <xf numFmtId="0" fontId="15" fillId="0" borderId="0" xfId="0" applyFont="1"/>
    <xf numFmtId="0" fontId="16" fillId="0" borderId="0" xfId="0" applyFont="1"/>
    <xf numFmtId="0" fontId="5" fillId="3" borderId="11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0" borderId="24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13" borderId="17" xfId="0" applyFont="1" applyFill="1" applyBorder="1" applyAlignment="1">
      <alignment horizontal="center"/>
    </xf>
    <xf numFmtId="0" fontId="6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93" fontId="5" fillId="0" borderId="26" xfId="1" applyNumberFormat="1" applyFont="1" applyBorder="1" applyAlignment="1"/>
    <xf numFmtId="193" fontId="5" fillId="0" borderId="27" xfId="1" applyNumberFormat="1" applyFont="1" applyBorder="1" applyAlignment="1"/>
    <xf numFmtId="193" fontId="6" fillId="0" borderId="21" xfId="1" applyNumberFormat="1" applyFont="1" applyBorder="1" applyAlignment="1">
      <alignment horizontal="left"/>
    </xf>
    <xf numFmtId="193" fontId="6" fillId="0" borderId="22" xfId="1" applyNumberFormat="1" applyFont="1" applyBorder="1" applyAlignment="1">
      <alignment horizontal="left"/>
    </xf>
    <xf numFmtId="193" fontId="0" fillId="0" borderId="21" xfId="1" applyNumberFormat="1" applyFont="1" applyBorder="1" applyAlignment="1">
      <alignment horizontal="left"/>
    </xf>
    <xf numFmtId="193" fontId="0" fillId="0" borderId="22" xfId="1" applyNumberFormat="1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5" fillId="12" borderId="11" xfId="0" applyFont="1" applyFill="1" applyBorder="1" applyAlignment="1">
      <alignment horizontal="center"/>
    </xf>
    <xf numFmtId="0" fontId="5" fillId="12" borderId="20" xfId="0" applyFont="1" applyFill="1" applyBorder="1" applyAlignment="1">
      <alignment horizontal="center"/>
    </xf>
    <xf numFmtId="0" fontId="5" fillId="12" borderId="12" xfId="0" applyFont="1" applyFill="1" applyBorder="1" applyAlignment="1">
      <alignment horizontal="center"/>
    </xf>
    <xf numFmtId="193" fontId="5" fillId="3" borderId="11" xfId="1" applyNumberFormat="1" applyFont="1" applyFill="1" applyBorder="1" applyAlignment="1">
      <alignment horizontal="center"/>
    </xf>
    <xf numFmtId="193" fontId="5" fillId="3" borderId="23" xfId="1" applyNumberFormat="1" applyFont="1" applyFill="1" applyBorder="1" applyAlignment="1">
      <alignment horizontal="center"/>
    </xf>
    <xf numFmtId="193" fontId="5" fillId="0" borderId="24" xfId="1" applyNumberFormat="1" applyFont="1" applyBorder="1" applyAlignment="1">
      <alignment horizontal="left"/>
    </xf>
    <xf numFmtId="193" fontId="5" fillId="0" borderId="25" xfId="1" applyNumberFormat="1" applyFont="1" applyBorder="1" applyAlignment="1">
      <alignment horizontal="left"/>
    </xf>
  </cellXfs>
  <cellStyles count="3">
    <cellStyle name="Millares" xfId="1" builtinId="3"/>
    <cellStyle name="Normal" xfId="0" builtinId="0"/>
    <cellStyle name="Porcentaje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E16"/>
  <sheetViews>
    <sheetView showGridLines="0" workbookViewId="0">
      <selection activeCell="G17" sqref="G17"/>
    </sheetView>
  </sheetViews>
  <sheetFormatPr baseColWidth="10" defaultRowHeight="12.75" outlineLevelRow="1" outlineLevelCol="1" x14ac:dyDescent="0.2"/>
  <cols>
    <col min="2" max="2" width="19.140625" customWidth="1"/>
    <col min="3" max="5" width="14.5703125" bestFit="1" customWidth="1" outlineLevel="1"/>
  </cols>
  <sheetData>
    <row r="2" spans="2:5" ht="15" x14ac:dyDescent="0.25">
      <c r="B2" s="166" t="s">
        <v>127</v>
      </c>
      <c r="C2" s="166"/>
    </row>
    <row r="3" spans="2:5" ht="15.75" x14ac:dyDescent="0.25">
      <c r="B3" s="165" t="s">
        <v>128</v>
      </c>
      <c r="C3" s="165"/>
      <c r="D3" s="153"/>
      <c r="E3" s="153"/>
    </row>
    <row r="5" spans="2:5" collapsed="1" x14ac:dyDescent="0.2">
      <c r="B5" s="162" t="s">
        <v>126</v>
      </c>
      <c r="C5" s="163" t="s">
        <v>125</v>
      </c>
      <c r="D5" s="163" t="s">
        <v>115</v>
      </c>
      <c r="E5" s="163" t="s">
        <v>117</v>
      </c>
    </row>
    <row r="6" spans="2:5" ht="38.25" hidden="1" outlineLevel="1" x14ac:dyDescent="0.2">
      <c r="B6" s="154"/>
      <c r="C6" s="155"/>
      <c r="D6" s="164" t="s">
        <v>116</v>
      </c>
      <c r="E6" s="164" t="s">
        <v>116</v>
      </c>
    </row>
    <row r="7" spans="2:5" x14ac:dyDescent="0.2">
      <c r="B7" s="154" t="s">
        <v>119</v>
      </c>
      <c r="C7" s="155"/>
      <c r="D7" s="155"/>
      <c r="E7" s="155"/>
    </row>
    <row r="8" spans="2:5" outlineLevel="1" x14ac:dyDescent="0.2">
      <c r="B8" s="160" t="s">
        <v>5</v>
      </c>
      <c r="C8" s="155">
        <v>9</v>
      </c>
      <c r="D8" s="155">
        <v>10</v>
      </c>
      <c r="E8" s="155">
        <v>8</v>
      </c>
    </row>
    <row r="9" spans="2:5" outlineLevel="1" x14ac:dyDescent="0.2">
      <c r="B9" s="160" t="s">
        <v>110</v>
      </c>
      <c r="C9" s="156">
        <v>0.08</v>
      </c>
      <c r="D9" s="156">
        <v>0.09</v>
      </c>
      <c r="E9" s="156">
        <v>7.0000000000000007E-2</v>
      </c>
    </row>
    <row r="10" spans="2:5" outlineLevel="1" x14ac:dyDescent="0.2">
      <c r="B10" s="160" t="s">
        <v>111</v>
      </c>
      <c r="C10" s="155">
        <v>1.2</v>
      </c>
      <c r="D10" s="155">
        <v>1.1000000000000001</v>
      </c>
      <c r="E10" s="155">
        <v>1.3</v>
      </c>
    </row>
    <row r="11" spans="2:5" outlineLevel="1" x14ac:dyDescent="0.2">
      <c r="B11" s="160" t="s">
        <v>112</v>
      </c>
      <c r="C11" s="155">
        <v>0.6</v>
      </c>
      <c r="D11" s="155">
        <v>0.5</v>
      </c>
      <c r="E11" s="155">
        <v>0.7</v>
      </c>
    </row>
    <row r="12" spans="2:5" outlineLevel="1" x14ac:dyDescent="0.2">
      <c r="B12" s="160" t="s">
        <v>113</v>
      </c>
      <c r="C12" s="157">
        <v>45000</v>
      </c>
      <c r="D12" s="157">
        <v>42000</v>
      </c>
      <c r="E12" s="157">
        <v>48000</v>
      </c>
    </row>
    <row r="13" spans="2:5" x14ac:dyDescent="0.2">
      <c r="B13" s="154" t="s">
        <v>121</v>
      </c>
      <c r="C13" s="155"/>
      <c r="D13" s="155"/>
      <c r="E13" s="155"/>
    </row>
    <row r="14" spans="2:5" outlineLevel="1" x14ac:dyDescent="0.2">
      <c r="B14" s="160" t="s">
        <v>22</v>
      </c>
      <c r="C14" s="158">
        <v>17009.713433384401</v>
      </c>
      <c r="D14" s="158">
        <v>66870.766454228695</v>
      </c>
      <c r="E14" s="158">
        <v>-31428.8854381532</v>
      </c>
    </row>
    <row r="15" spans="2:5" outlineLevel="1" x14ac:dyDescent="0.2">
      <c r="B15" s="160" t="s">
        <v>114</v>
      </c>
      <c r="C15" s="156">
        <v>0.146321425066921</v>
      </c>
      <c r="D15" s="156">
        <v>0.27219177234699798</v>
      </c>
      <c r="E15" s="156">
        <v>8.1877056164345596E-3</v>
      </c>
    </row>
    <row r="16" spans="2:5" outlineLevel="1" x14ac:dyDescent="0.2">
      <c r="B16" s="161" t="s">
        <v>42</v>
      </c>
      <c r="C16" s="159">
        <v>6250</v>
      </c>
      <c r="D16" s="159">
        <v>5000</v>
      </c>
      <c r="E16" s="159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7"/>
  <sheetViews>
    <sheetView showGridLines="0" tabSelected="1" workbookViewId="0">
      <selection activeCell="E27" sqref="E27"/>
    </sheetView>
  </sheetViews>
  <sheetFormatPr baseColWidth="10" defaultRowHeight="12.75" outlineLevelRow="1" outlineLevelCol="1" x14ac:dyDescent="0.2"/>
  <cols>
    <col min="3" max="3" width="14.7109375" bestFit="1" customWidth="1"/>
    <col min="4" max="6" width="14.5703125" bestFit="1" customWidth="1" outlineLevel="1"/>
  </cols>
  <sheetData>
    <row r="1" spans="2:6" ht="13.5" thickBot="1" x14ac:dyDescent="0.25"/>
    <row r="2" spans="2:6" ht="15" x14ac:dyDescent="0.25">
      <c r="B2" s="142" t="s">
        <v>118</v>
      </c>
      <c r="C2" s="142"/>
      <c r="D2" s="147"/>
      <c r="E2" s="147"/>
      <c r="F2" s="147"/>
    </row>
    <row r="3" spans="2:6" ht="15" collapsed="1" x14ac:dyDescent="0.25">
      <c r="B3" s="141"/>
      <c r="C3" s="141"/>
      <c r="D3" s="148" t="s">
        <v>120</v>
      </c>
      <c r="E3" s="148" t="s">
        <v>115</v>
      </c>
      <c r="F3" s="148" t="s">
        <v>117</v>
      </c>
    </row>
    <row r="4" spans="2:6" ht="22.5" hidden="1" outlineLevel="1" x14ac:dyDescent="0.2">
      <c r="B4" s="144"/>
      <c r="C4" s="144"/>
      <c r="D4" s="136"/>
      <c r="E4" s="152" t="s">
        <v>116</v>
      </c>
      <c r="F4" s="152" t="s">
        <v>116</v>
      </c>
    </row>
    <row r="5" spans="2:6" x14ac:dyDescent="0.2">
      <c r="B5" s="145" t="s">
        <v>119</v>
      </c>
      <c r="C5" s="145"/>
      <c r="D5" s="143"/>
      <c r="E5" s="143"/>
      <c r="F5" s="143"/>
    </row>
    <row r="6" spans="2:6" outlineLevel="1" x14ac:dyDescent="0.2">
      <c r="B6" s="144"/>
      <c r="C6" s="144" t="s">
        <v>5</v>
      </c>
      <c r="D6" s="136">
        <v>9</v>
      </c>
      <c r="E6" s="149">
        <v>9.5</v>
      </c>
      <c r="F6" s="149">
        <v>8.5</v>
      </c>
    </row>
    <row r="7" spans="2:6" outlineLevel="1" x14ac:dyDescent="0.2">
      <c r="B7" s="144"/>
      <c r="C7" s="144" t="s">
        <v>110</v>
      </c>
      <c r="D7" s="137">
        <v>0.08</v>
      </c>
      <c r="E7" s="150">
        <v>8.5000000000000006E-2</v>
      </c>
      <c r="F7" s="150">
        <v>7.4999999999999997E-2</v>
      </c>
    </row>
    <row r="8" spans="2:6" outlineLevel="1" x14ac:dyDescent="0.2">
      <c r="B8" s="144"/>
      <c r="C8" s="144" t="s">
        <v>111</v>
      </c>
      <c r="D8" s="136">
        <v>1.2</v>
      </c>
      <c r="E8" s="149">
        <v>1.1000000000000001</v>
      </c>
      <c r="F8" s="149">
        <v>1.3</v>
      </c>
    </row>
    <row r="9" spans="2:6" outlineLevel="1" x14ac:dyDescent="0.2">
      <c r="B9" s="144"/>
      <c r="C9" s="144" t="s">
        <v>112</v>
      </c>
      <c r="D9" s="136">
        <v>0.6</v>
      </c>
      <c r="E9" s="149">
        <v>0.5</v>
      </c>
      <c r="F9" s="149">
        <v>0.7</v>
      </c>
    </row>
    <row r="10" spans="2:6" outlineLevel="1" x14ac:dyDescent="0.2">
      <c r="B10" s="144"/>
      <c r="C10" s="144" t="s">
        <v>113</v>
      </c>
      <c r="D10" s="138">
        <v>45000</v>
      </c>
      <c r="E10" s="151">
        <v>44000</v>
      </c>
      <c r="F10" s="151">
        <v>46000</v>
      </c>
    </row>
    <row r="11" spans="2:6" x14ac:dyDescent="0.2">
      <c r="B11" s="145" t="s">
        <v>121</v>
      </c>
      <c r="C11" s="145"/>
      <c r="D11" s="143"/>
      <c r="E11" s="143"/>
      <c r="F11" s="143"/>
    </row>
    <row r="12" spans="2:6" outlineLevel="1" x14ac:dyDescent="0.2">
      <c r="B12" s="144"/>
      <c r="C12" s="144" t="s">
        <v>22</v>
      </c>
      <c r="D12" s="139">
        <v>17009.713433384401</v>
      </c>
      <c r="E12" s="139">
        <v>43542.1247732841</v>
      </c>
      <c r="F12" s="139">
        <v>-9110.9200644807606</v>
      </c>
    </row>
    <row r="13" spans="2:6" outlineLevel="1" x14ac:dyDescent="0.2">
      <c r="B13" s="144"/>
      <c r="C13" s="144" t="s">
        <v>114</v>
      </c>
      <c r="D13" s="137">
        <v>0.146321425066921</v>
      </c>
      <c r="E13" s="137">
        <v>0.21488901481293299</v>
      </c>
      <c r="F13" s="137">
        <v>7.42891788307984E-2</v>
      </c>
    </row>
    <row r="14" spans="2:6" ht="13.5" outlineLevel="1" thickBot="1" x14ac:dyDescent="0.25">
      <c r="B14" s="146"/>
      <c r="C14" s="146" t="s">
        <v>42</v>
      </c>
      <c r="D14" s="140">
        <v>6250</v>
      </c>
      <c r="E14" s="140">
        <v>5569.6202531645604</v>
      </c>
      <c r="F14" s="140">
        <v>7076.9230769230799</v>
      </c>
    </row>
    <row r="15" spans="2:6" x14ac:dyDescent="0.2">
      <c r="B15" t="s">
        <v>122</v>
      </c>
    </row>
    <row r="16" spans="2:6" x14ac:dyDescent="0.2">
      <c r="B16" t="s">
        <v>123</v>
      </c>
    </row>
    <row r="17" spans="2:2" x14ac:dyDescent="0.2">
      <c r="B1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8"/>
  <sheetViews>
    <sheetView topLeftCell="A28" zoomScale="160" zoomScaleNormal="160" workbookViewId="0">
      <selection activeCell="E56" sqref="E56"/>
    </sheetView>
  </sheetViews>
  <sheetFormatPr baseColWidth="10" defaultRowHeight="12.75" x14ac:dyDescent="0.2"/>
  <cols>
    <col min="2" max="2" width="15.85546875" customWidth="1"/>
    <col min="3" max="3" width="12.5703125" bestFit="1" customWidth="1"/>
    <col min="4" max="4" width="12.28515625" customWidth="1"/>
    <col min="5" max="5" width="14" customWidth="1"/>
    <col min="6" max="6" width="10.28515625" customWidth="1"/>
    <col min="7" max="7" width="11.5703125" bestFit="1" customWidth="1"/>
    <col min="8" max="8" width="10" customWidth="1"/>
    <col min="9" max="10" width="7.140625" customWidth="1"/>
    <col min="11" max="11" width="7.42578125" customWidth="1"/>
  </cols>
  <sheetData>
    <row r="1" spans="2:8" ht="13.5" thickBot="1" x14ac:dyDescent="0.25"/>
    <row r="2" spans="2:8" ht="13.5" thickBot="1" x14ac:dyDescent="0.25">
      <c r="B2" s="188" t="s">
        <v>36</v>
      </c>
      <c r="C2" s="189"/>
      <c r="D2" s="189"/>
      <c r="E2" s="189"/>
      <c r="F2" s="189"/>
      <c r="G2" s="189"/>
      <c r="H2" s="190"/>
    </row>
    <row r="4" spans="2:8" x14ac:dyDescent="0.2">
      <c r="B4" s="17" t="s">
        <v>103</v>
      </c>
    </row>
    <row r="5" spans="2:8" x14ac:dyDescent="0.2">
      <c r="B5" t="s">
        <v>26</v>
      </c>
    </row>
    <row r="6" spans="2:8" x14ac:dyDescent="0.2">
      <c r="B6" t="s">
        <v>27</v>
      </c>
    </row>
    <row r="7" spans="2:8" x14ac:dyDescent="0.2">
      <c r="B7" s="17" t="s">
        <v>46</v>
      </c>
    </row>
    <row r="8" spans="2:8" x14ac:dyDescent="0.2">
      <c r="B8" s="17" t="s">
        <v>68</v>
      </c>
    </row>
    <row r="10" spans="2:8" x14ac:dyDescent="0.2">
      <c r="B10" s="17" t="s">
        <v>35</v>
      </c>
    </row>
    <row r="11" spans="2:8" x14ac:dyDescent="0.2">
      <c r="B11" t="s">
        <v>28</v>
      </c>
    </row>
    <row r="12" spans="2:8" x14ac:dyDescent="0.2">
      <c r="B12" s="17" t="s">
        <v>69</v>
      </c>
    </row>
    <row r="13" spans="2:8" x14ac:dyDescent="0.2">
      <c r="B13" t="s">
        <v>29</v>
      </c>
    </row>
    <row r="14" spans="2:8" x14ac:dyDescent="0.2">
      <c r="B14" s="106" t="s">
        <v>30</v>
      </c>
    </row>
    <row r="15" spans="2:8" x14ac:dyDescent="0.2">
      <c r="B15" s="32" t="s">
        <v>0</v>
      </c>
    </row>
    <row r="16" spans="2:8" x14ac:dyDescent="0.2">
      <c r="B16" t="s">
        <v>1</v>
      </c>
      <c r="D16" s="1">
        <v>100000</v>
      </c>
    </row>
    <row r="17" spans="2:9" x14ac:dyDescent="0.2">
      <c r="B17" t="s">
        <v>2</v>
      </c>
      <c r="D17" s="2">
        <v>20000</v>
      </c>
    </row>
    <row r="18" spans="2:9" x14ac:dyDescent="0.2">
      <c r="B18" t="s">
        <v>3</v>
      </c>
      <c r="D18">
        <v>5</v>
      </c>
      <c r="E18" t="s">
        <v>4</v>
      </c>
    </row>
    <row r="19" spans="2:9" x14ac:dyDescent="0.2">
      <c r="B19" s="17" t="s">
        <v>47</v>
      </c>
      <c r="D19">
        <v>10000</v>
      </c>
      <c r="E19" s="17" t="s">
        <v>51</v>
      </c>
    </row>
    <row r="20" spans="2:9" x14ac:dyDescent="0.2">
      <c r="B20" s="44" t="s">
        <v>5</v>
      </c>
      <c r="C20" s="44"/>
      <c r="D20" s="45">
        <v>9</v>
      </c>
      <c r="I20" s="5"/>
    </row>
    <row r="21" spans="2:9" x14ac:dyDescent="0.2">
      <c r="B21" s="46" t="s">
        <v>52</v>
      </c>
      <c r="C21" s="44"/>
      <c r="D21" s="107">
        <v>0.08</v>
      </c>
    </row>
    <row r="22" spans="2:9" x14ac:dyDescent="0.2">
      <c r="B22" s="44" t="s">
        <v>6</v>
      </c>
      <c r="C22" s="44"/>
      <c r="D22" s="59">
        <v>1.2</v>
      </c>
      <c r="E22" t="s">
        <v>31</v>
      </c>
    </row>
    <row r="23" spans="2:9" x14ac:dyDescent="0.2">
      <c r="B23" s="44" t="s">
        <v>7</v>
      </c>
      <c r="C23" s="44"/>
      <c r="D23" s="59">
        <v>0.6</v>
      </c>
      <c r="E23" t="s">
        <v>31</v>
      </c>
    </row>
    <row r="24" spans="2:9" x14ac:dyDescent="0.2">
      <c r="B24" s="44" t="s">
        <v>11</v>
      </c>
      <c r="C24" s="44"/>
      <c r="D24" s="60">
        <f>D22+D23</f>
        <v>1.7999999999999998</v>
      </c>
      <c r="E24" t="s">
        <v>31</v>
      </c>
    </row>
    <row r="25" spans="2:9" x14ac:dyDescent="0.2">
      <c r="B25" s="44" t="s">
        <v>8</v>
      </c>
      <c r="C25" s="44"/>
      <c r="D25" s="47">
        <v>45000</v>
      </c>
      <c r="E25" t="s">
        <v>9</v>
      </c>
    </row>
    <row r="26" spans="2:9" x14ac:dyDescent="0.2">
      <c r="B26" t="s">
        <v>10</v>
      </c>
      <c r="D26" s="22">
        <v>0.29499999999999998</v>
      </c>
    </row>
    <row r="27" spans="2:9" x14ac:dyDescent="0.2">
      <c r="B27" s="17" t="s">
        <v>74</v>
      </c>
      <c r="D27" s="4">
        <v>0.1</v>
      </c>
    </row>
    <row r="28" spans="2:9" x14ac:dyDescent="0.2">
      <c r="F28" s="19"/>
    </row>
    <row r="29" spans="2:9" x14ac:dyDescent="0.2">
      <c r="B29" s="179" t="s">
        <v>70</v>
      </c>
      <c r="C29" s="179"/>
      <c r="D29" s="179"/>
      <c r="E29" s="179"/>
      <c r="F29" s="179"/>
      <c r="G29" s="179"/>
      <c r="H29" s="179"/>
    </row>
    <row r="30" spans="2:9" ht="13.5" thickBot="1" x14ac:dyDescent="0.25"/>
    <row r="31" spans="2:9" ht="13.5" thickBot="1" x14ac:dyDescent="0.25">
      <c r="B31" s="191" t="s">
        <v>32</v>
      </c>
      <c r="C31" s="192"/>
      <c r="D31" s="40">
        <v>1</v>
      </c>
      <c r="E31" s="40">
        <f>D31+1</f>
        <v>2</v>
      </c>
      <c r="F31" s="40">
        <f>E31+1</f>
        <v>3</v>
      </c>
      <c r="G31" s="40">
        <f>F31+1</f>
        <v>4</v>
      </c>
      <c r="H31" s="41">
        <f>G31+1</f>
        <v>5</v>
      </c>
    </row>
    <row r="32" spans="2:9" x14ac:dyDescent="0.2">
      <c r="B32" s="193" t="s">
        <v>12</v>
      </c>
      <c r="C32" s="194"/>
      <c r="D32" s="33">
        <f>D33*D34</f>
        <v>90000</v>
      </c>
      <c r="E32" s="33">
        <f>E33*E34</f>
        <v>97200</v>
      </c>
      <c r="F32" s="33">
        <f>F33*F34</f>
        <v>104976</v>
      </c>
      <c r="G32" s="33">
        <f>G33*G34</f>
        <v>113374.08</v>
      </c>
      <c r="H32" s="38">
        <f>H33*H34</f>
        <v>122444.00640000001</v>
      </c>
    </row>
    <row r="33" spans="2:9" x14ac:dyDescent="0.2">
      <c r="B33" s="182" t="s">
        <v>48</v>
      </c>
      <c r="C33" s="183"/>
      <c r="D33" s="9">
        <f>D19</f>
        <v>10000</v>
      </c>
      <c r="E33" s="9">
        <f>D33*(1+Tasa)</f>
        <v>10800</v>
      </c>
      <c r="F33" s="9">
        <f>E33*(1+Tasa)</f>
        <v>11664</v>
      </c>
      <c r="G33" s="9">
        <f>F33*(1+Tasa)</f>
        <v>12597.12</v>
      </c>
      <c r="H33" s="9">
        <f>G33*(1+Tasa)</f>
        <v>13604.889600000002</v>
      </c>
    </row>
    <row r="34" spans="2:9" x14ac:dyDescent="0.2">
      <c r="B34" s="182" t="s">
        <v>5</v>
      </c>
      <c r="C34" s="183"/>
      <c r="D34" s="6">
        <f>Precio</f>
        <v>9</v>
      </c>
      <c r="E34" s="6">
        <f>Precio</f>
        <v>9</v>
      </c>
      <c r="F34" s="6">
        <f>Precio</f>
        <v>9</v>
      </c>
      <c r="G34" s="6">
        <f>Precio</f>
        <v>9</v>
      </c>
      <c r="H34" s="8">
        <f>Precio</f>
        <v>9</v>
      </c>
    </row>
    <row r="35" spans="2:9" x14ac:dyDescent="0.2">
      <c r="B35" s="7" t="s">
        <v>13</v>
      </c>
      <c r="C35" s="6"/>
      <c r="D35" s="6">
        <f>D33*$D$24</f>
        <v>18000</v>
      </c>
      <c r="E35" s="6">
        <f>E33*$D$24</f>
        <v>19439.999999999996</v>
      </c>
      <c r="F35" s="6">
        <f>F33*$D$24</f>
        <v>20995.199999999997</v>
      </c>
      <c r="G35" s="6">
        <f>G33*$D$24</f>
        <v>22674.815999999999</v>
      </c>
      <c r="H35" s="6">
        <f>H33*$D$24</f>
        <v>24488.801280000003</v>
      </c>
    </row>
    <row r="36" spans="2:9" x14ac:dyDescent="0.2">
      <c r="B36" s="7" t="s">
        <v>14</v>
      </c>
      <c r="C36" s="6"/>
      <c r="D36" s="6">
        <f>Costo_Fijo</f>
        <v>45000</v>
      </c>
      <c r="E36" s="6">
        <f>Costo_Fijo</f>
        <v>45000</v>
      </c>
      <c r="F36" s="6">
        <f>Costo_Fijo</f>
        <v>45000</v>
      </c>
      <c r="G36" s="6">
        <f>Costo_Fijo</f>
        <v>45000</v>
      </c>
      <c r="H36" s="6">
        <f>Costo_Fijo</f>
        <v>45000</v>
      </c>
    </row>
    <row r="37" spans="2:9" x14ac:dyDescent="0.2">
      <c r="B37" s="18" t="s">
        <v>49</v>
      </c>
      <c r="C37" s="6"/>
      <c r="D37" s="6">
        <f>$D$16/$D$18</f>
        <v>20000</v>
      </c>
      <c r="E37" s="6">
        <f>$D$16/$D$18</f>
        <v>20000</v>
      </c>
      <c r="F37" s="6">
        <f>$D$16/$D$18</f>
        <v>20000</v>
      </c>
      <c r="G37" s="6">
        <f>$D$16/$D$18</f>
        <v>20000</v>
      </c>
      <c r="H37" s="8">
        <f>$D$16/$D$18</f>
        <v>20000</v>
      </c>
    </row>
    <row r="38" spans="2:9" x14ac:dyDescent="0.2">
      <c r="B38" s="36" t="s">
        <v>37</v>
      </c>
      <c r="C38" s="37"/>
      <c r="D38" s="37">
        <f>D32-D35-D36-D37</f>
        <v>7000</v>
      </c>
      <c r="E38" s="37">
        <f>E32-E35-E36-E37</f>
        <v>12760</v>
      </c>
      <c r="F38" s="37">
        <f>F32-F35-F36-F37</f>
        <v>18980.800000000003</v>
      </c>
      <c r="G38" s="37">
        <f>G32-G35-G36-G37</f>
        <v>25699.263999999996</v>
      </c>
      <c r="H38" s="39">
        <f>H32-H35-H36-H37</f>
        <v>32955.205120000013</v>
      </c>
    </row>
    <row r="39" spans="2:9" x14ac:dyDescent="0.2">
      <c r="B39" s="184" t="s">
        <v>15</v>
      </c>
      <c r="C39" s="185"/>
      <c r="D39" s="6">
        <f>D38*$D$26</f>
        <v>2065</v>
      </c>
      <c r="E39" s="6">
        <f>E38*$D$26</f>
        <v>3764.2</v>
      </c>
      <c r="F39" s="6">
        <f>F38*$D$26</f>
        <v>5599.3360000000002</v>
      </c>
      <c r="G39" s="6">
        <f>G38*$D$26</f>
        <v>7581.2828799999979</v>
      </c>
      <c r="H39" s="8">
        <f>H38*$D$26</f>
        <v>9721.7855104000027</v>
      </c>
    </row>
    <row r="40" spans="2:9" ht="13.5" thickBot="1" x14ac:dyDescent="0.25">
      <c r="B40" s="180" t="s">
        <v>16</v>
      </c>
      <c r="C40" s="181"/>
      <c r="D40" s="34">
        <f>D38-D39</f>
        <v>4935</v>
      </c>
      <c r="E40" s="34">
        <f>E38-E39</f>
        <v>8995.7999999999993</v>
      </c>
      <c r="F40" s="34">
        <f>F38-F39</f>
        <v>13381.464000000004</v>
      </c>
      <c r="G40" s="34">
        <f>G38-G39</f>
        <v>18117.981119999997</v>
      </c>
      <c r="H40" s="35">
        <f>H38-H39</f>
        <v>23233.419609600009</v>
      </c>
    </row>
    <row r="42" spans="2:9" x14ac:dyDescent="0.2">
      <c r="B42" s="179" t="s">
        <v>34</v>
      </c>
      <c r="C42" s="179"/>
      <c r="D42" s="179"/>
      <c r="E42" s="179"/>
      <c r="F42" s="179"/>
      <c r="G42" s="179"/>
      <c r="H42" s="179"/>
      <c r="I42" s="179"/>
    </row>
    <row r="43" spans="2:9" ht="13.5" thickBot="1" x14ac:dyDescent="0.25"/>
    <row r="44" spans="2:9" ht="13.5" thickBot="1" x14ac:dyDescent="0.25">
      <c r="B44" s="167" t="s">
        <v>32</v>
      </c>
      <c r="C44" s="168"/>
      <c r="D44" s="20">
        <v>0</v>
      </c>
      <c r="E44" s="20">
        <f>D44+1</f>
        <v>1</v>
      </c>
      <c r="F44" s="20">
        <f>E44+1</f>
        <v>2</v>
      </c>
      <c r="G44" s="20">
        <f>F44+1</f>
        <v>3</v>
      </c>
      <c r="H44" s="20">
        <f>G44+1</f>
        <v>4</v>
      </c>
      <c r="I44" s="21">
        <f>H44+1</f>
        <v>5</v>
      </c>
    </row>
    <row r="45" spans="2:9" x14ac:dyDescent="0.2">
      <c r="B45" s="169" t="s">
        <v>17</v>
      </c>
      <c r="C45" s="170"/>
      <c r="D45" s="43">
        <f t="shared" ref="D45:I45" si="0">D46+D47</f>
        <v>0</v>
      </c>
      <c r="E45" s="122">
        <f t="shared" si="0"/>
        <v>90000</v>
      </c>
      <c r="F45" s="122">
        <f t="shared" si="0"/>
        <v>97200</v>
      </c>
      <c r="G45" s="122">
        <f t="shared" si="0"/>
        <v>104976</v>
      </c>
      <c r="H45" s="122">
        <f t="shared" si="0"/>
        <v>113374.08</v>
      </c>
      <c r="I45" s="123">
        <f t="shared" si="0"/>
        <v>142444.00640000001</v>
      </c>
    </row>
    <row r="46" spans="2:9" x14ac:dyDescent="0.2">
      <c r="B46" s="171" t="s">
        <v>50</v>
      </c>
      <c r="C46" s="172"/>
      <c r="D46" s="10"/>
      <c r="E46" s="10">
        <f>D32</f>
        <v>90000</v>
      </c>
      <c r="F46" s="10">
        <f>E32</f>
        <v>97200</v>
      </c>
      <c r="G46" s="10">
        <f>F32</f>
        <v>104976</v>
      </c>
      <c r="H46" s="10">
        <f>G32</f>
        <v>113374.08</v>
      </c>
      <c r="I46" s="12">
        <f>H32</f>
        <v>122444.00640000001</v>
      </c>
    </row>
    <row r="47" spans="2:9" x14ac:dyDescent="0.2">
      <c r="B47" s="173" t="s">
        <v>18</v>
      </c>
      <c r="C47" s="172"/>
      <c r="D47" s="3"/>
      <c r="E47" s="3"/>
      <c r="F47" s="3"/>
      <c r="G47" s="3"/>
      <c r="H47" s="3"/>
      <c r="I47" s="13">
        <f>D17</f>
        <v>20000</v>
      </c>
    </row>
    <row r="48" spans="2:9" x14ac:dyDescent="0.2">
      <c r="B48" s="174" t="s">
        <v>19</v>
      </c>
      <c r="C48" s="175"/>
      <c r="D48" s="10">
        <f t="shared" ref="D48:I48" si="1">SUM(D49:D52)</f>
        <v>-120000</v>
      </c>
      <c r="E48" s="10">
        <f t="shared" si="1"/>
        <v>-65065</v>
      </c>
      <c r="F48" s="10">
        <f t="shared" si="1"/>
        <v>-68204.2</v>
      </c>
      <c r="G48" s="10">
        <f t="shared" si="1"/>
        <v>-71594.535999999993</v>
      </c>
      <c r="H48" s="10">
        <f t="shared" si="1"/>
        <v>-75256.09887999999</v>
      </c>
      <c r="I48" s="12">
        <f t="shared" si="1"/>
        <v>-79210.586790400004</v>
      </c>
    </row>
    <row r="49" spans="2:9" x14ac:dyDescent="0.2">
      <c r="B49" s="173" t="s">
        <v>20</v>
      </c>
      <c r="C49" s="172"/>
      <c r="D49" s="10">
        <f>-(D16+D17)</f>
        <v>-120000</v>
      </c>
      <c r="E49" s="3"/>
      <c r="F49" s="3"/>
      <c r="G49" s="3"/>
      <c r="H49" s="3"/>
      <c r="I49" s="11"/>
    </row>
    <row r="50" spans="2:9" x14ac:dyDescent="0.2">
      <c r="B50" s="173" t="s">
        <v>13</v>
      </c>
      <c r="C50" s="172"/>
      <c r="D50" s="3"/>
      <c r="E50" s="10">
        <f>-D35</f>
        <v>-18000</v>
      </c>
      <c r="F50" s="10">
        <f t="shared" ref="E50:I51" si="2">-E35</f>
        <v>-19439.999999999996</v>
      </c>
      <c r="G50" s="10">
        <f t="shared" si="2"/>
        <v>-20995.199999999997</v>
      </c>
      <c r="H50" s="10">
        <f t="shared" si="2"/>
        <v>-22674.815999999999</v>
      </c>
      <c r="I50" s="12">
        <f t="shared" si="2"/>
        <v>-24488.801280000003</v>
      </c>
    </row>
    <row r="51" spans="2:9" x14ac:dyDescent="0.2">
      <c r="B51" s="173" t="s">
        <v>14</v>
      </c>
      <c r="C51" s="172"/>
      <c r="D51" s="3"/>
      <c r="E51" s="10">
        <f t="shared" si="2"/>
        <v>-45000</v>
      </c>
      <c r="F51" s="10">
        <f t="shared" si="2"/>
        <v>-45000</v>
      </c>
      <c r="G51" s="10">
        <f t="shared" si="2"/>
        <v>-45000</v>
      </c>
      <c r="H51" s="10">
        <f t="shared" si="2"/>
        <v>-45000</v>
      </c>
      <c r="I51" s="12">
        <f t="shared" si="2"/>
        <v>-45000</v>
      </c>
    </row>
    <row r="52" spans="2:9" ht="13.5" thickBot="1" x14ac:dyDescent="0.25">
      <c r="B52" s="186" t="s">
        <v>15</v>
      </c>
      <c r="C52" s="187"/>
      <c r="D52" s="14"/>
      <c r="E52" s="15">
        <f>-D39</f>
        <v>-2065</v>
      </c>
      <c r="F52" s="15">
        <f>-E39</f>
        <v>-3764.2</v>
      </c>
      <c r="G52" s="15">
        <f>-F39</f>
        <v>-5599.3360000000002</v>
      </c>
      <c r="H52" s="15">
        <f>-G39</f>
        <v>-7581.2828799999979</v>
      </c>
      <c r="I52" s="97">
        <f>-H39</f>
        <v>-9721.7855104000027</v>
      </c>
    </row>
    <row r="53" spans="2:9" ht="13.5" thickBot="1" x14ac:dyDescent="0.25">
      <c r="B53" s="167" t="s">
        <v>104</v>
      </c>
      <c r="C53" s="168"/>
      <c r="D53" s="42">
        <f t="shared" ref="D53:I53" si="3">D45+D48</f>
        <v>-120000</v>
      </c>
      <c r="E53" s="42">
        <f t="shared" si="3"/>
        <v>24935</v>
      </c>
      <c r="F53" s="42">
        <f t="shared" si="3"/>
        <v>28995.800000000003</v>
      </c>
      <c r="G53" s="42">
        <f t="shared" si="3"/>
        <v>33381.464000000007</v>
      </c>
      <c r="H53" s="42">
        <f t="shared" si="3"/>
        <v>38117.981120000011</v>
      </c>
      <c r="I53" s="98">
        <f t="shared" si="3"/>
        <v>63233.419609600009</v>
      </c>
    </row>
    <row r="55" spans="2:9" x14ac:dyDescent="0.2">
      <c r="B55" s="23" t="s">
        <v>38</v>
      </c>
      <c r="C55" s="125">
        <f>IRR(D53:I53)</f>
        <v>0.14632142506692092</v>
      </c>
      <c r="D55" s="17" t="s">
        <v>66</v>
      </c>
    </row>
    <row r="56" spans="2:9" x14ac:dyDescent="0.2">
      <c r="B56" s="23" t="s">
        <v>39</v>
      </c>
      <c r="C56" s="105">
        <f>NPV(D27,E53:I53)+INVERSIÓN</f>
        <v>17009.71343338443</v>
      </c>
      <c r="D56" s="17" t="s">
        <v>65</v>
      </c>
    </row>
    <row r="57" spans="2:9" x14ac:dyDescent="0.2">
      <c r="B57" s="124" t="s">
        <v>44</v>
      </c>
      <c r="C57" s="23">
        <f>Costo_Fijo/(Precio-D24)</f>
        <v>6250</v>
      </c>
      <c r="D57" s="17" t="s">
        <v>40</v>
      </c>
    </row>
    <row r="58" spans="2:9" ht="13.5" thickBot="1" x14ac:dyDescent="0.25">
      <c r="B58" s="62"/>
      <c r="C58" s="63"/>
      <c r="D58" s="17"/>
    </row>
    <row r="59" spans="2:9" ht="13.5" thickBot="1" x14ac:dyDescent="0.25">
      <c r="B59" s="65" t="s">
        <v>21</v>
      </c>
      <c r="C59" s="66"/>
    </row>
    <row r="60" spans="2:9" x14ac:dyDescent="0.2">
      <c r="B60" s="55" t="s">
        <v>71</v>
      </c>
    </row>
    <row r="61" spans="2:9" x14ac:dyDescent="0.2">
      <c r="C61" s="64" t="s">
        <v>72</v>
      </c>
    </row>
    <row r="62" spans="2:9" x14ac:dyDescent="0.2">
      <c r="C62" s="64"/>
    </row>
    <row r="63" spans="2:9" x14ac:dyDescent="0.2">
      <c r="C63" s="61" t="s">
        <v>57</v>
      </c>
      <c r="D63" s="61" t="s">
        <v>58</v>
      </c>
      <c r="E63" s="61" t="s">
        <v>59</v>
      </c>
      <c r="F63" s="61" t="s">
        <v>60</v>
      </c>
      <c r="G63" s="128" t="s">
        <v>105</v>
      </c>
    </row>
    <row r="64" spans="2:9" x14ac:dyDescent="0.2">
      <c r="C64" s="130" t="s">
        <v>61</v>
      </c>
      <c r="D64" s="3">
        <f>Precio</f>
        <v>9</v>
      </c>
      <c r="E64" s="3">
        <v>8.4499999999999993</v>
      </c>
      <c r="F64" s="127">
        <f>(E64-D64)/D64</f>
        <v>-6.1111111111111192E-2</v>
      </c>
      <c r="G64" s="129">
        <v>1</v>
      </c>
    </row>
    <row r="65" spans="1:26" x14ac:dyDescent="0.2">
      <c r="C65" s="3" t="s">
        <v>62</v>
      </c>
      <c r="D65" s="58">
        <f>Tasa</f>
        <v>0.08</v>
      </c>
      <c r="E65" s="25">
        <v>3.6200000000000003E-2</v>
      </c>
      <c r="F65" s="127">
        <f>(E65-D65)/D65</f>
        <v>-0.54749999999999999</v>
      </c>
      <c r="G65" s="129">
        <v>4</v>
      </c>
    </row>
    <row r="66" spans="1:26" x14ac:dyDescent="0.2">
      <c r="C66" s="3" t="s">
        <v>56</v>
      </c>
      <c r="D66" s="3">
        <f>Materia_Prima</f>
        <v>1.2</v>
      </c>
      <c r="E66" s="3">
        <v>1.75</v>
      </c>
      <c r="F66" s="127">
        <f>(E66-D66)/D66</f>
        <v>0.45833333333333337</v>
      </c>
      <c r="G66" s="129">
        <v>3</v>
      </c>
    </row>
    <row r="67" spans="1:26" x14ac:dyDescent="0.2">
      <c r="C67" s="23" t="s">
        <v>64</v>
      </c>
      <c r="D67" s="3">
        <f>D23</f>
        <v>0.6</v>
      </c>
      <c r="E67" s="3">
        <v>1.1499999999999999</v>
      </c>
      <c r="F67" s="127">
        <f>(E67-D67)/D67</f>
        <v>0.91666666666666663</v>
      </c>
      <c r="G67" s="129">
        <v>5</v>
      </c>
    </row>
    <row r="68" spans="1:26" x14ac:dyDescent="0.2">
      <c r="C68" s="130" t="s">
        <v>63</v>
      </c>
      <c r="D68" s="3">
        <f>Costo_Fijo</f>
        <v>45000</v>
      </c>
      <c r="E68" s="3">
        <v>51365</v>
      </c>
      <c r="F68" s="127">
        <f>(E68-D68)/D68</f>
        <v>0.14144444444444446</v>
      </c>
      <c r="G68" s="129">
        <v>2</v>
      </c>
    </row>
    <row r="69" spans="1:26" x14ac:dyDescent="0.2">
      <c r="C69" s="44"/>
      <c r="D69" s="44"/>
      <c r="E69" s="44"/>
      <c r="F69" s="114"/>
    </row>
    <row r="70" spans="1:26" x14ac:dyDescent="0.2">
      <c r="B70" s="115" t="s">
        <v>78</v>
      </c>
    </row>
    <row r="71" spans="1:26" x14ac:dyDescent="0.2">
      <c r="A71" s="32"/>
      <c r="B71" s="32" t="s">
        <v>79</v>
      </c>
      <c r="C71" s="32"/>
      <c r="I71" s="32" t="s">
        <v>80</v>
      </c>
      <c r="J71" s="32"/>
      <c r="K71" s="32"/>
      <c r="P71" s="32" t="s">
        <v>82</v>
      </c>
      <c r="V71" s="32" t="s">
        <v>83</v>
      </c>
    </row>
    <row r="72" spans="1:26" x14ac:dyDescent="0.2">
      <c r="B72" s="109" t="s">
        <v>76</v>
      </c>
      <c r="C72" s="29"/>
      <c r="E72" s="109"/>
      <c r="F72" s="109"/>
      <c r="G72" s="109"/>
      <c r="H72" s="109"/>
      <c r="I72" s="109" t="s">
        <v>100</v>
      </c>
      <c r="P72" s="109" t="s">
        <v>101</v>
      </c>
      <c r="V72" s="109" t="s">
        <v>102</v>
      </c>
    </row>
    <row r="73" spans="1:26" x14ac:dyDescent="0.2">
      <c r="B73" s="17"/>
      <c r="C73" s="29"/>
      <c r="E73" s="176" t="s">
        <v>73</v>
      </c>
      <c r="F73" s="176"/>
      <c r="G73" s="176"/>
      <c r="I73" s="17"/>
      <c r="V73" s="52"/>
    </row>
    <row r="74" spans="1:26" x14ac:dyDescent="0.2">
      <c r="D74" s="54"/>
      <c r="E74" s="54" t="s">
        <v>106</v>
      </c>
      <c r="F74" s="54" t="s">
        <v>41</v>
      </c>
      <c r="G74" s="54" t="s">
        <v>42</v>
      </c>
      <c r="K74" s="54"/>
      <c r="L74" s="54" t="s">
        <v>22</v>
      </c>
      <c r="M74" s="54" t="s">
        <v>41</v>
      </c>
      <c r="N74" s="54" t="s">
        <v>42</v>
      </c>
      <c r="Q74" s="54"/>
      <c r="R74" s="54" t="s">
        <v>22</v>
      </c>
      <c r="S74" s="54" t="s">
        <v>41</v>
      </c>
      <c r="T74" s="54" t="s">
        <v>42</v>
      </c>
      <c r="W74" s="54" t="s">
        <v>67</v>
      </c>
      <c r="X74" s="54" t="s">
        <v>22</v>
      </c>
      <c r="Y74" s="54" t="s">
        <v>41</v>
      </c>
      <c r="Z74" s="54" t="s">
        <v>42</v>
      </c>
    </row>
    <row r="75" spans="1:26" x14ac:dyDescent="0.2">
      <c r="C75" s="177" t="s">
        <v>43</v>
      </c>
      <c r="D75" s="28" t="s">
        <v>45</v>
      </c>
      <c r="E75" s="56">
        <f>VAN</f>
        <v>17009.71343338443</v>
      </c>
      <c r="F75" s="57">
        <f>TIR</f>
        <v>0.14632142506692092</v>
      </c>
      <c r="G75" s="72">
        <f>PEC</f>
        <v>6250</v>
      </c>
      <c r="K75" s="28" t="s">
        <v>45</v>
      </c>
      <c r="L75" s="56"/>
      <c r="M75" s="57"/>
      <c r="N75" s="28"/>
      <c r="Q75" s="28" t="s">
        <v>45</v>
      </c>
      <c r="R75" s="56"/>
      <c r="S75" s="57"/>
      <c r="T75" s="28"/>
      <c r="W75" s="28" t="s">
        <v>45</v>
      </c>
      <c r="X75" s="56"/>
      <c r="Y75" s="57"/>
      <c r="Z75" s="28"/>
    </row>
    <row r="76" spans="1:26" x14ac:dyDescent="0.2">
      <c r="C76" s="178"/>
      <c r="D76" s="70">
        <v>8.4499999999999993</v>
      </c>
      <c r="E76" s="53">
        <f t="dataTable" ref="E76:G82" dt2D="0" dtr="0" r1="D20"/>
        <v>14.075181898864685</v>
      </c>
      <c r="F76" s="108">
        <v>0.10003910836284424</v>
      </c>
      <c r="G76" s="105">
        <v>6766.917293233083</v>
      </c>
      <c r="H76" s="17"/>
      <c r="K76" s="30"/>
      <c r="L76" s="56"/>
      <c r="M76" s="79"/>
      <c r="N76" s="30"/>
      <c r="Q76" s="30"/>
      <c r="R76" s="56"/>
      <c r="S76" s="57"/>
      <c r="T76" s="82"/>
      <c r="V76" s="52"/>
      <c r="W76" s="67"/>
      <c r="X76" s="85"/>
      <c r="Y76" s="87"/>
      <c r="Z76" s="72"/>
    </row>
    <row r="77" spans="1:26" x14ac:dyDescent="0.2">
      <c r="C77" s="178"/>
      <c r="D77" s="24">
        <v>8.5500000000000007</v>
      </c>
      <c r="E77" s="78">
        <v>3104.1912276235234</v>
      </c>
      <c r="F77" s="108">
        <v>0.10859222095073817</v>
      </c>
      <c r="G77" s="6">
        <v>6666.6666666666661</v>
      </c>
      <c r="K77" s="27"/>
      <c r="L77" s="53"/>
      <c r="M77" s="25"/>
      <c r="N77" s="80"/>
      <c r="Q77" s="27"/>
      <c r="R77" s="53"/>
      <c r="S77" s="25"/>
      <c r="T77" s="83"/>
      <c r="W77" s="51"/>
      <c r="X77" s="74"/>
      <c r="Y77" s="75"/>
      <c r="Z77" s="73"/>
    </row>
    <row r="78" spans="1:26" x14ac:dyDescent="0.2">
      <c r="C78" s="178"/>
      <c r="D78" s="26">
        <v>8.65</v>
      </c>
      <c r="E78" s="53">
        <v>6194.3072733481677</v>
      </c>
      <c r="F78" s="108">
        <v>0.11708141881177991</v>
      </c>
      <c r="G78" s="6">
        <v>6569.3430656934297</v>
      </c>
      <c r="K78" s="24"/>
      <c r="L78" s="78"/>
      <c r="M78" s="25"/>
      <c r="N78" s="81"/>
      <c r="Q78" s="53"/>
      <c r="R78" s="78"/>
      <c r="S78" s="25"/>
      <c r="T78" s="84"/>
      <c r="W78" s="50"/>
      <c r="X78" s="86"/>
      <c r="Y78" s="75"/>
      <c r="Z78" s="81"/>
    </row>
    <row r="79" spans="1:26" x14ac:dyDescent="0.2">
      <c r="C79" s="178"/>
      <c r="D79" s="69">
        <v>9</v>
      </c>
      <c r="E79" s="53">
        <v>17009.71343338443</v>
      </c>
      <c r="F79" s="108">
        <v>0.14632142506692092</v>
      </c>
      <c r="G79" s="6">
        <v>6250</v>
      </c>
      <c r="K79" s="26">
        <v>1.2</v>
      </c>
      <c r="L79" s="53"/>
      <c r="M79" s="25"/>
      <c r="N79" s="81"/>
      <c r="Q79" s="26">
        <v>45000</v>
      </c>
      <c r="R79" s="53"/>
      <c r="S79" s="25"/>
      <c r="T79" s="84"/>
      <c r="W79" s="49">
        <v>0.08</v>
      </c>
      <c r="X79" s="74"/>
      <c r="Y79" s="75"/>
      <c r="Z79" s="81"/>
    </row>
    <row r="80" spans="1:26" x14ac:dyDescent="0.2">
      <c r="C80" s="178"/>
      <c r="D80" s="24">
        <v>9.15</v>
      </c>
      <c r="E80" s="53">
        <v>21644.887501971418</v>
      </c>
      <c r="F80" s="108">
        <v>0.15864285631771846</v>
      </c>
      <c r="G80" s="6">
        <v>6122.4489795918362</v>
      </c>
      <c r="K80" s="24"/>
      <c r="L80" s="53"/>
      <c r="M80" s="25"/>
      <c r="N80" s="81"/>
      <c r="Q80" s="53"/>
      <c r="R80" s="53"/>
      <c r="S80" s="25"/>
      <c r="T80" s="84"/>
      <c r="W80" s="50"/>
      <c r="X80" s="74"/>
      <c r="Y80" s="75"/>
      <c r="Z80" s="81"/>
    </row>
    <row r="81" spans="2:26" x14ac:dyDescent="0.2">
      <c r="C81" s="178"/>
      <c r="D81" s="24">
        <v>9.3000000000000007</v>
      </c>
      <c r="E81" s="53">
        <v>26280.061570558406</v>
      </c>
      <c r="F81" s="108">
        <v>0.17084711169792755</v>
      </c>
      <c r="G81" s="6">
        <v>5999.9999999999991</v>
      </c>
      <c r="K81" s="24"/>
      <c r="L81" s="53"/>
      <c r="M81" s="25"/>
      <c r="N81" s="81"/>
      <c r="Q81" s="53"/>
      <c r="R81" s="53"/>
      <c r="S81" s="25"/>
      <c r="T81" s="84"/>
      <c r="W81" s="50"/>
      <c r="X81" s="74"/>
      <c r="Y81" s="75"/>
      <c r="Z81" s="81"/>
    </row>
    <row r="82" spans="2:26" x14ac:dyDescent="0.2">
      <c r="C82" s="178"/>
      <c r="D82" s="27">
        <v>9.4499999999999993</v>
      </c>
      <c r="E82" s="53">
        <v>30915.235639145278</v>
      </c>
      <c r="F82" s="108">
        <v>0.1829397536583155</v>
      </c>
      <c r="G82" s="6">
        <v>5882.3529411764712</v>
      </c>
      <c r="J82" s="16"/>
      <c r="K82" s="31">
        <v>1.75</v>
      </c>
      <c r="L82" s="53"/>
      <c r="M82" s="25"/>
      <c r="N82" s="81"/>
      <c r="P82" s="16"/>
      <c r="Q82" s="48"/>
      <c r="R82" s="53"/>
      <c r="S82" s="25"/>
      <c r="T82" s="84"/>
      <c r="W82" s="68"/>
      <c r="X82" s="74"/>
      <c r="Y82" s="75"/>
      <c r="Z82" s="81"/>
    </row>
    <row r="83" spans="2:26" x14ac:dyDescent="0.2">
      <c r="B83" s="32" t="s">
        <v>81</v>
      </c>
      <c r="I83" s="32" t="s">
        <v>33</v>
      </c>
      <c r="P83" s="32" t="s">
        <v>33</v>
      </c>
      <c r="V83" s="32" t="s">
        <v>33</v>
      </c>
    </row>
    <row r="84" spans="2:26" x14ac:dyDescent="0.2">
      <c r="B84" s="17" t="s">
        <v>90</v>
      </c>
      <c r="I84" s="17" t="s">
        <v>90</v>
      </c>
      <c r="P84" s="17" t="s">
        <v>93</v>
      </c>
      <c r="V84" s="17" t="s">
        <v>96</v>
      </c>
    </row>
    <row r="85" spans="2:26" x14ac:dyDescent="0.2">
      <c r="B85" s="17" t="s">
        <v>107</v>
      </c>
      <c r="I85" s="17" t="s">
        <v>92</v>
      </c>
      <c r="P85" s="17" t="s">
        <v>95</v>
      </c>
      <c r="V85" s="17" t="s">
        <v>97</v>
      </c>
    </row>
    <row r="86" spans="2:26" x14ac:dyDescent="0.2">
      <c r="B86" s="17" t="s">
        <v>91</v>
      </c>
      <c r="I86" s="17" t="s">
        <v>91</v>
      </c>
      <c r="P86" s="121" t="s">
        <v>94</v>
      </c>
      <c r="V86" s="121" t="s">
        <v>98</v>
      </c>
    </row>
    <row r="87" spans="2:26" x14ac:dyDescent="0.2">
      <c r="B87" s="17"/>
      <c r="I87" s="17"/>
      <c r="P87" s="121"/>
      <c r="V87" s="121"/>
    </row>
    <row r="88" spans="2:26" x14ac:dyDescent="0.2">
      <c r="B88" s="115" t="s">
        <v>85</v>
      </c>
      <c r="C88" s="116"/>
      <c r="D88" s="116"/>
    </row>
    <row r="89" spans="2:26" x14ac:dyDescent="0.2">
      <c r="B89" s="17"/>
    </row>
    <row r="90" spans="2:26" x14ac:dyDescent="0.2">
      <c r="B90" s="32" t="s">
        <v>84</v>
      </c>
      <c r="E90" s="109" t="s">
        <v>75</v>
      </c>
      <c r="F90" s="109"/>
      <c r="G90" s="109"/>
      <c r="H90" s="109"/>
      <c r="I90" s="109"/>
      <c r="J90" s="109"/>
    </row>
    <row r="91" spans="2:26" x14ac:dyDescent="0.2">
      <c r="B91" s="17"/>
    </row>
    <row r="92" spans="2:26" x14ac:dyDescent="0.2">
      <c r="B92" s="17"/>
      <c r="D92" s="56">
        <f>VAN</f>
        <v>17009.71343338443</v>
      </c>
      <c r="E92" s="70">
        <v>8.4499999999999993</v>
      </c>
      <c r="F92" s="71">
        <v>8.65</v>
      </c>
      <c r="G92" s="28">
        <v>8.85</v>
      </c>
      <c r="H92" s="26">
        <v>9</v>
      </c>
      <c r="I92" s="3">
        <v>9.15</v>
      </c>
      <c r="J92" s="3">
        <v>9.3000000000000007</v>
      </c>
      <c r="K92" s="3">
        <v>9.4499999999999993</v>
      </c>
    </row>
    <row r="93" spans="2:26" x14ac:dyDescent="0.2">
      <c r="B93" s="17"/>
      <c r="D93" s="67">
        <v>3.6200000000000003E-2</v>
      </c>
      <c r="E93" s="99">
        <f t="dataTable" ref="E93:K99" dt2D="1" dtr="0" r1="D20" r2="D21" ca="1"/>
        <v>-15703.577173404905</v>
      </c>
      <c r="F93" s="100">
        <v>-9996.0564309873007</v>
      </c>
      <c r="G93" s="101">
        <v>-4288.5356885697256</v>
      </c>
      <c r="H93" s="102">
        <v>-7.8951317564933561</v>
      </c>
      <c r="I93" s="77">
        <v>4272.7454250566952</v>
      </c>
      <c r="J93" s="77">
        <v>8553.3859818698984</v>
      </c>
      <c r="K93" s="77">
        <v>12834.026538683102</v>
      </c>
    </row>
    <row r="94" spans="2:26" x14ac:dyDescent="0.2">
      <c r="B94" s="17"/>
      <c r="D94" s="51">
        <v>4.4999999999999998E-2</v>
      </c>
      <c r="E94" s="103">
        <v>-12647.456446858312</v>
      </c>
      <c r="F94" s="102">
        <v>-6848.0222991310002</v>
      </c>
      <c r="G94" s="102">
        <v>-1048.5881514037465</v>
      </c>
      <c r="H94" s="77">
        <v>3300.9874593917048</v>
      </c>
      <c r="I94" s="77">
        <v>7650.5630701871705</v>
      </c>
      <c r="J94" s="77">
        <v>12000.138680982636</v>
      </c>
      <c r="K94" s="77">
        <v>16349.714291778015</v>
      </c>
    </row>
    <row r="95" spans="2:26" x14ac:dyDescent="0.2">
      <c r="B95" s="17"/>
      <c r="D95" s="50">
        <v>6.5000000000000002E-2</v>
      </c>
      <c r="E95" s="104">
        <v>-5512.7556769158691</v>
      </c>
      <c r="F95" s="88">
        <v>501.25593757661409</v>
      </c>
      <c r="G95" s="89">
        <v>6515.2675520690536</v>
      </c>
      <c r="H95" s="77">
        <v>11025.776262938394</v>
      </c>
      <c r="I95" s="77">
        <v>15536.284973807749</v>
      </c>
      <c r="J95" s="77">
        <v>20046.793684677104</v>
      </c>
      <c r="K95" s="77">
        <v>24557.302395546401</v>
      </c>
    </row>
    <row r="96" spans="2:26" x14ac:dyDescent="0.2">
      <c r="B96" s="17"/>
      <c r="D96" s="49">
        <v>0.08</v>
      </c>
      <c r="E96" s="93">
        <v>14.075181898864685</v>
      </c>
      <c r="F96" s="88">
        <v>6194.3072733481677</v>
      </c>
      <c r="G96" s="89">
        <v>12374.539364797471</v>
      </c>
      <c r="H96" s="77">
        <v>17009.71343338443</v>
      </c>
      <c r="I96" s="77">
        <v>21644.887501971418</v>
      </c>
      <c r="J96" s="77">
        <v>26280.061570558406</v>
      </c>
      <c r="K96" s="77">
        <v>30915.235639145278</v>
      </c>
    </row>
    <row r="97" spans="2:11" x14ac:dyDescent="0.2">
      <c r="B97" s="17"/>
      <c r="D97" s="50">
        <v>0.09</v>
      </c>
      <c r="E97" s="93">
        <v>3784.1077919881791</v>
      </c>
      <c r="F97" s="88">
        <v>10077.724322838709</v>
      </c>
      <c r="G97" s="89">
        <v>16371.340853689151</v>
      </c>
      <c r="H97" s="77">
        <v>21091.553251827019</v>
      </c>
      <c r="I97" s="77">
        <v>25811.765649964887</v>
      </c>
      <c r="J97" s="77">
        <v>30531.978048102756</v>
      </c>
      <c r="K97" s="77">
        <v>35252.190446240566</v>
      </c>
    </row>
    <row r="98" spans="2:11" x14ac:dyDescent="0.2">
      <c r="B98" s="17"/>
      <c r="D98" s="50">
        <v>0.1</v>
      </c>
      <c r="E98" s="93">
        <v>7623.6308684826217</v>
      </c>
      <c r="F98" s="88">
        <v>14032.721777573548</v>
      </c>
      <c r="G98" s="89">
        <v>20441.81268666446</v>
      </c>
      <c r="H98" s="77">
        <v>25248.630868482665</v>
      </c>
      <c r="I98" s="77">
        <v>30055.449050300842</v>
      </c>
      <c r="J98" s="77">
        <v>34862.267232119048</v>
      </c>
      <c r="K98" s="77">
        <v>39669.085413937195</v>
      </c>
    </row>
    <row r="99" spans="2:11" x14ac:dyDescent="0.2">
      <c r="B99" s="17"/>
      <c r="D99" s="68">
        <v>0.11</v>
      </c>
      <c r="E99" s="93">
        <v>11533.60155949046</v>
      </c>
      <c r="F99" s="94">
        <v>18060.285572070366</v>
      </c>
      <c r="G99" s="89">
        <v>24586.969584650244</v>
      </c>
      <c r="H99" s="77">
        <v>29481.982594085101</v>
      </c>
      <c r="I99" s="77">
        <v>34376.995603520016</v>
      </c>
      <c r="J99" s="77">
        <v>39272.008612954931</v>
      </c>
      <c r="K99" s="77">
        <v>44167.021622389817</v>
      </c>
    </row>
    <row r="100" spans="2:11" x14ac:dyDescent="0.2">
      <c r="B100" s="17" t="s">
        <v>81</v>
      </c>
    </row>
    <row r="101" spans="2:11" x14ac:dyDescent="0.2">
      <c r="B101" s="17"/>
    </row>
    <row r="102" spans="2:11" x14ac:dyDescent="0.2">
      <c r="B102" s="17"/>
    </row>
    <row r="103" spans="2:11" x14ac:dyDescent="0.2">
      <c r="B103" s="17" t="s">
        <v>86</v>
      </c>
      <c r="D103" s="109" t="s">
        <v>99</v>
      </c>
    </row>
    <row r="104" spans="2:11" x14ac:dyDescent="0.2">
      <c r="B104" s="17"/>
    </row>
    <row r="105" spans="2:11" x14ac:dyDescent="0.2">
      <c r="B105" s="17"/>
      <c r="D105" s="56"/>
      <c r="E105" s="27">
        <v>0.9</v>
      </c>
      <c r="F105" s="71">
        <v>1</v>
      </c>
      <c r="G105" s="28">
        <v>1.1000000000000001</v>
      </c>
      <c r="H105" s="26">
        <v>1.2</v>
      </c>
      <c r="I105" s="3">
        <v>1.35</v>
      </c>
      <c r="J105" s="3">
        <v>1.55</v>
      </c>
      <c r="K105" s="76">
        <v>1.75</v>
      </c>
    </row>
    <row r="106" spans="2:11" x14ac:dyDescent="0.2">
      <c r="B106" s="17"/>
      <c r="D106" s="91">
        <v>42000</v>
      </c>
      <c r="E106" s="96"/>
      <c r="F106" s="95"/>
      <c r="G106" s="92"/>
      <c r="H106" s="88"/>
      <c r="I106" s="88"/>
      <c r="J106" s="88"/>
      <c r="K106" s="88"/>
    </row>
    <row r="107" spans="2:11" x14ac:dyDescent="0.2">
      <c r="B107" s="17"/>
      <c r="D107" s="27">
        <v>43000</v>
      </c>
      <c r="E107" s="93"/>
      <c r="F107" s="88"/>
      <c r="G107" s="88"/>
      <c r="H107" s="88"/>
      <c r="I107" s="88"/>
      <c r="J107" s="88"/>
      <c r="K107" s="88"/>
    </row>
    <row r="108" spans="2:11" x14ac:dyDescent="0.2">
      <c r="B108" s="17"/>
      <c r="D108" s="53">
        <v>44000</v>
      </c>
      <c r="E108" s="96"/>
      <c r="F108" s="88"/>
      <c r="G108" s="94"/>
      <c r="H108" s="88"/>
      <c r="I108" s="88"/>
      <c r="J108" s="88"/>
      <c r="K108" s="88"/>
    </row>
    <row r="109" spans="2:11" x14ac:dyDescent="0.2">
      <c r="B109" s="17"/>
      <c r="D109" s="26">
        <v>45000</v>
      </c>
      <c r="E109" s="93"/>
      <c r="F109" s="88"/>
      <c r="G109" s="94"/>
      <c r="H109" s="88"/>
      <c r="I109" s="88"/>
      <c r="J109" s="88"/>
      <c r="K109" s="88"/>
    </row>
    <row r="110" spans="2:11" x14ac:dyDescent="0.2">
      <c r="B110" s="17"/>
      <c r="D110" s="53">
        <v>47000</v>
      </c>
      <c r="E110" s="93"/>
      <c r="F110" s="88"/>
      <c r="G110" s="94"/>
      <c r="H110" s="88"/>
      <c r="I110" s="88"/>
      <c r="J110" s="88"/>
      <c r="K110" s="90"/>
    </row>
    <row r="111" spans="2:11" x14ac:dyDescent="0.2">
      <c r="B111" s="17"/>
      <c r="D111" s="53">
        <v>49000</v>
      </c>
      <c r="E111" s="93"/>
      <c r="F111" s="88"/>
      <c r="G111" s="94"/>
      <c r="H111" s="88"/>
      <c r="I111" s="88"/>
      <c r="J111" s="90"/>
      <c r="K111" s="90"/>
    </row>
    <row r="112" spans="2:11" x14ac:dyDescent="0.2">
      <c r="D112" s="48">
        <v>51365</v>
      </c>
      <c r="E112" s="93"/>
      <c r="F112" s="94"/>
      <c r="G112" s="94"/>
      <c r="H112" s="90"/>
      <c r="I112" s="90"/>
      <c r="J112" s="90"/>
      <c r="K112" s="90"/>
    </row>
    <row r="113" spans="2:11" x14ac:dyDescent="0.2">
      <c r="B113" s="17" t="s">
        <v>81</v>
      </c>
    </row>
    <row r="114" spans="2:11" x14ac:dyDescent="0.2">
      <c r="B114" s="17"/>
    </row>
    <row r="115" spans="2:11" x14ac:dyDescent="0.2">
      <c r="B115" s="17"/>
    </row>
    <row r="116" spans="2:11" x14ac:dyDescent="0.2">
      <c r="B116" s="32" t="s">
        <v>87</v>
      </c>
      <c r="D116" s="109" t="s">
        <v>108</v>
      </c>
    </row>
    <row r="117" spans="2:11" x14ac:dyDescent="0.2">
      <c r="B117" s="17"/>
    </row>
    <row r="118" spans="2:11" x14ac:dyDescent="0.2">
      <c r="B118" s="17"/>
      <c r="D118" s="131">
        <f>TIR</f>
        <v>0.14632142506692092</v>
      </c>
      <c r="E118" s="112">
        <v>8.4499999999999993</v>
      </c>
      <c r="F118" s="113">
        <v>8.65</v>
      </c>
      <c r="G118" s="110">
        <v>8.85</v>
      </c>
      <c r="H118" s="73">
        <v>9</v>
      </c>
      <c r="I118" s="73">
        <v>9.15</v>
      </c>
      <c r="J118" s="73">
        <v>9.3000000000000007</v>
      </c>
      <c r="K118" s="73">
        <v>9.4499999999999993</v>
      </c>
    </row>
    <row r="119" spans="2:11" x14ac:dyDescent="0.2">
      <c r="B119" s="17"/>
      <c r="D119" s="96">
        <v>42000</v>
      </c>
      <c r="E119" s="131">
        <f t="dataTable" ref="E119:K125" dt2D="1" dtr="0" r1="D20" r2="D25" ca="1"/>
        <v>0.12216620427244274</v>
      </c>
      <c r="F119" s="87">
        <v>0.13893951162782803</v>
      </c>
      <c r="G119" s="131">
        <v>0.15548445081014517</v>
      </c>
      <c r="H119" s="75">
        <v>0.16775225647472825</v>
      </c>
      <c r="I119" s="75">
        <v>0.1799057265350017</v>
      </c>
      <c r="J119" s="75">
        <v>0.19195023606575323</v>
      </c>
      <c r="K119" s="75">
        <v>0.20389081127846498</v>
      </c>
    </row>
    <row r="120" spans="2:11" x14ac:dyDescent="0.2">
      <c r="B120" s="17"/>
      <c r="D120" s="110">
        <v>43000</v>
      </c>
      <c r="E120" s="75">
        <v>0.11482311634967624</v>
      </c>
      <c r="F120" s="75">
        <v>0.13168369944844094</v>
      </c>
      <c r="G120" s="132">
        <v>0.14830996999375268</v>
      </c>
      <c r="H120" s="75">
        <v>0.16063520151920518</v>
      </c>
      <c r="I120" s="75">
        <v>0.17284326441349762</v>
      </c>
      <c r="J120" s="75">
        <v>0.18493972060221453</v>
      </c>
      <c r="K120" s="75">
        <v>0.196929767214163</v>
      </c>
    </row>
    <row r="121" spans="2:11" x14ac:dyDescent="0.2">
      <c r="B121" s="17"/>
      <c r="D121" s="93">
        <v>44000</v>
      </c>
      <c r="E121" s="133">
        <v>0.10744772764836985</v>
      </c>
      <c r="F121" s="75">
        <v>0.12439794870618814</v>
      </c>
      <c r="G121" s="75">
        <v>0.14110769246586363</v>
      </c>
      <c r="H121" s="75">
        <v>0.15349182755235979</v>
      </c>
      <c r="I121" s="75">
        <v>0.16575586148994836</v>
      </c>
      <c r="J121" s="75">
        <v>0.1779055516486272</v>
      </c>
      <c r="K121" s="75">
        <v>0.1899462737594384</v>
      </c>
    </row>
    <row r="122" spans="2:11" x14ac:dyDescent="0.2">
      <c r="B122" s="17"/>
      <c r="D122" s="73">
        <v>45000</v>
      </c>
      <c r="E122" s="75">
        <v>0.10003910836284424</v>
      </c>
      <c r="F122" s="75">
        <v>0.11708141881177991</v>
      </c>
      <c r="G122" s="75">
        <v>0.13387685604326327</v>
      </c>
      <c r="H122" s="75">
        <v>0.14632142506692092</v>
      </c>
      <c r="I122" s="75">
        <v>0.15864285631771846</v>
      </c>
      <c r="J122" s="75">
        <v>0.17084711169792755</v>
      </c>
      <c r="K122" s="75">
        <v>0.1829397536583155</v>
      </c>
    </row>
    <row r="123" spans="2:11" x14ac:dyDescent="0.2">
      <c r="C123" s="17"/>
      <c r="D123" s="93">
        <v>47000</v>
      </c>
      <c r="E123" s="134">
        <v>8.5118277178873436E-2</v>
      </c>
      <c r="F123" s="75">
        <v>0.10235250005808783</v>
      </c>
      <c r="G123" s="75">
        <v>0.11932631774929447</v>
      </c>
      <c r="H123" s="75">
        <v>0.13189656896801494</v>
      </c>
      <c r="I123" s="75">
        <v>0.14433727702790056</v>
      </c>
      <c r="J123" s="75">
        <v>0.15665484230966631</v>
      </c>
      <c r="K123" s="75">
        <v>0.16885522693085675</v>
      </c>
    </row>
    <row r="124" spans="2:11" x14ac:dyDescent="0.2">
      <c r="C124" s="17"/>
      <c r="D124" s="93">
        <v>49000</v>
      </c>
      <c r="E124" s="134">
        <v>7.0052431507773738E-2</v>
      </c>
      <c r="F124" s="134">
        <v>8.7489559589809085E-2</v>
      </c>
      <c r="G124" s="75">
        <v>0.10465167854949597</v>
      </c>
      <c r="H124" s="75">
        <v>0.11735443011912383</v>
      </c>
      <c r="I124" s="75">
        <v>0.12992075427379257</v>
      </c>
      <c r="J124" s="75">
        <v>0.14235753306042676</v>
      </c>
      <c r="K124" s="75">
        <v>0.15467116669021674</v>
      </c>
    </row>
    <row r="125" spans="2:11" x14ac:dyDescent="0.2">
      <c r="C125" s="17"/>
      <c r="D125" s="111">
        <v>51365</v>
      </c>
      <c r="E125" s="134">
        <v>5.2037766748422642E-2</v>
      </c>
      <c r="F125" s="134">
        <v>6.973024404532735E-2</v>
      </c>
      <c r="G125" s="134">
        <v>8.7128903004695335E-2</v>
      </c>
      <c r="H125" s="134">
        <v>9.9997850169640135E-2</v>
      </c>
      <c r="I125" s="75">
        <v>0.1127215454139554</v>
      </c>
      <c r="J125" s="75">
        <v>0.12530750349775155</v>
      </c>
      <c r="K125" s="75">
        <v>0.13776269869959301</v>
      </c>
    </row>
    <row r="126" spans="2:11" x14ac:dyDescent="0.2">
      <c r="B126" s="17" t="s">
        <v>81</v>
      </c>
      <c r="C126" s="17"/>
      <c r="D126" s="120"/>
      <c r="E126" s="117"/>
      <c r="F126" s="118"/>
      <c r="G126" s="118"/>
      <c r="H126" s="117"/>
      <c r="I126" s="119"/>
      <c r="J126" s="119"/>
      <c r="K126" s="119"/>
    </row>
    <row r="127" spans="2:11" x14ac:dyDescent="0.2">
      <c r="C127" s="17"/>
      <c r="D127" s="120"/>
      <c r="E127" s="117"/>
      <c r="F127" s="118"/>
      <c r="G127" s="118"/>
      <c r="H127" s="117"/>
      <c r="I127" s="119"/>
      <c r="J127" s="119"/>
      <c r="K127" s="119"/>
    </row>
    <row r="129" spans="2:9" x14ac:dyDescent="0.2">
      <c r="I129">
        <v>1</v>
      </c>
    </row>
    <row r="130" spans="2:9" x14ac:dyDescent="0.2">
      <c r="B130" s="32" t="s">
        <v>53</v>
      </c>
      <c r="C130" s="32"/>
      <c r="D130" s="32"/>
    </row>
    <row r="132" spans="2:9" x14ac:dyDescent="0.2">
      <c r="B132" s="32" t="s">
        <v>88</v>
      </c>
    </row>
    <row r="134" spans="2:9" x14ac:dyDescent="0.2">
      <c r="B134" s="23" t="s">
        <v>77</v>
      </c>
      <c r="C134" s="26" t="s">
        <v>25</v>
      </c>
      <c r="D134" s="26" t="s">
        <v>23</v>
      </c>
      <c r="E134" s="26" t="s">
        <v>24</v>
      </c>
      <c r="G134" s="135" t="s">
        <v>109</v>
      </c>
    </row>
    <row r="135" spans="2:9" x14ac:dyDescent="0.2">
      <c r="B135" s="23" t="s">
        <v>54</v>
      </c>
      <c r="C135" s="3">
        <v>9</v>
      </c>
      <c r="D135" s="3">
        <v>10</v>
      </c>
      <c r="E135" s="3">
        <v>8</v>
      </c>
      <c r="G135" s="17" t="s">
        <v>106</v>
      </c>
    </row>
    <row r="136" spans="2:9" x14ac:dyDescent="0.2">
      <c r="B136" s="23" t="s">
        <v>55</v>
      </c>
      <c r="C136" s="58">
        <v>0.08</v>
      </c>
      <c r="D136" s="58">
        <v>0.09</v>
      </c>
      <c r="E136" s="58">
        <v>7.0000000000000007E-2</v>
      </c>
      <c r="G136" s="17" t="s">
        <v>41</v>
      </c>
    </row>
    <row r="137" spans="2:9" x14ac:dyDescent="0.2">
      <c r="B137" s="23" t="s">
        <v>56</v>
      </c>
      <c r="C137" s="3">
        <v>1.2</v>
      </c>
      <c r="D137" s="23">
        <v>1.1000000000000001</v>
      </c>
      <c r="E137" s="3">
        <v>1.3</v>
      </c>
      <c r="G137" s="121" t="s">
        <v>42</v>
      </c>
    </row>
    <row r="138" spans="2:9" x14ac:dyDescent="0.2">
      <c r="B138" s="23" t="s">
        <v>64</v>
      </c>
      <c r="C138" s="3">
        <v>0.6</v>
      </c>
      <c r="D138" s="23">
        <v>0.5</v>
      </c>
      <c r="E138" s="3">
        <v>0.7</v>
      </c>
    </row>
    <row r="139" spans="2:9" x14ac:dyDescent="0.2">
      <c r="B139" s="23" t="s">
        <v>63</v>
      </c>
      <c r="C139" s="3">
        <v>45000</v>
      </c>
      <c r="D139" s="3">
        <v>42000</v>
      </c>
      <c r="E139" s="3">
        <v>48000</v>
      </c>
    </row>
    <row r="141" spans="2:9" x14ac:dyDescent="0.2">
      <c r="B141" s="32" t="s">
        <v>89</v>
      </c>
    </row>
    <row r="143" spans="2:9" x14ac:dyDescent="0.2">
      <c r="B143" s="23" t="s">
        <v>77</v>
      </c>
      <c r="C143" s="26" t="s">
        <v>25</v>
      </c>
      <c r="D143" s="26" t="s">
        <v>23</v>
      </c>
      <c r="E143" s="26" t="s">
        <v>24</v>
      </c>
    </row>
    <row r="144" spans="2:9" x14ac:dyDescent="0.2">
      <c r="B144" s="23" t="s">
        <v>54</v>
      </c>
      <c r="C144" s="3">
        <v>9</v>
      </c>
      <c r="D144" s="3">
        <v>9.5</v>
      </c>
      <c r="E144" s="3">
        <v>8.5</v>
      </c>
    </row>
    <row r="145" spans="2:5" x14ac:dyDescent="0.2">
      <c r="B145" s="23" t="s">
        <v>55</v>
      </c>
      <c r="C145" s="58">
        <v>0.08</v>
      </c>
      <c r="D145" s="126">
        <v>8.5000000000000006E-2</v>
      </c>
      <c r="E145" s="126">
        <v>7.4999999999999997E-2</v>
      </c>
    </row>
    <row r="146" spans="2:5" x14ac:dyDescent="0.2">
      <c r="B146" s="23" t="s">
        <v>56</v>
      </c>
      <c r="C146" s="3">
        <v>1.2</v>
      </c>
      <c r="D146" s="23">
        <v>1.1000000000000001</v>
      </c>
      <c r="E146" s="3">
        <v>1.3</v>
      </c>
    </row>
    <row r="147" spans="2:5" x14ac:dyDescent="0.2">
      <c r="B147" s="23" t="s">
        <v>64</v>
      </c>
      <c r="C147" s="3">
        <v>0.6</v>
      </c>
      <c r="D147" s="23">
        <v>0.5</v>
      </c>
      <c r="E147" s="3">
        <v>0.7</v>
      </c>
    </row>
    <row r="148" spans="2:5" x14ac:dyDescent="0.2">
      <c r="B148" s="23" t="s">
        <v>63</v>
      </c>
      <c r="C148" s="3">
        <v>45000</v>
      </c>
      <c r="D148" s="3">
        <v>44000</v>
      </c>
      <c r="E148" s="3">
        <v>46000</v>
      </c>
    </row>
  </sheetData>
  <scenarios current="0" sqref="C56 C55 C57">
    <scenario name="OPTIMISTA" locked="1" count="5" user="Usuario" comment="Creado por Usuario el 9/07/2021">
      <inputCells r="D20" val="9.5"/>
      <inputCells r="D21" val="0.085" numFmtId="10"/>
      <inputCells r="D22" val="1.1"/>
      <inputCells r="D23" val="0.5"/>
      <inputCells r="D25" val="44000" numFmtId="3"/>
    </scenario>
    <scenario name="PESIMISTA" locked="1" count="5" user="Usuario" comment="Creado por Usuario el 9/07/2021">
      <inputCells r="D20" val="8.5"/>
      <inputCells r="D21" val="0.075" numFmtId="10"/>
      <inputCells r="D22" val="1.3"/>
      <inputCells r="D23" val="0.7"/>
      <inputCells r="D25" val="46000" numFmtId="3"/>
    </scenario>
  </scenarios>
  <mergeCells count="21">
    <mergeCell ref="B2:H2"/>
    <mergeCell ref="B49:C49"/>
    <mergeCell ref="B31:C31"/>
    <mergeCell ref="B32:C32"/>
    <mergeCell ref="B33:C33"/>
    <mergeCell ref="B50:C50"/>
    <mergeCell ref="C75:C82"/>
    <mergeCell ref="B44:C44"/>
    <mergeCell ref="B29:H29"/>
    <mergeCell ref="B42:I42"/>
    <mergeCell ref="B40:C40"/>
    <mergeCell ref="B34:C34"/>
    <mergeCell ref="B39:C39"/>
    <mergeCell ref="B51:C51"/>
    <mergeCell ref="B52:C52"/>
    <mergeCell ref="B53:C53"/>
    <mergeCell ref="B45:C45"/>
    <mergeCell ref="B46:C46"/>
    <mergeCell ref="B47:C47"/>
    <mergeCell ref="B48:C48"/>
    <mergeCell ref="E73:G73"/>
  </mergeCells>
  <phoneticPr fontId="3" type="noConversion"/>
  <conditionalFormatting sqref="E93:K99">
    <cfRule type="cellIs" dxfId="10" priority="2" stopIfTrue="1" operator="greaterThan">
      <formula>0</formula>
    </cfRule>
    <cfRule type="cellIs" dxfId="9" priority="7" stopIfTrue="1" operator="lessThan">
      <formula>0</formula>
    </cfRule>
    <cfRule type="cellIs" dxfId="8" priority="11" stopIfTrue="1" operator="greaterThan">
      <formula>0</formula>
    </cfRule>
  </conditionalFormatting>
  <conditionalFormatting sqref="E106:K112">
    <cfRule type="cellIs" dxfId="7" priority="10" stopIfTrue="1" operator="lessThan">
      <formula>0</formula>
    </cfRule>
  </conditionalFormatting>
  <conditionalFormatting sqref="D64:F69">
    <cfRule type="cellIs" dxfId="6" priority="9" stopIfTrue="1" operator="lessThan">
      <formula>0</formula>
    </cfRule>
  </conditionalFormatting>
  <conditionalFormatting sqref="F64:F69">
    <cfRule type="cellIs" dxfId="5" priority="8" stopIfTrue="1" operator="greaterThan">
      <formula>0</formula>
    </cfRule>
  </conditionalFormatting>
  <conditionalFormatting sqref="E119:K127">
    <cfRule type="cellIs" dxfId="4" priority="5" stopIfTrue="1" operator="lessThan">
      <formula>0</formula>
    </cfRule>
    <cfRule type="cellIs" dxfId="3" priority="6" stopIfTrue="1" operator="greaterThan">
      <formula>0</formula>
    </cfRule>
  </conditionalFormatting>
  <conditionalFormatting sqref="F64:F68">
    <cfRule type="cellIs" dxfId="2" priority="3" stopIfTrue="1" operator="lessThan">
      <formula>0</formula>
    </cfRule>
    <cfRule type="cellIs" dxfId="1" priority="4" stopIfTrue="1" operator="greaterThan">
      <formula>0</formula>
    </cfRule>
  </conditionalFormatting>
  <conditionalFormatting sqref="E119:K125">
    <cfRule type="cellIs" dxfId="0" priority="1" stopIfTrue="1" operator="greaterThan">
      <formula>0.1</formula>
    </cfRule>
  </conditionalFormatting>
  <pageMargins left="0.75" right="0.75" top="1" bottom="1" header="0" footer="0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11</vt:i4>
      </vt:variant>
    </vt:vector>
  </HeadingPairs>
  <TitlesOfParts>
    <vt:vector size="14" baseType="lpstr">
      <vt:lpstr>Escenario 1</vt:lpstr>
      <vt:lpstr>eSCENARIO 2</vt:lpstr>
      <vt:lpstr>Sensibilidad</vt:lpstr>
      <vt:lpstr>Costo_Fijo</vt:lpstr>
      <vt:lpstr>INVERSIÓN</vt:lpstr>
      <vt:lpstr>Mano_de_Obra</vt:lpstr>
      <vt:lpstr>Materia_Prima</vt:lpstr>
      <vt:lpstr>Optimista</vt:lpstr>
      <vt:lpstr>PEC</vt:lpstr>
      <vt:lpstr>Precio</vt:lpstr>
      <vt:lpstr>Tasa</vt:lpstr>
      <vt:lpstr>TIR</vt:lpstr>
      <vt:lpstr>TIRE</vt:lpstr>
      <vt:lpstr>VAN</vt:lpstr>
    </vt:vector>
  </TitlesOfParts>
  <Company>Personal Autorizado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Autorizado</dc:creator>
  <cp:lastModifiedBy>EDISON ACHALMA</cp:lastModifiedBy>
  <dcterms:created xsi:type="dcterms:W3CDTF">2004-03-14T01:56:03Z</dcterms:created>
  <dcterms:modified xsi:type="dcterms:W3CDTF">2021-08-04T00:29:33Z</dcterms:modified>
</cp:coreProperties>
</file>