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13 EJERCICIOS Y CASOS DE CLASES/"/>
    </mc:Choice>
  </mc:AlternateContent>
  <xr:revisionPtr revIDLastSave="0" documentId="8_{28D04AF9-F4BB-427B-B1A5-2EBE2407E103}" xr6:coauthVersionLast="47" xr6:coauthVersionMax="47" xr10:uidLastSave="{00000000-0000-0000-0000-000000000000}"/>
  <bookViews>
    <workbookView xWindow="-120" yWindow="-16320" windowWidth="29040" windowHeight="15720" tabRatio="601"/>
  </bookViews>
  <sheets>
    <sheet name="WACC" sheetId="1" r:id="rId1"/>
  </sheets>
  <definedNames>
    <definedName name="_xlnm.Print_Area" localSheetId="0">WACC!$A$3:$H$91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1" l="1"/>
  <c r="D54" i="1" s="1"/>
  <c r="D56" i="1" s="1"/>
  <c r="D48" i="1"/>
  <c r="D49" i="1" s="1"/>
  <c r="D50" i="1" s="1"/>
  <c r="D72" i="1" s="1"/>
  <c r="E72" i="1" s="1"/>
  <c r="G31" i="1"/>
  <c r="D44" i="1"/>
  <c r="D45" i="1"/>
  <c r="D47" i="1" s="1"/>
  <c r="G30" i="1"/>
  <c r="D30" i="1"/>
  <c r="D31" i="1" s="1"/>
  <c r="D33" i="1" s="1"/>
  <c r="D71" i="1"/>
  <c r="E71" i="1"/>
  <c r="E63" i="1"/>
  <c r="D73" i="1" s="1"/>
  <c r="E73" i="1" s="1"/>
  <c r="G24" i="1"/>
  <c r="F7" i="1"/>
  <c r="F10" i="1" s="1"/>
  <c r="D65" i="1" l="1"/>
  <c r="F71" i="1" s="1"/>
  <c r="G71" i="1" s="1"/>
  <c r="G74" i="1" s="1"/>
  <c r="F72" i="1"/>
  <c r="G72" i="1" s="1"/>
  <c r="F11" i="1"/>
  <c r="F12" i="1"/>
  <c r="F73" i="1"/>
  <c r="G73" i="1" s="1"/>
</calcChain>
</file>

<file path=xl/sharedStrings.xml><?xml version="1.0" encoding="utf-8"?>
<sst xmlns="http://schemas.openxmlformats.org/spreadsheetml/2006/main" count="103" uniqueCount="94">
  <si>
    <t>Intereses</t>
  </si>
  <si>
    <t>%</t>
  </si>
  <si>
    <t>Fuente</t>
  </si>
  <si>
    <t>r</t>
  </si>
  <si>
    <t>WACC</t>
  </si>
  <si>
    <t>Ventas</t>
  </si>
  <si>
    <t>Costo de Ventas</t>
  </si>
  <si>
    <t>Utilidad Bruta</t>
  </si>
  <si>
    <t>Gastos de Operación</t>
  </si>
  <si>
    <t>Utilidad antes de impuestos (UAI)</t>
  </si>
  <si>
    <t>Utilidad Neta</t>
  </si>
  <si>
    <t>Dividendos preferentes</t>
  </si>
  <si>
    <t>ACTIVO</t>
  </si>
  <si>
    <t>PASIVO Y PATRIMONIO</t>
  </si>
  <si>
    <t>Obligaciones corrientes    US$</t>
  </si>
  <si>
    <t>Deudas a Largo Plazo</t>
  </si>
  <si>
    <t>Activo Fijo Neto</t>
  </si>
  <si>
    <t>Acciones Preferentes</t>
  </si>
  <si>
    <t>Acciones Comunes</t>
  </si>
  <si>
    <t>Utilidades Retenidas</t>
  </si>
  <si>
    <t>Total Activo</t>
  </si>
  <si>
    <t>Total Pasivo + Patrimonio</t>
  </si>
  <si>
    <t>SOLUCION</t>
  </si>
  <si>
    <t>Bonos</t>
  </si>
  <si>
    <t>Número de Bonos:</t>
  </si>
  <si>
    <t>Precio de mercado:</t>
  </si>
  <si>
    <t>Valor de mercado:</t>
  </si>
  <si>
    <t>Po =</t>
  </si>
  <si>
    <t>F =</t>
  </si>
  <si>
    <r>
      <t>(1 + i)</t>
    </r>
    <r>
      <rPr>
        <u/>
        <vertAlign val="superscript"/>
        <sz val="10"/>
        <rFont val="Arial"/>
        <family val="2"/>
      </rPr>
      <t xml:space="preserve">n </t>
    </r>
    <r>
      <rPr>
        <u/>
        <sz val="10"/>
        <rFont val="Arial"/>
        <family val="2"/>
      </rPr>
      <t>- 1</t>
    </r>
  </si>
  <si>
    <r>
      <t xml:space="preserve"> + </t>
    </r>
    <r>
      <rPr>
        <u/>
        <sz val="10"/>
        <rFont val="Arial"/>
        <family val="2"/>
      </rPr>
      <t>Valor Facial</t>
    </r>
  </si>
  <si>
    <r>
      <t>i (1 + i)</t>
    </r>
    <r>
      <rPr>
        <vertAlign val="superscript"/>
        <sz val="10"/>
        <rFont val="Arial"/>
        <family val="2"/>
      </rPr>
      <t>n</t>
    </r>
  </si>
  <si>
    <r>
      <t xml:space="preserve">   (1 + i)</t>
    </r>
    <r>
      <rPr>
        <vertAlign val="superscript"/>
        <sz val="10"/>
        <rFont val="Arial"/>
        <family val="2"/>
      </rPr>
      <t>n</t>
    </r>
  </si>
  <si>
    <r>
      <t xml:space="preserve"> +   </t>
    </r>
    <r>
      <rPr>
        <u/>
        <sz val="10"/>
        <rFont val="Arial"/>
        <family val="2"/>
      </rPr>
      <t>1,000</t>
    </r>
  </si>
  <si>
    <t>950  = 70 *</t>
  </si>
  <si>
    <r>
      <t>(1 + i)</t>
    </r>
    <r>
      <rPr>
        <u/>
        <vertAlign val="superscript"/>
        <sz val="10"/>
        <rFont val="Arial"/>
        <family val="2"/>
      </rPr>
      <t xml:space="preserve">6 </t>
    </r>
    <r>
      <rPr>
        <u/>
        <sz val="10"/>
        <rFont val="Arial"/>
        <family val="2"/>
      </rPr>
      <t>- 1</t>
    </r>
  </si>
  <si>
    <r>
      <t>i (1 + i)</t>
    </r>
    <r>
      <rPr>
        <vertAlign val="superscript"/>
        <sz val="10"/>
        <rFont val="Arial"/>
        <family val="2"/>
      </rPr>
      <t>6</t>
    </r>
  </si>
  <si>
    <t>Po  = Cupon *</t>
  </si>
  <si>
    <t>Valor Contable :</t>
  </si>
  <si>
    <t>Rp = Dividendo/precio       =</t>
  </si>
  <si>
    <t>Dividendo:</t>
  </si>
  <si>
    <t>Número de Acciones:</t>
  </si>
  <si>
    <t>Además se tiene la siguiente información</t>
  </si>
  <si>
    <r>
      <t xml:space="preserve"> </t>
    </r>
    <r>
      <rPr>
        <sz val="10"/>
        <rFont val="Symbol"/>
        <family val="1"/>
        <charset val="2"/>
      </rPr>
      <t>b =</t>
    </r>
    <r>
      <rPr>
        <sz val="10"/>
        <rFont val="Arial"/>
      </rPr>
      <t xml:space="preserve"> </t>
    </r>
  </si>
  <si>
    <r>
      <t>R</t>
    </r>
    <r>
      <rPr>
        <vertAlign val="subscript"/>
        <sz val="10"/>
        <rFont val="Arial"/>
        <family val="2"/>
      </rPr>
      <t xml:space="preserve">f  = </t>
    </r>
  </si>
  <si>
    <r>
      <t>R</t>
    </r>
    <r>
      <rPr>
        <vertAlign val="subscript"/>
        <sz val="10"/>
        <rFont val="Arial"/>
        <family val="2"/>
      </rPr>
      <t>m</t>
    </r>
    <r>
      <rPr>
        <sz val="10"/>
        <rFont val="Arial"/>
      </rPr>
      <t xml:space="preserve"> - Rf =</t>
    </r>
  </si>
  <si>
    <t>PATRIMONIO TOTAL =</t>
  </si>
  <si>
    <t>Acción Común</t>
  </si>
  <si>
    <t>Rp</t>
  </si>
  <si>
    <t>r (1-Tc)</t>
  </si>
  <si>
    <t>Tc ( Impuesto a la renta) =</t>
  </si>
  <si>
    <t>Participación</t>
  </si>
  <si>
    <t>sigla</t>
  </si>
  <si>
    <t>a.)  Costo Promedio Ponderado de Capital</t>
  </si>
  <si>
    <t>El WACC se usa cuando se cumplen dos condiciones:</t>
  </si>
  <si>
    <t>1.- El riesgo de la empresa es igual al riesgo del proyecto</t>
  </si>
  <si>
    <t>2.- El grado de apalancamiento es el mismo tanto para la empresa como para el proyecto</t>
  </si>
  <si>
    <t>Si el proyecto no cumple con las dos condiciones mencionadas se pueden presentar dos casos:</t>
  </si>
  <si>
    <t xml:space="preserve">     Se busca la beta de una empresa referente ( líder del sector o promedio sectorial) y con este beta se obtiene</t>
  </si>
  <si>
    <t>2.- Grado de apalancamiento diferente pero igual riesgo.</t>
  </si>
  <si>
    <t>b.) Uso del WACC</t>
  </si>
  <si>
    <t>c.) En caso no cumpla con las dos condiciones:</t>
  </si>
  <si>
    <t>1.- Riesgo de la empresa diferente al riesgo del proyecto con apalancamiento iguales.</t>
  </si>
  <si>
    <t xml:space="preserve">Activos Corrientes            </t>
  </si>
  <si>
    <r>
      <t>(1 + i)</t>
    </r>
    <r>
      <rPr>
        <vertAlign val="superscript"/>
        <sz val="10"/>
        <rFont val="Arial"/>
        <family val="2"/>
      </rPr>
      <t>6</t>
    </r>
  </si>
  <si>
    <t xml:space="preserve">Rb  = </t>
  </si>
  <si>
    <t>Rp =</t>
  </si>
  <si>
    <t>ke =</t>
  </si>
  <si>
    <r>
      <rPr>
        <sz val="10"/>
        <rFont val="Arial"/>
      </rPr>
      <t>R</t>
    </r>
    <r>
      <rPr>
        <vertAlign val="subscript"/>
        <sz val="10"/>
        <rFont val="Arial"/>
        <family val="2"/>
      </rPr>
      <t xml:space="preserve">f </t>
    </r>
    <r>
      <rPr>
        <sz val="10"/>
        <rFont val="Arial"/>
      </rPr>
      <t xml:space="preserve">+ </t>
    </r>
    <r>
      <rPr>
        <sz val="10"/>
        <rFont val="Symbol"/>
        <family val="1"/>
        <charset val="2"/>
      </rPr>
      <t>b</t>
    </r>
    <r>
      <rPr>
        <sz val="10"/>
        <rFont val="Arial"/>
      </rPr>
      <t xml:space="preserve"> * </t>
    </r>
    <r>
      <rPr>
        <vertAlign val="subscript"/>
        <sz val="10"/>
        <rFont val="Arial"/>
        <family val="2"/>
      </rPr>
      <t>(</t>
    </r>
    <r>
      <rPr>
        <sz val="10"/>
        <rFont val="Arial"/>
      </rPr>
      <t>R</t>
    </r>
    <r>
      <rPr>
        <vertAlign val="subscript"/>
        <sz val="10"/>
        <rFont val="Arial"/>
        <family val="2"/>
      </rPr>
      <t>m</t>
    </r>
    <r>
      <rPr>
        <sz val="10"/>
        <rFont val="Arial"/>
      </rPr>
      <t xml:space="preserve"> - Rf</t>
    </r>
    <r>
      <rPr>
        <vertAlign val="subscript"/>
        <sz val="10"/>
        <rFont val="Arial"/>
        <family val="2"/>
      </rPr>
      <t>)</t>
    </r>
    <r>
      <rPr>
        <sz val="10"/>
        <rFont val="Arial"/>
      </rPr>
      <t xml:space="preserve"> + Rp =</t>
    </r>
  </si>
  <si>
    <t>Acción Preferente</t>
  </si>
  <si>
    <t xml:space="preserve">     Luego se reapalanca con el grado de deuda/patrimonio del proyecto y se obtiene la beta reapalancada</t>
  </si>
  <si>
    <t>Se obtiene la rentabilidad del accionista ( Ke)</t>
  </si>
  <si>
    <t xml:space="preserve">     En este caso se desapalanca la beta con grado de endeudamiento = 0, se obtiene βu.</t>
  </si>
  <si>
    <t xml:space="preserve">     ( βrl) que es la que se usa para hallar ke y conociendo kd  y t se obtiene WACC.</t>
  </si>
  <si>
    <t xml:space="preserve">     Ke( CAPM) y luego WACC</t>
  </si>
  <si>
    <t>Rb</t>
  </si>
  <si>
    <t>Ke</t>
  </si>
  <si>
    <t>Estado de Resultados</t>
  </si>
  <si>
    <t>Estado de Situación Financiera</t>
  </si>
  <si>
    <t>Reemplazando se tiene</t>
  </si>
  <si>
    <t>Riesgo Sistemático</t>
  </si>
  <si>
    <t>CASO CORPORACIÓN EL SOL SAA</t>
  </si>
  <si>
    <t>Impuesto a la Renta (30%)</t>
  </si>
  <si>
    <t>vc/valor nominal</t>
  </si>
  <si>
    <t>n(2019-2025)=</t>
  </si>
  <si>
    <t>Cupón=</t>
  </si>
  <si>
    <t>Para estimar el costo de bonos = Rendimiento de los bonos y se halla con la siguiente igualdad</t>
  </si>
  <si>
    <t>Dividendos preferentes/numero de Acciones P</t>
  </si>
  <si>
    <t>Número de Aciones preferentes =</t>
  </si>
  <si>
    <t>Dividendos Preferentes =</t>
  </si>
  <si>
    <t>en ER</t>
  </si>
  <si>
    <t>para Empresa Diversificada</t>
  </si>
  <si>
    <t>Se encuentra por tanteo o tambien por objetivos</t>
  </si>
  <si>
    <t>Costo promedio ponderado de capital Kwacc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</si>
</sst>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201" formatCode="_(* #,##0.0_);_(* \(#,##0.0\);_(* &quot;-&quot;??_);_(@_)"/>
    <numFmt numFmtId="20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8"/>
      <name val="Arial"/>
      <family val="2"/>
    </font>
    <font>
      <u/>
      <vertAlign val="superscript"/>
      <sz val="10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4" fontId="0" fillId="0" borderId="0" xfId="0" applyNumberFormat="1"/>
    <xf numFmtId="0" fontId="5" fillId="0" borderId="0" xfId="0" applyFont="1"/>
    <xf numFmtId="0" fontId="0" fillId="0" borderId="0" xfId="0" applyBorder="1"/>
    <xf numFmtId="40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Fill="1" applyBorder="1"/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5" fillId="0" borderId="0" xfId="0" applyNumberFormat="1" applyFont="1"/>
    <xf numFmtId="10" fontId="1" fillId="0" borderId="0" xfId="2" applyNumberFormat="1"/>
    <xf numFmtId="202" fontId="1" fillId="0" borderId="0" xfId="1" applyNumberFormat="1"/>
    <xf numFmtId="0" fontId="0" fillId="0" borderId="0" xfId="0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2" borderId="2" xfId="0" applyFont="1" applyFill="1" applyBorder="1"/>
    <xf numFmtId="4" fontId="0" fillId="2" borderId="3" xfId="0" applyNumberFormat="1" applyFill="1" applyBorder="1" applyAlignment="1">
      <alignment horizontal="right"/>
    </xf>
    <xf numFmtId="0" fontId="2" fillId="2" borderId="4" xfId="0" applyFont="1" applyFill="1" applyBorder="1"/>
    <xf numFmtId="201" fontId="1" fillId="0" borderId="0" xfId="1" applyNumberFormat="1" applyFont="1"/>
    <xf numFmtId="1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0" fontId="0" fillId="0" borderId="0" xfId="0" applyNumberFormat="1" applyBorder="1"/>
    <xf numFmtId="0" fontId="2" fillId="0" borderId="0" xfId="0" applyFont="1" applyBorder="1" applyAlignment="1">
      <alignment horizontal="center"/>
    </xf>
    <xf numFmtId="10" fontId="2" fillId="0" borderId="0" xfId="2" applyNumberFormat="1" applyFont="1" applyBorder="1"/>
    <xf numFmtId="0" fontId="0" fillId="0" borderId="0" xfId="0" applyAlignment="1">
      <alignment horizontal="center"/>
    </xf>
    <xf numFmtId="0" fontId="0" fillId="0" borderId="5" xfId="0" applyBorder="1"/>
    <xf numFmtId="3" fontId="0" fillId="0" borderId="6" xfId="0" applyNumberFormat="1" applyBorder="1"/>
    <xf numFmtId="0" fontId="0" fillId="0" borderId="6" xfId="0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1" xfId="0" applyFill="1" applyBorder="1"/>
    <xf numFmtId="202" fontId="0" fillId="0" borderId="9" xfId="1" applyNumberFormat="1" applyFont="1" applyBorder="1" applyAlignment="1">
      <alignment horizontal="right"/>
    </xf>
    <xf numFmtId="0" fontId="0" fillId="3" borderId="10" xfId="0" applyFill="1" applyBorder="1"/>
    <xf numFmtId="3" fontId="0" fillId="3" borderId="10" xfId="0" applyNumberFormat="1" applyFill="1" applyBorder="1"/>
    <xf numFmtId="3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3" fontId="0" fillId="0" borderId="12" xfId="0" applyNumberFormat="1" applyBorder="1" applyAlignment="1">
      <alignment horizontal="center"/>
    </xf>
    <xf numFmtId="202" fontId="0" fillId="0" borderId="0" xfId="1" applyNumberFormat="1" applyFont="1"/>
    <xf numFmtId="3" fontId="0" fillId="0" borderId="0" xfId="0" applyNumberFormat="1" applyAlignment="1">
      <alignment horizontal="left"/>
    </xf>
    <xf numFmtId="202" fontId="0" fillId="0" borderId="0" xfId="1" applyNumberFormat="1" applyFont="1" applyAlignment="1"/>
    <xf numFmtId="202" fontId="1" fillId="0" borderId="0" xfId="1" applyNumberFormat="1" applyAlignment="1"/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right"/>
    </xf>
    <xf numFmtId="0" fontId="5" fillId="0" borderId="0" xfId="0" applyFont="1" applyFill="1" applyBorder="1"/>
    <xf numFmtId="0" fontId="2" fillId="0" borderId="0" xfId="0" applyFont="1" applyFill="1" applyBorder="1"/>
    <xf numFmtId="202" fontId="2" fillId="0" borderId="0" xfId="1" applyNumberFormat="1" applyFont="1"/>
    <xf numFmtId="201" fontId="1" fillId="0" borderId="0" xfId="1" applyNumberFormat="1" applyFont="1" applyAlignment="1">
      <alignment horizontal="center" vertical="top"/>
    </xf>
    <xf numFmtId="0" fontId="2" fillId="0" borderId="0" xfId="0" applyFont="1" applyFill="1" applyBorder="1" applyAlignment="1">
      <alignment horizontal="left"/>
    </xf>
    <xf numFmtId="4" fontId="5" fillId="0" borderId="0" xfId="0" applyNumberFormat="1" applyFont="1"/>
    <xf numFmtId="0" fontId="2" fillId="5" borderId="13" xfId="0" applyFont="1" applyFill="1" applyBorder="1"/>
    <xf numFmtId="0" fontId="0" fillId="6" borderId="0" xfId="0" applyFill="1"/>
    <xf numFmtId="0" fontId="5" fillId="6" borderId="14" xfId="0" applyFont="1" applyFill="1" applyBorder="1"/>
    <xf numFmtId="0" fontId="5" fillId="6" borderId="15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10" fontId="0" fillId="6" borderId="16" xfId="0" applyNumberFormat="1" applyFill="1" applyBorder="1"/>
    <xf numFmtId="0" fontId="0" fillId="6" borderId="17" xfId="0" applyFill="1" applyBorder="1"/>
    <xf numFmtId="0" fontId="0" fillId="6" borderId="4" xfId="0" applyFill="1" applyBorder="1" applyAlignment="1">
      <alignment horizontal="center"/>
    </xf>
    <xf numFmtId="10" fontId="0" fillId="6" borderId="6" xfId="0" applyNumberFormat="1" applyFill="1" applyBorder="1"/>
    <xf numFmtId="0" fontId="5" fillId="6" borderId="4" xfId="0" applyFont="1" applyFill="1" applyBorder="1" applyAlignment="1">
      <alignment horizontal="center"/>
    </xf>
    <xf numFmtId="0" fontId="0" fillId="6" borderId="18" xfId="0" applyFill="1" applyBorder="1"/>
    <xf numFmtId="0" fontId="0" fillId="6" borderId="19" xfId="0" applyFill="1" applyBorder="1"/>
    <xf numFmtId="10" fontId="0" fillId="6" borderId="19" xfId="0" applyNumberFormat="1" applyFill="1" applyBorder="1"/>
    <xf numFmtId="10" fontId="2" fillId="6" borderId="20" xfId="2" applyNumberFormat="1" applyFont="1" applyFill="1" applyBorder="1"/>
    <xf numFmtId="0" fontId="2" fillId="6" borderId="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10" fontId="10" fillId="6" borderId="15" xfId="2" applyNumberFormat="1" applyFont="1" applyFill="1" applyBorder="1" applyAlignment="1">
      <alignment horizontal="center"/>
    </xf>
    <xf numFmtId="10" fontId="10" fillId="6" borderId="4" xfId="2" applyNumberFormat="1" applyFont="1" applyFill="1" applyBorder="1" applyAlignment="1">
      <alignment horizontal="center"/>
    </xf>
    <xf numFmtId="10" fontId="0" fillId="6" borderId="4" xfId="0" applyNumberFormat="1" applyFill="1" applyBorder="1" applyAlignment="1">
      <alignment horizontal="center"/>
    </xf>
    <xf numFmtId="10" fontId="0" fillId="6" borderId="15" xfId="0" applyNumberFormat="1" applyFill="1" applyBorder="1" applyAlignment="1">
      <alignment horizontal="center"/>
    </xf>
    <xf numFmtId="10" fontId="2" fillId="0" borderId="0" xfId="2" applyNumberFormat="1" applyFont="1" applyAlignment="1">
      <alignment horizontal="center"/>
    </xf>
    <xf numFmtId="202" fontId="2" fillId="0" borderId="0" xfId="1" applyNumberFormat="1" applyFont="1" applyAlignment="1"/>
    <xf numFmtId="0" fontId="0" fillId="0" borderId="0" xfId="0" applyFont="1" applyFill="1" applyBorder="1"/>
    <xf numFmtId="202" fontId="5" fillId="0" borderId="0" xfId="1" applyNumberFormat="1" applyFont="1" applyAlignment="1"/>
    <xf numFmtId="0" fontId="2" fillId="8" borderId="20" xfId="0" applyFont="1" applyFill="1" applyBorder="1"/>
    <xf numFmtId="10" fontId="2" fillId="0" borderId="0" xfId="0" applyNumberFormat="1" applyFont="1" applyAlignment="1">
      <alignment horizontal="left"/>
    </xf>
    <xf numFmtId="0" fontId="0" fillId="0" borderId="33" xfId="0" applyBorder="1" applyAlignment="1"/>
    <xf numFmtId="0" fontId="0" fillId="0" borderId="34" xfId="0" applyBorder="1" applyAlignment="1"/>
    <xf numFmtId="0" fontId="0" fillId="0" borderId="3" xfId="0" applyBorder="1" applyAlignment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1"/>
  <sheetViews>
    <sheetView tabSelected="1" zoomScale="120" workbookViewId="0">
      <selection activeCell="C97" sqref="C97"/>
    </sheetView>
  </sheetViews>
  <sheetFormatPr baseColWidth="10" defaultRowHeight="12.75" x14ac:dyDescent="0.2"/>
  <cols>
    <col min="1" max="1" width="13.140625" customWidth="1"/>
    <col min="2" max="2" width="18" customWidth="1"/>
    <col min="3" max="3" width="14" customWidth="1"/>
    <col min="4" max="4" width="13.5703125" customWidth="1"/>
    <col min="5" max="5" width="15.5703125" customWidth="1"/>
    <col min="6" max="6" width="13.85546875" customWidth="1"/>
    <col min="7" max="7" width="8.42578125" customWidth="1"/>
    <col min="8" max="8" width="13.28515625" bestFit="1" customWidth="1"/>
    <col min="9" max="10" width="12.28515625" bestFit="1" customWidth="1"/>
    <col min="11" max="12" width="13.28515625" bestFit="1" customWidth="1"/>
    <col min="13" max="13" width="12.28515625" bestFit="1" customWidth="1"/>
  </cols>
  <sheetData>
    <row r="1" spans="1:7" ht="13.5" thickBot="1" x14ac:dyDescent="0.25"/>
    <row r="2" spans="1:7" ht="13.5" thickBot="1" x14ac:dyDescent="0.25">
      <c r="B2" s="97" t="s">
        <v>81</v>
      </c>
      <c r="C2" s="98"/>
      <c r="D2" s="98"/>
      <c r="E2" s="98"/>
      <c r="F2" s="98"/>
      <c r="G2" s="99"/>
    </row>
    <row r="3" spans="1:7" x14ac:dyDescent="0.2">
      <c r="A3" s="4"/>
      <c r="B3" s="89" t="s">
        <v>77</v>
      </c>
      <c r="C3" s="89"/>
      <c r="D3" s="89"/>
      <c r="E3" s="89"/>
      <c r="F3" s="89"/>
      <c r="G3" s="89"/>
    </row>
    <row r="4" spans="1:7" ht="13.5" thickBot="1" x14ac:dyDescent="0.25">
      <c r="A4" s="4"/>
      <c r="B4" s="27"/>
      <c r="C4" s="27"/>
      <c r="D4" s="27"/>
      <c r="E4" s="27"/>
      <c r="F4" s="27"/>
      <c r="G4" s="27"/>
    </row>
    <row r="5" spans="1:7" x14ac:dyDescent="0.2">
      <c r="A5" s="4"/>
      <c r="C5" s="90" t="s">
        <v>5</v>
      </c>
      <c r="D5" s="91"/>
      <c r="E5" s="92"/>
      <c r="F5" s="28">
        <v>6000</v>
      </c>
    </row>
    <row r="6" spans="1:7" x14ac:dyDescent="0.2">
      <c r="A6" s="4"/>
      <c r="C6" s="86" t="s">
        <v>6</v>
      </c>
      <c r="D6" s="87"/>
      <c r="E6" s="88"/>
      <c r="F6" s="29">
        <v>4300</v>
      </c>
    </row>
    <row r="7" spans="1:7" x14ac:dyDescent="0.2">
      <c r="A7" s="4"/>
      <c r="C7" s="86" t="s">
        <v>7</v>
      </c>
      <c r="D7" s="87"/>
      <c r="E7" s="88"/>
      <c r="F7" s="29">
        <f>F5-F6</f>
        <v>1700</v>
      </c>
    </row>
    <row r="8" spans="1:7" x14ac:dyDescent="0.2">
      <c r="A8" s="4"/>
      <c r="C8" s="83" t="s">
        <v>8</v>
      </c>
      <c r="D8" s="84"/>
      <c r="E8" s="85"/>
      <c r="F8" s="30">
        <v>920</v>
      </c>
    </row>
    <row r="9" spans="1:7" x14ac:dyDescent="0.2">
      <c r="A9" s="4"/>
      <c r="C9" s="86" t="s">
        <v>0</v>
      </c>
      <c r="D9" s="87"/>
      <c r="E9" s="88"/>
      <c r="F9" s="30">
        <v>80</v>
      </c>
    </row>
    <row r="10" spans="1:7" x14ac:dyDescent="0.2">
      <c r="A10" s="4"/>
      <c r="C10" s="86" t="s">
        <v>9</v>
      </c>
      <c r="D10" s="87"/>
      <c r="E10" s="88"/>
      <c r="F10" s="29">
        <f>F7-F8-F9</f>
        <v>700</v>
      </c>
    </row>
    <row r="11" spans="1:7" x14ac:dyDescent="0.2">
      <c r="A11" s="4"/>
      <c r="C11" s="86" t="s">
        <v>82</v>
      </c>
      <c r="D11" s="87"/>
      <c r="E11" s="88"/>
      <c r="F11" s="30">
        <f>F10*0.3</f>
        <v>210</v>
      </c>
    </row>
    <row r="12" spans="1:7" x14ac:dyDescent="0.2">
      <c r="A12" s="4"/>
      <c r="C12" s="86" t="s">
        <v>10</v>
      </c>
      <c r="D12" s="87"/>
      <c r="E12" s="88"/>
      <c r="F12" s="29">
        <f>F10-F11</f>
        <v>490</v>
      </c>
    </row>
    <row r="13" spans="1:7" ht="13.5" thickBot="1" x14ac:dyDescent="0.25">
      <c r="A13" s="4"/>
      <c r="C13" s="93" t="s">
        <v>11</v>
      </c>
      <c r="D13" s="94"/>
      <c r="E13" s="95"/>
      <c r="F13" s="81">
        <v>50</v>
      </c>
    </row>
    <row r="14" spans="1:7" x14ac:dyDescent="0.2">
      <c r="A14" s="4"/>
      <c r="F14" s="3"/>
    </row>
    <row r="15" spans="1:7" x14ac:dyDescent="0.2">
      <c r="A15" s="4"/>
      <c r="B15" s="89" t="s">
        <v>78</v>
      </c>
      <c r="C15" s="89"/>
      <c r="D15" s="89"/>
      <c r="E15" s="89"/>
      <c r="F15" s="89"/>
      <c r="G15" s="89"/>
    </row>
    <row r="16" spans="1:7" ht="13.5" thickBot="1" x14ac:dyDescent="0.25">
      <c r="A16" s="4"/>
      <c r="B16" s="8"/>
      <c r="C16" s="8"/>
      <c r="D16" s="8"/>
      <c r="E16" s="8"/>
      <c r="F16" s="8"/>
      <c r="G16" s="8"/>
    </row>
    <row r="17" spans="1:7" ht="13.5" thickBot="1" x14ac:dyDescent="0.25">
      <c r="A17" s="4"/>
      <c r="B17" s="100" t="s">
        <v>12</v>
      </c>
      <c r="C17" s="101"/>
      <c r="D17" s="102"/>
      <c r="E17" s="103" t="s">
        <v>13</v>
      </c>
      <c r="F17" s="101"/>
      <c r="G17" s="104"/>
    </row>
    <row r="18" spans="1:7" x14ac:dyDescent="0.2">
      <c r="A18" s="4"/>
      <c r="B18" s="31"/>
      <c r="C18" s="32"/>
      <c r="D18" s="36"/>
      <c r="E18" s="32"/>
      <c r="F18" s="32"/>
      <c r="G18" s="36"/>
    </row>
    <row r="19" spans="1:7" x14ac:dyDescent="0.2">
      <c r="A19" s="4"/>
      <c r="B19" s="31" t="s">
        <v>63</v>
      </c>
      <c r="C19" s="32"/>
      <c r="D19" s="38">
        <v>1000</v>
      </c>
      <c r="E19" s="32" t="s">
        <v>14</v>
      </c>
      <c r="F19" s="32"/>
      <c r="G19" s="36">
        <v>500</v>
      </c>
    </row>
    <row r="20" spans="1:7" x14ac:dyDescent="0.2">
      <c r="A20" s="4"/>
      <c r="B20" s="31"/>
      <c r="C20" s="32"/>
      <c r="D20" s="36"/>
      <c r="E20" s="32" t="s">
        <v>15</v>
      </c>
      <c r="F20" s="32"/>
      <c r="G20" s="37">
        <v>2000</v>
      </c>
    </row>
    <row r="21" spans="1:7" x14ac:dyDescent="0.2">
      <c r="A21" s="4"/>
      <c r="B21" s="31" t="s">
        <v>16</v>
      </c>
      <c r="C21" s="32"/>
      <c r="D21" s="38">
        <v>4000</v>
      </c>
      <c r="E21" s="32" t="s">
        <v>17</v>
      </c>
      <c r="F21" s="32"/>
      <c r="G21" s="37">
        <v>1000</v>
      </c>
    </row>
    <row r="22" spans="1:7" x14ac:dyDescent="0.2">
      <c r="A22" s="4"/>
      <c r="B22" s="31"/>
      <c r="C22" s="32"/>
      <c r="D22" s="39"/>
      <c r="E22" s="32" t="s">
        <v>18</v>
      </c>
      <c r="F22" s="32"/>
      <c r="G22" s="36">
        <v>500</v>
      </c>
    </row>
    <row r="23" spans="1:7" ht="13.5" thickBot="1" x14ac:dyDescent="0.25">
      <c r="A23" s="4"/>
      <c r="B23" s="33"/>
      <c r="C23" s="34"/>
      <c r="D23" s="40"/>
      <c r="E23" s="32" t="s">
        <v>19</v>
      </c>
      <c r="F23" s="32"/>
      <c r="G23" s="37">
        <v>1000</v>
      </c>
    </row>
    <row r="24" spans="1:7" ht="13.5" thickBot="1" x14ac:dyDescent="0.25">
      <c r="A24" s="4"/>
      <c r="B24" s="105" t="s">
        <v>20</v>
      </c>
      <c r="C24" s="106"/>
      <c r="D24" s="41">
        <v>5000</v>
      </c>
      <c r="E24" s="105" t="s">
        <v>21</v>
      </c>
      <c r="F24" s="107"/>
      <c r="G24" s="35">
        <f>SUM(G19:G23)</f>
        <v>5000</v>
      </c>
    </row>
    <row r="25" spans="1:7" ht="13.5" thickBot="1" x14ac:dyDescent="0.25">
      <c r="A25" s="4"/>
      <c r="B25" s="10"/>
    </row>
    <row r="26" spans="1:7" ht="13.5" thickBot="1" x14ac:dyDescent="0.25">
      <c r="A26" s="4"/>
      <c r="B26" s="54" t="s">
        <v>22</v>
      </c>
    </row>
    <row r="27" spans="1:7" x14ac:dyDescent="0.2">
      <c r="A27" s="4"/>
      <c r="B27" s="49" t="s">
        <v>53</v>
      </c>
    </row>
    <row r="28" spans="1:7" x14ac:dyDescent="0.2">
      <c r="A28" s="4"/>
      <c r="B28" s="49"/>
    </row>
    <row r="29" spans="1:7" x14ac:dyDescent="0.2">
      <c r="A29" s="4"/>
      <c r="B29" s="20" t="s">
        <v>23</v>
      </c>
    </row>
    <row r="30" spans="1:7" x14ac:dyDescent="0.2">
      <c r="A30" s="4"/>
      <c r="B30" s="10" t="s">
        <v>38</v>
      </c>
      <c r="D30">
        <f>1000*G20</f>
        <v>2000000</v>
      </c>
      <c r="F30" t="s">
        <v>84</v>
      </c>
      <c r="G30">
        <f>2025-2019</f>
        <v>6</v>
      </c>
    </row>
    <row r="31" spans="1:7" x14ac:dyDescent="0.2">
      <c r="A31" s="4"/>
      <c r="B31" s="10" t="s">
        <v>24</v>
      </c>
      <c r="C31" t="s">
        <v>83</v>
      </c>
      <c r="D31" s="5">
        <f>D30/1000</f>
        <v>2000</v>
      </c>
      <c r="F31" t="s">
        <v>85</v>
      </c>
      <c r="G31">
        <f>1000*0.07</f>
        <v>70</v>
      </c>
    </row>
    <row r="32" spans="1:7" x14ac:dyDescent="0.2">
      <c r="A32" s="4"/>
      <c r="B32" s="10" t="s">
        <v>25</v>
      </c>
      <c r="D32">
        <v>950</v>
      </c>
      <c r="F32" t="s">
        <v>28</v>
      </c>
      <c r="G32" s="5">
        <v>1000</v>
      </c>
    </row>
    <row r="33" spans="1:7" x14ac:dyDescent="0.2">
      <c r="A33" s="4"/>
      <c r="B33" s="49" t="s">
        <v>26</v>
      </c>
      <c r="D33" s="50">
        <f>D31*D32</f>
        <v>1900000</v>
      </c>
      <c r="F33" t="s">
        <v>27</v>
      </c>
      <c r="G33">
        <v>950</v>
      </c>
    </row>
    <row r="34" spans="1:7" x14ac:dyDescent="0.2">
      <c r="A34" s="4"/>
      <c r="B34" s="10"/>
      <c r="C34" s="2" t="s">
        <v>86</v>
      </c>
    </row>
    <row r="35" spans="1:7" x14ac:dyDescent="0.2">
      <c r="A35" s="4"/>
      <c r="B35" s="10"/>
    </row>
    <row r="36" spans="1:7" ht="14.25" x14ac:dyDescent="0.2">
      <c r="A36" s="4"/>
      <c r="B36" s="10"/>
      <c r="C36" s="7" t="s">
        <v>37</v>
      </c>
      <c r="D36" s="11" t="s">
        <v>29</v>
      </c>
      <c r="E36" s="2" t="s">
        <v>30</v>
      </c>
    </row>
    <row r="37" spans="1:7" ht="14.25" x14ac:dyDescent="0.2">
      <c r="A37" s="4"/>
      <c r="B37" s="10"/>
      <c r="D37" s="12" t="s">
        <v>31</v>
      </c>
      <c r="E37" s="12" t="s">
        <v>32</v>
      </c>
    </row>
    <row r="38" spans="1:7" x14ac:dyDescent="0.2">
      <c r="A38" s="4"/>
      <c r="B38" s="10"/>
      <c r="C38" s="2" t="s">
        <v>79</v>
      </c>
    </row>
    <row r="39" spans="1:7" ht="14.25" x14ac:dyDescent="0.2">
      <c r="A39" s="4"/>
      <c r="B39" s="10"/>
      <c r="C39" s="7" t="s">
        <v>34</v>
      </c>
      <c r="D39" s="11" t="s">
        <v>35</v>
      </c>
      <c r="E39" s="13" t="s">
        <v>33</v>
      </c>
    </row>
    <row r="40" spans="1:7" ht="14.25" x14ac:dyDescent="0.2">
      <c r="A40" s="4"/>
      <c r="B40" s="10"/>
      <c r="D40" s="12" t="s">
        <v>36</v>
      </c>
      <c r="E40" s="12" t="s">
        <v>64</v>
      </c>
    </row>
    <row r="41" spans="1:7" x14ac:dyDescent="0.2">
      <c r="A41" s="4"/>
      <c r="B41" s="10"/>
      <c r="D41" s="12"/>
      <c r="E41" s="12"/>
    </row>
    <row r="42" spans="1:7" x14ac:dyDescent="0.2">
      <c r="A42" s="4"/>
      <c r="B42" s="10"/>
      <c r="C42" s="6" t="s">
        <v>65</v>
      </c>
      <c r="D42" s="77">
        <v>8.09E-2</v>
      </c>
      <c r="E42" s="53" t="s">
        <v>92</v>
      </c>
    </row>
    <row r="43" spans="1:7" x14ac:dyDescent="0.2">
      <c r="A43" s="4"/>
      <c r="B43" s="18" t="s">
        <v>17</v>
      </c>
      <c r="C43" s="19"/>
      <c r="D43" s="14"/>
      <c r="E43" s="1"/>
    </row>
    <row r="44" spans="1:7" x14ac:dyDescent="0.2">
      <c r="A44" s="4"/>
      <c r="B44" s="10" t="s">
        <v>38</v>
      </c>
      <c r="D44" s="44">
        <f>1000*G21</f>
        <v>1000000</v>
      </c>
      <c r="E44" s="1"/>
    </row>
    <row r="45" spans="1:7" x14ac:dyDescent="0.2">
      <c r="A45" s="4"/>
      <c r="B45" s="10" t="s">
        <v>88</v>
      </c>
      <c r="D45" s="43">
        <f>D44/100</f>
        <v>10000</v>
      </c>
      <c r="E45" s="1"/>
    </row>
    <row r="46" spans="1:7" x14ac:dyDescent="0.2">
      <c r="A46" s="4"/>
      <c r="B46" s="10" t="s">
        <v>25</v>
      </c>
      <c r="D46" s="9">
        <v>62.5</v>
      </c>
      <c r="E46" s="1"/>
    </row>
    <row r="47" spans="1:7" x14ac:dyDescent="0.2">
      <c r="A47" s="4"/>
      <c r="B47" s="49" t="s">
        <v>26</v>
      </c>
      <c r="D47" s="78">
        <f>D45*D46</f>
        <v>625000</v>
      </c>
      <c r="E47" s="1"/>
    </row>
    <row r="48" spans="1:7" x14ac:dyDescent="0.2">
      <c r="A48" s="4"/>
      <c r="B48" s="79" t="s">
        <v>89</v>
      </c>
      <c r="D48" s="80">
        <f>F13*1000</f>
        <v>50000</v>
      </c>
      <c r="E48" s="53" t="s">
        <v>90</v>
      </c>
    </row>
    <row r="49" spans="1:6" x14ac:dyDescent="0.2">
      <c r="A49" s="4"/>
      <c r="B49" s="10" t="s">
        <v>40</v>
      </c>
      <c r="C49" s="6"/>
      <c r="D49" s="45">
        <f>D48/D45</f>
        <v>5</v>
      </c>
      <c r="E49" s="1" t="s">
        <v>87</v>
      </c>
    </row>
    <row r="50" spans="1:6" x14ac:dyDescent="0.2">
      <c r="A50" s="4"/>
      <c r="B50" s="16" t="s">
        <v>39</v>
      </c>
      <c r="C50" s="17"/>
      <c r="D50" s="77">
        <f>D49/D46</f>
        <v>0.08</v>
      </c>
      <c r="E50" s="1"/>
    </row>
    <row r="51" spans="1:6" x14ac:dyDescent="0.2">
      <c r="A51" s="4"/>
      <c r="B51" s="10"/>
      <c r="C51" s="6"/>
      <c r="D51" s="14"/>
      <c r="E51" s="1"/>
    </row>
    <row r="52" spans="1:6" x14ac:dyDescent="0.2">
      <c r="A52" s="4"/>
      <c r="B52" s="18" t="s">
        <v>18</v>
      </c>
      <c r="C52" s="19"/>
      <c r="D52" s="14"/>
      <c r="E52" s="1"/>
    </row>
    <row r="53" spans="1:6" x14ac:dyDescent="0.2">
      <c r="A53" s="4"/>
      <c r="B53" s="10" t="s">
        <v>38</v>
      </c>
      <c r="D53" s="42">
        <f>G22*1000</f>
        <v>500000</v>
      </c>
      <c r="E53" s="1"/>
    </row>
    <row r="54" spans="1:6" x14ac:dyDescent="0.2">
      <c r="A54" s="4"/>
      <c r="B54" s="10" t="s">
        <v>41</v>
      </c>
      <c r="D54" s="5">
        <f>D53/5</f>
        <v>100000</v>
      </c>
      <c r="E54" s="1"/>
    </row>
    <row r="55" spans="1:6" x14ac:dyDescent="0.2">
      <c r="A55" s="4"/>
      <c r="B55" s="10" t="s">
        <v>25</v>
      </c>
      <c r="D55">
        <v>15</v>
      </c>
      <c r="E55" s="1"/>
    </row>
    <row r="56" spans="1:6" x14ac:dyDescent="0.2">
      <c r="A56" s="4"/>
      <c r="B56" s="49" t="s">
        <v>26</v>
      </c>
      <c r="D56" s="50">
        <f>D54*D55</f>
        <v>1500000</v>
      </c>
      <c r="E56" s="1"/>
    </row>
    <row r="57" spans="1:6" x14ac:dyDescent="0.2">
      <c r="A57" s="4"/>
      <c r="B57" s="10" t="s">
        <v>42</v>
      </c>
      <c r="C57" s="6"/>
      <c r="D57" s="15"/>
      <c r="E57" s="1"/>
    </row>
    <row r="58" spans="1:6" x14ac:dyDescent="0.2">
      <c r="A58" s="4"/>
      <c r="C58" s="7" t="s">
        <v>43</v>
      </c>
      <c r="D58" s="51">
        <v>1.1000000000000001</v>
      </c>
      <c r="E58" s="53" t="s">
        <v>80</v>
      </c>
    </row>
    <row r="59" spans="1:6" ht="15.75" x14ac:dyDescent="0.3">
      <c r="A59" s="4"/>
      <c r="C59" s="7" t="s">
        <v>44</v>
      </c>
      <c r="D59" s="23">
        <v>0.05</v>
      </c>
      <c r="E59" s="1"/>
    </row>
    <row r="60" spans="1:6" ht="15.75" x14ac:dyDescent="0.3">
      <c r="A60" s="4"/>
      <c r="C60" s="7" t="s">
        <v>45</v>
      </c>
      <c r="D60" s="22">
        <v>6.5000000000000002E-2</v>
      </c>
      <c r="E60" s="1"/>
    </row>
    <row r="61" spans="1:6" x14ac:dyDescent="0.2">
      <c r="A61" s="4"/>
      <c r="C61" s="7" t="s">
        <v>66</v>
      </c>
      <c r="D61" s="22">
        <v>1.4999999999999999E-2</v>
      </c>
      <c r="E61" s="1"/>
    </row>
    <row r="62" spans="1:6" x14ac:dyDescent="0.2">
      <c r="A62" s="4"/>
      <c r="C62" t="s">
        <v>71</v>
      </c>
      <c r="D62" s="21"/>
      <c r="E62" s="1"/>
    </row>
    <row r="63" spans="1:6" ht="15.75" x14ac:dyDescent="0.3">
      <c r="A63" s="4"/>
      <c r="B63" s="47" t="s">
        <v>67</v>
      </c>
      <c r="C63" s="46" t="s">
        <v>68</v>
      </c>
      <c r="D63" s="9"/>
      <c r="E63" s="82">
        <f>D59+D58*D60+D61</f>
        <v>0.13650000000000001</v>
      </c>
      <c r="F63" s="2" t="s">
        <v>91</v>
      </c>
    </row>
    <row r="64" spans="1:6" x14ac:dyDescent="0.2">
      <c r="A64" s="4"/>
      <c r="B64" s="10"/>
    </row>
    <row r="65" spans="1:7" x14ac:dyDescent="0.2">
      <c r="A65" s="4"/>
      <c r="B65" s="52" t="s">
        <v>46</v>
      </c>
      <c r="C65" s="9"/>
      <c r="D65" s="78">
        <f>D33+D47+D56</f>
        <v>4025000</v>
      </c>
    </row>
    <row r="66" spans="1:7" x14ac:dyDescent="0.2">
      <c r="A66" s="4"/>
      <c r="B66" s="10" t="s">
        <v>50</v>
      </c>
      <c r="D66" s="23">
        <v>0.3</v>
      </c>
    </row>
    <row r="67" spans="1:7" x14ac:dyDescent="0.2">
      <c r="A67" s="4"/>
      <c r="B67" s="10"/>
      <c r="D67" s="23"/>
    </row>
    <row r="68" spans="1:7" x14ac:dyDescent="0.2">
      <c r="A68" s="68"/>
      <c r="B68" s="96" t="s">
        <v>93</v>
      </c>
      <c r="C68" s="96"/>
      <c r="D68" s="96"/>
      <c r="E68" s="96"/>
      <c r="F68" s="96"/>
      <c r="G68" s="96"/>
    </row>
    <row r="69" spans="1:7" ht="13.5" thickBot="1" x14ac:dyDescent="0.25">
      <c r="A69" s="55"/>
      <c r="B69" s="55"/>
      <c r="C69" s="55"/>
      <c r="D69" s="55"/>
      <c r="E69" s="55"/>
      <c r="F69" s="55"/>
      <c r="G69" s="55"/>
    </row>
    <row r="70" spans="1:7" ht="13.5" thickBot="1" x14ac:dyDescent="0.25">
      <c r="A70" s="55"/>
      <c r="B70" s="71" t="s">
        <v>2</v>
      </c>
      <c r="C70" s="69" t="s">
        <v>52</v>
      </c>
      <c r="D70" s="69" t="s">
        <v>3</v>
      </c>
      <c r="E70" s="69" t="s">
        <v>49</v>
      </c>
      <c r="F70" s="69" t="s">
        <v>51</v>
      </c>
      <c r="G70" s="70" t="s">
        <v>1</v>
      </c>
    </row>
    <row r="71" spans="1:7" x14ac:dyDescent="0.2">
      <c r="A71" s="55"/>
      <c r="B71" s="56" t="s">
        <v>23</v>
      </c>
      <c r="C71" s="57" t="s">
        <v>75</v>
      </c>
      <c r="D71" s="76">
        <f>D42</f>
        <v>8.09E-2</v>
      </c>
      <c r="E71" s="73">
        <f>D71*(1-D66)</f>
        <v>5.6629999999999993E-2</v>
      </c>
      <c r="F71" s="58">
        <f>D33/D65</f>
        <v>0.47204968944099379</v>
      </c>
      <c r="G71" s="59">
        <f>F71*E71</f>
        <v>2.6732173913043476E-2</v>
      </c>
    </row>
    <row r="72" spans="1:7" x14ac:dyDescent="0.2">
      <c r="A72" s="55"/>
      <c r="B72" s="60" t="s">
        <v>69</v>
      </c>
      <c r="C72" s="61" t="s">
        <v>48</v>
      </c>
      <c r="D72" s="75">
        <f>D50</f>
        <v>0.08</v>
      </c>
      <c r="E72" s="74">
        <f>D72</f>
        <v>0.08</v>
      </c>
      <c r="F72" s="61">
        <f>D47/D65</f>
        <v>0.15527950310559005</v>
      </c>
      <c r="G72" s="62">
        <f>F72*E72</f>
        <v>1.2422360248447204E-2</v>
      </c>
    </row>
    <row r="73" spans="1:7" x14ac:dyDescent="0.2">
      <c r="A73" s="55"/>
      <c r="B73" s="60" t="s">
        <v>47</v>
      </c>
      <c r="C73" s="63" t="s">
        <v>76</v>
      </c>
      <c r="D73" s="74">
        <f>E63</f>
        <v>0.13650000000000001</v>
      </c>
      <c r="E73" s="75">
        <f>+D73</f>
        <v>0.13650000000000001</v>
      </c>
      <c r="F73" s="61">
        <f>D56/D65</f>
        <v>0.37267080745341613</v>
      </c>
      <c r="G73" s="62">
        <f>F73*E73</f>
        <v>5.0869565217391305E-2</v>
      </c>
    </row>
    <row r="74" spans="1:7" ht="13.5" thickBot="1" x14ac:dyDescent="0.25">
      <c r="A74" s="55"/>
      <c r="B74" s="64"/>
      <c r="C74" s="65"/>
      <c r="D74" s="65"/>
      <c r="E74" s="66"/>
      <c r="F74" s="72" t="s">
        <v>4</v>
      </c>
      <c r="G74" s="67">
        <f>SUM(G71:G73)</f>
        <v>9.0024099378881978E-2</v>
      </c>
    </row>
    <row r="75" spans="1:7" x14ac:dyDescent="0.2">
      <c r="A75" s="3"/>
      <c r="B75" s="3"/>
      <c r="C75" s="3"/>
      <c r="D75" s="24"/>
      <c r="E75" s="25"/>
      <c r="F75" s="26"/>
    </row>
    <row r="76" spans="1:7" x14ac:dyDescent="0.2">
      <c r="A76" s="3"/>
      <c r="B76" s="52" t="s">
        <v>60</v>
      </c>
      <c r="C76" s="3"/>
      <c r="D76" s="24"/>
      <c r="E76" s="25"/>
      <c r="F76" s="26"/>
    </row>
    <row r="77" spans="1:7" x14ac:dyDescent="0.2">
      <c r="A77" s="3"/>
      <c r="B77" s="3" t="s">
        <v>54</v>
      </c>
      <c r="C77" s="3"/>
      <c r="D77" s="24"/>
      <c r="E77" s="25"/>
      <c r="F77" s="26"/>
    </row>
    <row r="78" spans="1:7" x14ac:dyDescent="0.2">
      <c r="A78" s="3"/>
      <c r="B78" s="10" t="s">
        <v>55</v>
      </c>
      <c r="C78" s="3"/>
      <c r="D78" s="24"/>
      <c r="E78" s="25"/>
      <c r="F78" s="26"/>
    </row>
    <row r="79" spans="1:7" x14ac:dyDescent="0.2">
      <c r="A79" s="3"/>
      <c r="B79" s="10" t="s">
        <v>56</v>
      </c>
      <c r="C79" s="3"/>
      <c r="D79" s="24"/>
      <c r="E79" s="25"/>
      <c r="F79" s="26"/>
    </row>
    <row r="80" spans="1:7" x14ac:dyDescent="0.2">
      <c r="A80" s="3"/>
      <c r="B80" s="3"/>
      <c r="C80" s="3"/>
      <c r="D80" s="24"/>
      <c r="E80" s="25"/>
      <c r="F80" s="26"/>
    </row>
    <row r="81" spans="1:6" x14ac:dyDescent="0.2">
      <c r="A81" s="3"/>
      <c r="B81" s="49" t="s">
        <v>61</v>
      </c>
      <c r="C81" s="3"/>
      <c r="D81" s="24"/>
      <c r="E81" s="25"/>
      <c r="F81" s="26"/>
    </row>
    <row r="82" spans="1:6" x14ac:dyDescent="0.2">
      <c r="A82" s="3"/>
      <c r="B82" s="10" t="s">
        <v>57</v>
      </c>
      <c r="C82" s="3"/>
      <c r="D82" s="24"/>
      <c r="E82" s="25"/>
      <c r="F82" s="26"/>
    </row>
    <row r="83" spans="1:6" x14ac:dyDescent="0.2">
      <c r="A83" s="3"/>
      <c r="B83" s="10" t="s">
        <v>62</v>
      </c>
      <c r="C83" s="3"/>
      <c r="D83" s="24"/>
      <c r="E83" s="25"/>
      <c r="F83" s="26"/>
    </row>
    <row r="84" spans="1:6" x14ac:dyDescent="0.2">
      <c r="A84" s="3"/>
      <c r="B84" s="10" t="s">
        <v>58</v>
      </c>
      <c r="C84" s="3"/>
      <c r="D84" s="24"/>
      <c r="E84" s="25"/>
      <c r="F84" s="26"/>
    </row>
    <row r="85" spans="1:6" x14ac:dyDescent="0.2">
      <c r="A85" s="3"/>
      <c r="B85" s="48" t="s">
        <v>74</v>
      </c>
      <c r="C85" s="3"/>
      <c r="D85" s="24"/>
      <c r="E85" s="25"/>
      <c r="F85" s="26"/>
    </row>
    <row r="86" spans="1:6" x14ac:dyDescent="0.2">
      <c r="A86" s="3"/>
      <c r="B86" s="3"/>
      <c r="C86" s="3"/>
      <c r="D86" s="24"/>
      <c r="E86" s="25"/>
      <c r="F86" s="26"/>
    </row>
    <row r="87" spans="1:6" x14ac:dyDescent="0.2">
      <c r="A87" s="3"/>
      <c r="B87" s="10" t="s">
        <v>59</v>
      </c>
      <c r="C87" s="3"/>
      <c r="D87" s="24"/>
      <c r="E87" s="25"/>
      <c r="F87" s="26"/>
    </row>
    <row r="88" spans="1:6" x14ac:dyDescent="0.2">
      <c r="A88" s="3"/>
      <c r="B88" s="48" t="s">
        <v>72</v>
      </c>
      <c r="C88" s="3"/>
      <c r="D88" s="24"/>
      <c r="E88" s="25"/>
      <c r="F88" s="26"/>
    </row>
    <row r="89" spans="1:6" x14ac:dyDescent="0.2">
      <c r="A89" s="3"/>
      <c r="B89" s="10" t="s">
        <v>70</v>
      </c>
      <c r="C89" s="3"/>
      <c r="D89" s="24"/>
      <c r="E89" s="25"/>
      <c r="F89" s="26"/>
    </row>
    <row r="90" spans="1:6" x14ac:dyDescent="0.2">
      <c r="A90" s="3"/>
      <c r="B90" s="48" t="s">
        <v>73</v>
      </c>
      <c r="C90" s="3"/>
      <c r="D90" s="24"/>
      <c r="E90" s="25"/>
      <c r="F90" s="26"/>
    </row>
    <row r="91" spans="1:6" x14ac:dyDescent="0.2">
      <c r="A91" s="3"/>
      <c r="B91" s="10"/>
      <c r="C91" s="3"/>
      <c r="D91" s="24"/>
      <c r="E91" s="25"/>
      <c r="F91" s="26"/>
    </row>
  </sheetData>
  <mergeCells count="17">
    <mergeCell ref="C5:E5"/>
    <mergeCell ref="C13:E13"/>
    <mergeCell ref="B68:G68"/>
    <mergeCell ref="B2:G2"/>
    <mergeCell ref="B17:D17"/>
    <mergeCell ref="E17:G17"/>
    <mergeCell ref="B24:C24"/>
    <mergeCell ref="E24:F24"/>
    <mergeCell ref="C7:E7"/>
    <mergeCell ref="B3:G3"/>
    <mergeCell ref="C8:E8"/>
    <mergeCell ref="C6:E6"/>
    <mergeCell ref="B15:G15"/>
    <mergeCell ref="C9:E9"/>
    <mergeCell ref="C10:E10"/>
    <mergeCell ref="C11:E11"/>
    <mergeCell ref="C12:E12"/>
  </mergeCells>
  <phoneticPr fontId="6" type="noConversion"/>
  <printOptions horizontalCentered="1"/>
  <pageMargins left="0.78740157480314965" right="0.73" top="0.98425196850393704" bottom="0.78740157480314965" header="0" footer="0"/>
  <pageSetup paperSize="9" scale="24" orientation="portrait" horizontalDpi="4294967294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WACC</vt:lpstr>
      <vt:lpstr>WACC!Área_de_impresión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Gabilondo</dc:creator>
  <cp:lastModifiedBy>EDISON ACHALMA</cp:lastModifiedBy>
  <cp:lastPrinted>2004-10-18T15:40:03Z</cp:lastPrinted>
  <dcterms:created xsi:type="dcterms:W3CDTF">2003-07-11T01:31:47Z</dcterms:created>
  <dcterms:modified xsi:type="dcterms:W3CDTF">2021-08-04T00:13:34Z</dcterms:modified>
</cp:coreProperties>
</file>