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9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valuación Privada de Proyectos/Collaboration Space/Shared Resources/13 EJERCICIOS Y CASOS DE CLASES/"/>
    </mc:Choice>
  </mc:AlternateContent>
  <xr:revisionPtr revIDLastSave="34" documentId="8_{A33EE5FC-6794-496C-AAA8-98139D3DD936}" xr6:coauthVersionLast="47" xr6:coauthVersionMax="47" xr10:uidLastSave="{D8D20864-C1EF-468A-86B6-8F25D309C2A4}"/>
  <bookViews>
    <workbookView xWindow="2340" yWindow="3195" windowWidth="21600" windowHeight="11835" xr2:uid="{00000000-000D-0000-FFFF-FFFF00000000}"/>
  </bookViews>
  <sheets>
    <sheet name="Pasteles" sheetId="2" r:id="rId1"/>
    <sheet name="Hoja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6" i="2" l="1"/>
  <c r="G52" i="2"/>
  <c r="D48" i="2"/>
  <c r="C169" i="2" l="1"/>
  <c r="D127" i="2"/>
  <c r="C107" i="2"/>
  <c r="C106" i="2"/>
  <c r="C89" i="2"/>
  <c r="C93" i="2"/>
  <c r="C90" i="2"/>
  <c r="C78" i="2"/>
  <c r="D74" i="2"/>
  <c r="G73" i="2"/>
  <c r="D54" i="2"/>
  <c r="E53" i="2"/>
  <c r="D53" i="2"/>
  <c r="C58" i="2"/>
  <c r="D51" i="2"/>
  <c r="D50" i="2"/>
  <c r="E49" i="2"/>
  <c r="D49" i="2"/>
  <c r="D88" i="2"/>
  <c r="F51" i="2"/>
  <c r="F132" i="2" s="1"/>
  <c r="D130" i="2"/>
  <c r="D131" i="2" s="1"/>
  <c r="G134" i="2"/>
  <c r="D71" i="2"/>
  <c r="D163" i="2"/>
  <c r="E163" i="2" s="1"/>
  <c r="F163" i="2" s="1"/>
  <c r="G163" i="2" s="1"/>
  <c r="C165" i="2"/>
  <c r="C156" i="2"/>
  <c r="C108" i="2"/>
  <c r="C145" i="2"/>
  <c r="G113" i="2"/>
  <c r="G153" i="2"/>
  <c r="C91" i="2"/>
  <c r="E87" i="2"/>
  <c r="F87" i="2"/>
  <c r="F111" i="2" s="1"/>
  <c r="F150" i="2" s="1"/>
  <c r="F151" i="2" s="1"/>
  <c r="G87" i="2"/>
  <c r="G111" i="2"/>
  <c r="G150" i="2"/>
  <c r="G151" i="2" s="1"/>
  <c r="D87" i="2"/>
  <c r="D111" i="2" s="1"/>
  <c r="D150" i="2" s="1"/>
  <c r="D151" i="2" s="1"/>
  <c r="E86" i="2"/>
  <c r="E110" i="2"/>
  <c r="E148" i="2"/>
  <c r="E149" i="2" s="1"/>
  <c r="F86" i="2"/>
  <c r="F110" i="2" s="1"/>
  <c r="F148" i="2" s="1"/>
  <c r="F149" i="2" s="1"/>
  <c r="G86" i="2"/>
  <c r="G110" i="2" s="1"/>
  <c r="G148" i="2" s="1"/>
  <c r="G149" i="2" s="1"/>
  <c r="D86" i="2"/>
  <c r="D110" i="2"/>
  <c r="D148" i="2"/>
  <c r="D149" i="2"/>
  <c r="C109" i="2"/>
  <c r="C110" i="2"/>
  <c r="C111" i="2" s="1"/>
  <c r="C112" i="2" s="1"/>
  <c r="C113" i="2" s="1"/>
  <c r="E111" i="2"/>
  <c r="E150" i="2"/>
  <c r="E151" i="2"/>
  <c r="G85" i="2"/>
  <c r="G109" i="2" s="1"/>
  <c r="F85" i="2"/>
  <c r="F90" i="2" s="1"/>
  <c r="E85" i="2"/>
  <c r="E109" i="2" s="1"/>
  <c r="D85" i="2"/>
  <c r="D109" i="2" s="1"/>
  <c r="C69" i="2"/>
  <c r="G133" i="2"/>
  <c r="E50" i="2"/>
  <c r="E71" i="2"/>
  <c r="F50" i="2"/>
  <c r="F71" i="2"/>
  <c r="G50" i="2"/>
  <c r="G71" i="2"/>
  <c r="C53" i="2"/>
  <c r="E51" i="2"/>
  <c r="E132" i="2" s="1"/>
  <c r="E70" i="2"/>
  <c r="F49" i="2"/>
  <c r="F128" i="2" s="1"/>
  <c r="F129" i="2" s="1"/>
  <c r="F70" i="2"/>
  <c r="G49" i="2"/>
  <c r="G70" i="2" s="1"/>
  <c r="E48" i="2"/>
  <c r="E69" i="2" s="1"/>
  <c r="F48" i="2"/>
  <c r="G48" i="2"/>
  <c r="G69" i="2"/>
  <c r="G126" i="2" s="1"/>
  <c r="D69" i="2"/>
  <c r="D126" i="2" s="1"/>
  <c r="F88" i="2"/>
  <c r="F152" i="2"/>
  <c r="E130" i="2"/>
  <c r="E131" i="2"/>
  <c r="C143" i="2"/>
  <c r="G88" i="2"/>
  <c r="G152" i="2"/>
  <c r="G90" i="2"/>
  <c r="F130" i="2"/>
  <c r="F131" i="2"/>
  <c r="C54" i="2"/>
  <c r="C55" i="2"/>
  <c r="C70" i="2"/>
  <c r="C71" i="2" s="1"/>
  <c r="C72" i="2" s="1"/>
  <c r="C73" i="2" s="1"/>
  <c r="G130" i="2"/>
  <c r="G131" i="2" s="1"/>
  <c r="F69" i="2"/>
  <c r="F91" i="2" l="1"/>
  <c r="F112" i="2" s="1"/>
  <c r="G127" i="2"/>
  <c r="G135" i="2"/>
  <c r="G146" i="2"/>
  <c r="G92" i="2"/>
  <c r="D146" i="2"/>
  <c r="G53" i="2"/>
  <c r="E126" i="2"/>
  <c r="C144" i="2"/>
  <c r="C154" i="2" s="1"/>
  <c r="C114" i="2"/>
  <c r="D90" i="2"/>
  <c r="D152" i="2"/>
  <c r="C168" i="2"/>
  <c r="G51" i="2"/>
  <c r="G132" i="2" s="1"/>
  <c r="G91" i="2"/>
  <c r="G112" i="2" s="1"/>
  <c r="G114" i="2" s="1"/>
  <c r="G164" i="2" s="1"/>
  <c r="G128" i="2"/>
  <c r="G129" i="2" s="1"/>
  <c r="F109" i="2"/>
  <c r="F114" i="2" s="1"/>
  <c r="F164" i="2" s="1"/>
  <c r="E88" i="2"/>
  <c r="E152" i="2" s="1"/>
  <c r="D70" i="2"/>
  <c r="D132" i="2"/>
  <c r="D135" i="2" s="1"/>
  <c r="D128" i="2"/>
  <c r="D129" i="2" s="1"/>
  <c r="F126" i="2"/>
  <c r="F53" i="2"/>
  <c r="E128" i="2"/>
  <c r="E129" i="2" s="1"/>
  <c r="G166" i="2" l="1"/>
  <c r="E54" i="2"/>
  <c r="E72" i="2" s="1"/>
  <c r="E74" i="2" s="1"/>
  <c r="E165" i="2" s="1"/>
  <c r="E55" i="2"/>
  <c r="G147" i="2"/>
  <c r="G154" i="2"/>
  <c r="D91" i="2"/>
  <c r="D112" i="2" s="1"/>
  <c r="D114" i="2" s="1"/>
  <c r="D164" i="2" s="1"/>
  <c r="D92" i="2"/>
  <c r="F54" i="2"/>
  <c r="F72" i="2" s="1"/>
  <c r="F74" i="2" s="1"/>
  <c r="F165" i="2" s="1"/>
  <c r="F55" i="2"/>
  <c r="E146" i="2"/>
  <c r="E127" i="2"/>
  <c r="E135" i="2" s="1"/>
  <c r="C138" i="2" s="1"/>
  <c r="F166" i="2"/>
  <c r="G54" i="2"/>
  <c r="G72" i="2" s="1"/>
  <c r="G74" i="2" s="1"/>
  <c r="G165" i="2" s="1"/>
  <c r="F127" i="2"/>
  <c r="F135" i="2"/>
  <c r="F146" i="2"/>
  <c r="C164" i="2"/>
  <c r="C166" i="2" s="1"/>
  <c r="E90" i="2"/>
  <c r="D147" i="2"/>
  <c r="D154" i="2" s="1"/>
  <c r="F92" i="2"/>
  <c r="D72" i="2" l="1"/>
  <c r="F147" i="2"/>
  <c r="F154" i="2"/>
  <c r="E147" i="2"/>
  <c r="E154" i="2"/>
  <c r="C157" i="2" s="1"/>
  <c r="E91" i="2"/>
  <c r="E112" i="2" s="1"/>
  <c r="E114" i="2" s="1"/>
  <c r="G55" i="2"/>
  <c r="E164" i="2" l="1"/>
  <c r="E166" i="2" s="1"/>
  <c r="C118" i="2"/>
  <c r="D165" i="2"/>
  <c r="D166" i="2" s="1"/>
  <c r="D55" i="2"/>
  <c r="E9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tc={8198FDBD-3BDE-4873-8EFA-E92675BC2E6E}</author>
    <author>tc={D858F73E-7879-403E-AA2D-EEAE09D9E374}</author>
  </authors>
  <commentList>
    <comment ref="C76" authorId="0" shapeId="0" xr:uid="{8198FDBD-3BDE-4873-8EFA-E92675BC2E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Tasa de descuento</t>
      </text>
    </comment>
    <comment ref="C169" authorId="1" shapeId="0" xr:uid="{D858F73E-7879-403E-AA2D-EEAE09D9E3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*si es positivo la alternativa con proyecto
incrementa valor a la empresa. 
En este caso la alternativa sin proyecto conviene.</t>
      </text>
    </comment>
  </commentList>
</comments>
</file>

<file path=xl/sharedStrings.xml><?xml version="1.0" encoding="utf-8"?>
<sst xmlns="http://schemas.openxmlformats.org/spreadsheetml/2006/main" count="140" uniqueCount="103">
  <si>
    <t>VAN =</t>
  </si>
  <si>
    <t>Tasa de impuesto a la renta</t>
  </si>
  <si>
    <t>Cantidad</t>
  </si>
  <si>
    <t>COK =</t>
  </si>
  <si>
    <t>DATOS</t>
  </si>
  <si>
    <t>RUBRO</t>
  </si>
  <si>
    <t>Actual</t>
  </si>
  <si>
    <t>Nueva</t>
  </si>
  <si>
    <t>Precio de reventa al final de la vida util</t>
  </si>
  <si>
    <t>Costos de operaciones anuales</t>
  </si>
  <si>
    <t xml:space="preserve">       Costo variable unitario</t>
  </si>
  <si>
    <t xml:space="preserve">       Costo fijo total</t>
  </si>
  <si>
    <t>Metodo de depreciacion usado</t>
  </si>
  <si>
    <t>Lineal</t>
  </si>
  <si>
    <t>Ventas anuales</t>
  </si>
  <si>
    <t>Precio</t>
  </si>
  <si>
    <t>Precio de reventa de las maquinas</t>
  </si>
  <si>
    <t>MAQUINA</t>
  </si>
  <si>
    <t>Alternativa A: Trabajar con la maquina actual</t>
  </si>
  <si>
    <t>Alternativa B: Trabajar con la maquina nueva</t>
  </si>
  <si>
    <t>Horizonte de evaluacion: 4 años</t>
  </si>
  <si>
    <t>Metodo de evaluacion: VAN de ambas alternativas</t>
  </si>
  <si>
    <t>Decision: Escoger la aternativa de mayor VAN</t>
  </si>
  <si>
    <t>Metodos de obtencion del VAN: Existen 3</t>
  </si>
  <si>
    <t>el Flujo de Caja proyectado y obtener el VAN</t>
  </si>
  <si>
    <t>2.- Construir directamente el Flujo de Caja</t>
  </si>
  <si>
    <t>3.- Construir el Flujo de Caja incremental ( CON-SIN)</t>
  </si>
  <si>
    <t>METODO 1:</t>
  </si>
  <si>
    <t>de la segunda opcion ( maquina nueva,</t>
  </si>
  <si>
    <t>Ventas netas ( 200.000x1)</t>
  </si>
  <si>
    <t>Costos Variable ( 0,25x200.000)</t>
  </si>
  <si>
    <t>Costos Fijos</t>
  </si>
  <si>
    <t>(*) Vd = (Vc-Vr)/n=</t>
  </si>
  <si>
    <t>Años de vida util desde la compra</t>
  </si>
  <si>
    <t>Depreciaciones (*)</t>
  </si>
  <si>
    <t xml:space="preserve">Costos Fijos </t>
  </si>
  <si>
    <t>Ganancia de venta de Activo Fijo (**)</t>
  </si>
  <si>
    <t>(**) Ganancia = Valor comercial - Valor en libros ( residual)</t>
  </si>
  <si>
    <t xml:space="preserve">      Ganancia = 15000- 10000 = </t>
  </si>
  <si>
    <t>Utilidad antes de impuestos</t>
  </si>
  <si>
    <t>Impuestos</t>
  </si>
  <si>
    <t>Utilidad Neta</t>
  </si>
  <si>
    <t xml:space="preserve">Para elaborar el Flujo de Caja observamos que la venta de 15.000 son una entrada en efectivo, mas no los </t>
  </si>
  <si>
    <t>10.000 de valor en libros o valor residual.</t>
  </si>
  <si>
    <t>Asimismo, la compra de la maquina actual se realizo hace 2 años, por lo que es un costo historico que no</t>
  </si>
  <si>
    <t>interviene en nuestro analisis.</t>
  </si>
  <si>
    <t>FC de la Maquina Actual</t>
  </si>
  <si>
    <t>Venta de Activos Fijos</t>
  </si>
  <si>
    <t>SI COK =</t>
  </si>
  <si>
    <t>OPCION A: Continuar con Maquina Actual</t>
  </si>
  <si>
    <t>Costos Variable ( 0,15x200.000)</t>
  </si>
  <si>
    <t>Perdida de venta de Activo Fijo (**)</t>
  </si>
  <si>
    <t>(*) Vd = (Vc-Vr)/n= (160000-20000)/4</t>
  </si>
  <si>
    <t>(**) Perdida = Valor comercial - Valor en libros = (60.000-(100.000-30.000))</t>
  </si>
  <si>
    <t>Ingreso por venta de maquina actual</t>
  </si>
  <si>
    <t>Escudo Fiscal por perdida AF</t>
  </si>
  <si>
    <t>Compra de maquina nueva</t>
  </si>
  <si>
    <t>Venta de maquina nueva</t>
  </si>
  <si>
    <t>FC de la Maquina Nueva</t>
  </si>
  <si>
    <t xml:space="preserve">Para elaborar el Flujo de Caja observamos que la venta de 20.000 son una entrada en efectivo, mas no los </t>
  </si>
  <si>
    <t>el que se registra como ingreso en el momento cero</t>
  </si>
  <si>
    <t>20.000 de valor en libros o valor residual de la maquina nueva.</t>
  </si>
  <si>
    <t>METODO II: ESTIMACION DIRECTA DEL FLUJO DE CAJA</t>
  </si>
  <si>
    <t xml:space="preserve">OPCION A: </t>
  </si>
  <si>
    <t>flujo de caja de la Maquina Actual</t>
  </si>
  <si>
    <t>Ventas</t>
  </si>
  <si>
    <t>Impuesto por ventas</t>
  </si>
  <si>
    <t>Costos Variables</t>
  </si>
  <si>
    <t>Escudo Fiscal por costos variables</t>
  </si>
  <si>
    <t>Escudo fiscal por costos fijos</t>
  </si>
  <si>
    <t>Escudo fiscal por depreciaciones</t>
  </si>
  <si>
    <t>Ingreso por venta de Activo Fijo</t>
  </si>
  <si>
    <t>FLUJO NETO DE CAJA</t>
  </si>
  <si>
    <t>Impuesto a la renta=</t>
  </si>
  <si>
    <t>Impuesto por ganancia de venta de AF</t>
  </si>
  <si>
    <t>flujo de caja de la Maquina Nueva</t>
  </si>
  <si>
    <t>Ventas de maquina actual</t>
  </si>
  <si>
    <t>EF por perdidad de venta de AF</t>
  </si>
  <si>
    <t>Ingreso por venta de maquina nueva</t>
  </si>
  <si>
    <t xml:space="preserve">OPCION B: </t>
  </si>
  <si>
    <t>VAN=</t>
  </si>
  <si>
    <t>METODO III: FLUJO DE CAJA INCREMENTAL O DIFERENCIAL</t>
  </si>
  <si>
    <t>Flujo de Caja Incremental ( B-A)</t>
  </si>
  <si>
    <t>Flujo de Caja Incremental</t>
  </si>
  <si>
    <t>FC con proyecto (B)</t>
  </si>
  <si>
    <t>FC sin Proyecto (A)</t>
  </si>
  <si>
    <t>VAN Incremental =</t>
  </si>
  <si>
    <t>Inversion inicial de la maquina</t>
  </si>
  <si>
    <t>OPCION B: Comprar una Maquina Nueva</t>
  </si>
  <si>
    <t>HOY</t>
  </si>
  <si>
    <t>EN 4 AÑOS</t>
  </si>
  <si>
    <t>Asimismo, la venta de la maquina actual es un ingreso, y la perdida por la venta origina un escudo fiscal</t>
  </si>
  <si>
    <t>FNC</t>
  </si>
  <si>
    <t>AFN</t>
  </si>
  <si>
    <t>CASO COMPAÑÍA DE PASTELES RICOS</t>
  </si>
  <si>
    <t>OPCIONES:</t>
  </si>
  <si>
    <t>1.-  Estimar el ER ( para calcular los impuestos). Luego construir</t>
  </si>
  <si>
    <t>Se obtiene el ER y el FC de la primera opcion ( maquina actual) y</t>
  </si>
  <si>
    <t>ER de la Maquina Actual</t>
  </si>
  <si>
    <t>La depreciacion, debido a que es una gastos que no genera salida de efectivo no se considera en el FC</t>
  </si>
  <si>
    <t>ER de la Maquina Nueva</t>
  </si>
  <si>
    <t xml:space="preserve">     Perdida = 60.000- 70000 = </t>
  </si>
  <si>
    <t>La depreciacion, debido a que es un gasto que no genera salido de efectivo no se considera en el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</si>
</sst>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&quot;$&quot;\ #,##0.00;[Red]&quot;$&quot;\ \-#,##0.00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1" xfId="1" applyNumberFormat="1" applyFont="1" applyBorder="1"/>
    <xf numFmtId="165" fontId="0" fillId="0" borderId="1" xfId="0" applyNumberFormat="1" applyBorder="1"/>
    <xf numFmtId="165" fontId="0" fillId="0" borderId="3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3" xfId="0" applyNumberFormat="1" applyBorder="1"/>
    <xf numFmtId="9" fontId="0" fillId="0" borderId="1" xfId="0" applyNumberFormat="1" applyBorder="1"/>
    <xf numFmtId="9" fontId="0" fillId="0" borderId="3" xfId="0" applyNumberFormat="1" applyBorder="1"/>
    <xf numFmtId="165" fontId="0" fillId="0" borderId="4" xfId="0" applyNumberFormat="1" applyBorder="1"/>
    <xf numFmtId="165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4" fillId="0" borderId="2" xfId="0" applyFon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/>
    <xf numFmtId="0" fontId="4" fillId="0" borderId="0" xfId="0" applyFont="1" applyFill="1" applyBorder="1"/>
    <xf numFmtId="0" fontId="4" fillId="0" borderId="1" xfId="0" applyFont="1" applyBorder="1"/>
    <xf numFmtId="0" fontId="4" fillId="0" borderId="10" xfId="0" applyFont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4" fillId="0" borderId="14" xfId="0" applyFont="1" applyBorder="1"/>
    <xf numFmtId="0" fontId="2" fillId="2" borderId="12" xfId="0" applyFont="1" applyFill="1" applyBorder="1"/>
    <xf numFmtId="0" fontId="2" fillId="2" borderId="13" xfId="0" applyFont="1" applyFill="1" applyBorder="1"/>
    <xf numFmtId="165" fontId="2" fillId="2" borderId="12" xfId="1" applyNumberFormat="1" applyFont="1" applyFill="1" applyBorder="1"/>
    <xf numFmtId="43" fontId="2" fillId="0" borderId="0" xfId="1" applyFont="1"/>
    <xf numFmtId="165" fontId="4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/>
    <xf numFmtId="0" fontId="4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4" fillId="0" borderId="2" xfId="0" applyFont="1" applyFill="1" applyBorder="1"/>
    <xf numFmtId="165" fontId="0" fillId="0" borderId="3" xfId="0" applyNumberFormat="1" applyFill="1" applyBorder="1"/>
    <xf numFmtId="0" fontId="4" fillId="0" borderId="10" xfId="0" applyFont="1" applyFill="1" applyBorder="1" applyAlignment="1">
      <alignment horizontal="left"/>
    </xf>
    <xf numFmtId="165" fontId="4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5" fontId="2" fillId="2" borderId="12" xfId="0" applyNumberFormat="1" applyFont="1" applyFill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5" fontId="0" fillId="0" borderId="15" xfId="0" applyNumberFormat="1" applyBorder="1"/>
    <xf numFmtId="165" fontId="0" fillId="0" borderId="16" xfId="0" applyNumberFormat="1" applyBorder="1"/>
    <xf numFmtId="0" fontId="2" fillId="2" borderId="11" xfId="0" applyFont="1" applyFill="1" applyBorder="1"/>
    <xf numFmtId="165" fontId="2" fillId="2" borderId="13" xfId="0" applyNumberFormat="1" applyFont="1" applyFill="1" applyBorder="1"/>
    <xf numFmtId="0" fontId="4" fillId="0" borderId="17" xfId="0" applyFont="1" applyBorder="1"/>
    <xf numFmtId="164" fontId="0" fillId="0" borderId="0" xfId="0" applyNumberFormat="1"/>
    <xf numFmtId="0" fontId="3" fillId="0" borderId="2" xfId="0" applyFont="1" applyBorder="1"/>
    <xf numFmtId="0" fontId="3" fillId="0" borderId="0" xfId="0" applyFont="1"/>
    <xf numFmtId="0" fontId="3" fillId="0" borderId="18" xfId="0" applyFont="1" applyBorder="1"/>
    <xf numFmtId="165" fontId="2" fillId="0" borderId="0" xfId="0" applyNumberFormat="1" applyFont="1"/>
    <xf numFmtId="165" fontId="3" fillId="0" borderId="0" xfId="0" applyNumberFormat="1" applyFont="1"/>
    <xf numFmtId="9" fontId="6" fillId="0" borderId="0" xfId="0" applyNumberFormat="1" applyFont="1"/>
    <xf numFmtId="9" fontId="7" fillId="0" borderId="0" xfId="0" applyNumberFormat="1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3" fontId="2" fillId="4" borderId="0" xfId="1" applyFont="1" applyFill="1"/>
    <xf numFmtId="8" fontId="2" fillId="4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ISON ACHALMA" id="{3F2C39C9-4059-494F-9D9C-3F94E08325FC}" userId="b1ecd61295a042a9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6" dT="2021-08-11T17:33:41.08" personId="{3F2C39C9-4059-494F-9D9C-3F94E08325FC}" id="{8198FDBD-3BDE-4873-8EFA-E92675BC2E6E}">
    <text>Tasa de descuento</text>
  </threadedComment>
  <threadedComment ref="C169" dT="2021-08-11T17:39:39.65" personId="{3F2C39C9-4059-494F-9D9C-3F94E08325FC}" id="{D858F73E-7879-403E-AA2D-EEAE09D9E374}">
    <text>*si es positivo la alternativa con proyecto
incrementa valor a la empresa. 
En este caso la alternativa sin proyecto conviene.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9"/>
  <sheetViews>
    <sheetView tabSelected="1" topLeftCell="A116" workbookViewId="0">
      <selection activeCell="E25" sqref="E25"/>
    </sheetView>
  </sheetViews>
  <sheetFormatPr baseColWidth="10" defaultRowHeight="12.75" x14ac:dyDescent="0.2"/>
  <cols>
    <col min="2" max="2" width="32.42578125" customWidth="1"/>
    <col min="3" max="4" width="11.7109375" bestFit="1" customWidth="1"/>
  </cols>
  <sheetData>
    <row r="1" spans="2:4" x14ac:dyDescent="0.2">
      <c r="B1" s="69" t="s">
        <v>94</v>
      </c>
      <c r="C1" s="69"/>
      <c r="D1" s="69"/>
    </row>
    <row r="2" spans="2:4" ht="13.5" thickBot="1" x14ac:dyDescent="0.25">
      <c r="B2" s="1" t="s">
        <v>4</v>
      </c>
    </row>
    <row r="3" spans="2:4" x14ac:dyDescent="0.2">
      <c r="B3" s="73" t="s">
        <v>5</v>
      </c>
      <c r="C3" s="71" t="s">
        <v>17</v>
      </c>
      <c r="D3" s="72"/>
    </row>
    <row r="4" spans="2:4" x14ac:dyDescent="0.2">
      <c r="B4" s="74"/>
      <c r="C4" s="22" t="s">
        <v>6</v>
      </c>
      <c r="D4" s="23" t="s">
        <v>7</v>
      </c>
    </row>
    <row r="5" spans="2:4" x14ac:dyDescent="0.2">
      <c r="B5" s="62" t="s">
        <v>87</v>
      </c>
      <c r="C5" s="7">
        <v>100000</v>
      </c>
      <c r="D5" s="9">
        <v>160000</v>
      </c>
    </row>
    <row r="6" spans="2:4" x14ac:dyDescent="0.2">
      <c r="B6" s="4" t="s">
        <v>8</v>
      </c>
      <c r="C6" s="7">
        <v>15000</v>
      </c>
      <c r="D6" s="9">
        <v>20000</v>
      </c>
    </row>
    <row r="7" spans="2:4" x14ac:dyDescent="0.2">
      <c r="B7" s="20" t="s">
        <v>33</v>
      </c>
      <c r="C7" s="21">
        <v>6</v>
      </c>
      <c r="D7" s="24">
        <v>4</v>
      </c>
    </row>
    <row r="8" spans="2:4" x14ac:dyDescent="0.2">
      <c r="B8" s="4" t="s">
        <v>9</v>
      </c>
      <c r="C8" s="3"/>
      <c r="D8" s="5"/>
    </row>
    <row r="9" spans="2:4" x14ac:dyDescent="0.2">
      <c r="B9" s="4" t="s">
        <v>10</v>
      </c>
      <c r="C9" s="3">
        <v>0.25</v>
      </c>
      <c r="D9" s="5">
        <v>0.15</v>
      </c>
    </row>
    <row r="10" spans="2:4" x14ac:dyDescent="0.2">
      <c r="B10" s="4" t="s">
        <v>11</v>
      </c>
      <c r="C10" s="7">
        <v>20000</v>
      </c>
      <c r="D10" s="9">
        <v>15000</v>
      </c>
    </row>
    <row r="11" spans="2:4" x14ac:dyDescent="0.2">
      <c r="B11" s="4" t="s">
        <v>12</v>
      </c>
      <c r="C11" s="21" t="s">
        <v>13</v>
      </c>
      <c r="D11" s="24" t="s">
        <v>13</v>
      </c>
    </row>
    <row r="12" spans="2:4" x14ac:dyDescent="0.2">
      <c r="B12" s="4" t="s">
        <v>1</v>
      </c>
      <c r="C12" s="13">
        <v>0.3</v>
      </c>
      <c r="D12" s="14">
        <v>0.3</v>
      </c>
    </row>
    <row r="13" spans="2:4" x14ac:dyDescent="0.2">
      <c r="B13" s="25" t="s">
        <v>14</v>
      </c>
      <c r="C13" s="3"/>
      <c r="D13" s="5"/>
    </row>
    <row r="14" spans="2:4" x14ac:dyDescent="0.2">
      <c r="B14" s="25" t="s">
        <v>2</v>
      </c>
      <c r="C14" s="7">
        <v>200000</v>
      </c>
      <c r="D14" s="9">
        <v>200000</v>
      </c>
    </row>
    <row r="15" spans="2:4" x14ac:dyDescent="0.2">
      <c r="B15" s="25" t="s">
        <v>15</v>
      </c>
      <c r="C15" s="3">
        <v>1</v>
      </c>
      <c r="D15" s="5">
        <v>1</v>
      </c>
    </row>
    <row r="16" spans="2:4" x14ac:dyDescent="0.2">
      <c r="B16" s="4" t="s">
        <v>16</v>
      </c>
      <c r="C16" s="3"/>
      <c r="D16" s="5"/>
    </row>
    <row r="17" spans="2:4" x14ac:dyDescent="0.2">
      <c r="B17" s="62" t="s">
        <v>89</v>
      </c>
      <c r="C17" s="7">
        <v>60000</v>
      </c>
      <c r="D17" s="9">
        <v>160000</v>
      </c>
    </row>
    <row r="18" spans="2:4" ht="13.5" thickBot="1" x14ac:dyDescent="0.25">
      <c r="B18" s="64" t="s">
        <v>90</v>
      </c>
      <c r="C18" s="11">
        <v>10000</v>
      </c>
      <c r="D18" s="10">
        <v>20000</v>
      </c>
    </row>
    <row r="20" spans="2:4" x14ac:dyDescent="0.2">
      <c r="B20" s="1" t="s">
        <v>95</v>
      </c>
    </row>
    <row r="21" spans="2:4" x14ac:dyDescent="0.2">
      <c r="B21" s="26" t="s">
        <v>18</v>
      </c>
    </row>
    <row r="22" spans="2:4" x14ac:dyDescent="0.2">
      <c r="B22" s="26" t="s">
        <v>19</v>
      </c>
    </row>
    <row r="24" spans="2:4" x14ac:dyDescent="0.2">
      <c r="B24" s="19" t="s">
        <v>20</v>
      </c>
    </row>
    <row r="26" spans="2:4" x14ac:dyDescent="0.2">
      <c r="B26" s="19" t="s">
        <v>21</v>
      </c>
    </row>
    <row r="28" spans="2:4" x14ac:dyDescent="0.2">
      <c r="B28" s="19" t="s">
        <v>22</v>
      </c>
    </row>
    <row r="30" spans="2:4" x14ac:dyDescent="0.2">
      <c r="B30" s="19" t="s">
        <v>23</v>
      </c>
    </row>
    <row r="32" spans="2:4" x14ac:dyDescent="0.2">
      <c r="B32" s="63" t="s">
        <v>96</v>
      </c>
    </row>
    <row r="33" spans="2:7" x14ac:dyDescent="0.2">
      <c r="B33" s="19" t="s">
        <v>24</v>
      </c>
    </row>
    <row r="35" spans="2:7" x14ac:dyDescent="0.2">
      <c r="B35" s="19" t="s">
        <v>25</v>
      </c>
    </row>
    <row r="37" spans="2:7" x14ac:dyDescent="0.2">
      <c r="B37" s="19" t="s">
        <v>26</v>
      </c>
    </row>
    <row r="39" spans="2:7" x14ac:dyDescent="0.2">
      <c r="B39" s="1" t="s">
        <v>27</v>
      </c>
    </row>
    <row r="40" spans="2:7" x14ac:dyDescent="0.2">
      <c r="B40" s="63" t="s">
        <v>97</v>
      </c>
    </row>
    <row r="41" spans="2:7" x14ac:dyDescent="0.2">
      <c r="B41" s="19" t="s">
        <v>28</v>
      </c>
    </row>
    <row r="43" spans="2:7" x14ac:dyDescent="0.2">
      <c r="B43" s="1" t="s">
        <v>49</v>
      </c>
    </row>
    <row r="45" spans="2:7" x14ac:dyDescent="0.2">
      <c r="B45" s="69" t="s">
        <v>98</v>
      </c>
      <c r="C45" s="69"/>
      <c r="D45" s="69"/>
      <c r="E45" s="69"/>
      <c r="F45" s="69"/>
      <c r="G45" s="69"/>
    </row>
    <row r="46" spans="2:7" ht="13.5" thickBot="1" x14ac:dyDescent="0.25"/>
    <row r="47" spans="2:7" ht="13.5" thickBot="1" x14ac:dyDescent="0.25">
      <c r="B47" s="29" t="s">
        <v>5</v>
      </c>
      <c r="C47" s="30">
        <v>0</v>
      </c>
      <c r="D47" s="30">
        <v>1</v>
      </c>
      <c r="E47" s="30">
        <v>2</v>
      </c>
      <c r="F47" s="30">
        <v>3</v>
      </c>
      <c r="G47" s="31">
        <v>4</v>
      </c>
    </row>
    <row r="48" spans="2:7" x14ac:dyDescent="0.2">
      <c r="B48" s="28" t="s">
        <v>29</v>
      </c>
      <c r="C48" s="6"/>
      <c r="D48" s="15">
        <f>$C$15*$C$14</f>
        <v>200000</v>
      </c>
      <c r="E48" s="15">
        <f>$C$15*$C$14</f>
        <v>200000</v>
      </c>
      <c r="F48" s="15">
        <f>$C$15*$C$14</f>
        <v>200000</v>
      </c>
      <c r="G48" s="16">
        <f>$C$15*$C$14</f>
        <v>200000</v>
      </c>
    </row>
    <row r="49" spans="2:7" x14ac:dyDescent="0.2">
      <c r="B49" s="20" t="s">
        <v>30</v>
      </c>
      <c r="C49" s="3"/>
      <c r="D49" s="8">
        <f>-$C$9*$C$14</f>
        <v>-50000</v>
      </c>
      <c r="E49" s="8">
        <f>-$C$9*$C$14</f>
        <v>-50000</v>
      </c>
      <c r="F49" s="8">
        <f>-$C$9*$C$14</f>
        <v>-50000</v>
      </c>
      <c r="G49" s="12">
        <f>-$C$9*$C$14</f>
        <v>-50000</v>
      </c>
    </row>
    <row r="50" spans="2:7" x14ac:dyDescent="0.2">
      <c r="B50" s="20" t="s">
        <v>35</v>
      </c>
      <c r="C50" s="3"/>
      <c r="D50" s="8">
        <f>-$C$10</f>
        <v>-20000</v>
      </c>
      <c r="E50" s="8">
        <f>-$C$10</f>
        <v>-20000</v>
      </c>
      <c r="F50" s="8">
        <f>-$C$10</f>
        <v>-20000</v>
      </c>
      <c r="G50" s="12">
        <f>-$C$10</f>
        <v>-20000</v>
      </c>
    </row>
    <row r="51" spans="2:7" x14ac:dyDescent="0.2">
      <c r="B51" s="20" t="s">
        <v>34</v>
      </c>
      <c r="C51" s="3"/>
      <c r="D51" s="8">
        <f>-$C$56</f>
        <v>-15000</v>
      </c>
      <c r="E51" s="3">
        <f>-$C$56</f>
        <v>-15000</v>
      </c>
      <c r="F51" s="3">
        <f>-$C$56</f>
        <v>-15000</v>
      </c>
      <c r="G51" s="5">
        <f>-$C$56</f>
        <v>-15000</v>
      </c>
    </row>
    <row r="52" spans="2:7" x14ac:dyDescent="0.2">
      <c r="B52" s="20" t="s">
        <v>36</v>
      </c>
      <c r="C52" s="3"/>
      <c r="D52" s="3"/>
      <c r="E52" s="3"/>
      <c r="F52" s="3"/>
      <c r="G52" s="12">
        <f>C58</f>
        <v>5000</v>
      </c>
    </row>
    <row r="53" spans="2:7" x14ac:dyDescent="0.2">
      <c r="B53" s="20" t="s">
        <v>39</v>
      </c>
      <c r="C53" s="3">
        <f>SUM(C48:C52)</f>
        <v>0</v>
      </c>
      <c r="D53" s="8">
        <f>SUM(D48:D52)</f>
        <v>115000</v>
      </c>
      <c r="E53" s="8">
        <f>SUM(E48:E52)</f>
        <v>115000</v>
      </c>
      <c r="F53" s="3">
        <f>SUM(F48:F52)</f>
        <v>115000</v>
      </c>
      <c r="G53" s="5">
        <f>SUM(G48:G52)</f>
        <v>120000</v>
      </c>
    </row>
    <row r="54" spans="2:7" ht="13.5" thickBot="1" x14ac:dyDescent="0.25">
      <c r="B54" s="32" t="s">
        <v>40</v>
      </c>
      <c r="C54" s="17">
        <f>-C53*$C$12</f>
        <v>0</v>
      </c>
      <c r="D54" s="17">
        <f>-D53*$C$12</f>
        <v>-34500</v>
      </c>
      <c r="E54" s="17">
        <f>-E53*$C$12</f>
        <v>-34500</v>
      </c>
      <c r="F54" s="17">
        <f>-F53*$C$12</f>
        <v>-34500</v>
      </c>
      <c r="G54" s="18">
        <f>-G53*$C$12</f>
        <v>-36000</v>
      </c>
    </row>
    <row r="55" spans="2:7" ht="13.5" thickBot="1" x14ac:dyDescent="0.25">
      <c r="B55" s="29" t="s">
        <v>41</v>
      </c>
      <c r="C55" s="33">
        <f>C53+C54</f>
        <v>0</v>
      </c>
      <c r="D55" s="33">
        <f>D53+D54</f>
        <v>80500</v>
      </c>
      <c r="E55" s="33">
        <f>E53+E54</f>
        <v>80500</v>
      </c>
      <c r="F55" s="33">
        <f>F53+F54</f>
        <v>80500</v>
      </c>
      <c r="G55" s="34">
        <f>G53+G54</f>
        <v>84000</v>
      </c>
    </row>
    <row r="56" spans="2:7" x14ac:dyDescent="0.2">
      <c r="B56" s="19" t="s">
        <v>32</v>
      </c>
      <c r="C56" s="65">
        <f>(C5-C18)/C7</f>
        <v>15000</v>
      </c>
    </row>
    <row r="57" spans="2:7" x14ac:dyDescent="0.2">
      <c r="B57" s="19" t="s">
        <v>37</v>
      </c>
    </row>
    <row r="58" spans="2:7" x14ac:dyDescent="0.2">
      <c r="B58" s="19" t="s">
        <v>38</v>
      </c>
      <c r="C58" s="66">
        <f>C6-C18</f>
        <v>5000</v>
      </c>
    </row>
    <row r="60" spans="2:7" x14ac:dyDescent="0.2">
      <c r="B60" s="19" t="s">
        <v>42</v>
      </c>
    </row>
    <row r="61" spans="2:7" x14ac:dyDescent="0.2">
      <c r="B61" s="19" t="s">
        <v>43</v>
      </c>
    </row>
    <row r="62" spans="2:7" x14ac:dyDescent="0.2">
      <c r="B62" s="19" t="s">
        <v>44</v>
      </c>
    </row>
    <row r="63" spans="2:7" x14ac:dyDescent="0.2">
      <c r="B63" s="19" t="s">
        <v>45</v>
      </c>
    </row>
    <row r="64" spans="2:7" x14ac:dyDescent="0.2">
      <c r="B64" s="63" t="s">
        <v>99</v>
      </c>
    </row>
    <row r="66" spans="2:7" x14ac:dyDescent="0.2">
      <c r="B66" s="1" t="s">
        <v>46</v>
      </c>
    </row>
    <row r="67" spans="2:7" ht="13.5" thickBot="1" x14ac:dyDescent="0.25"/>
    <row r="68" spans="2:7" ht="13.5" thickBot="1" x14ac:dyDescent="0.25">
      <c r="B68" s="29" t="s">
        <v>5</v>
      </c>
      <c r="C68" s="30">
        <v>0</v>
      </c>
      <c r="D68" s="30">
        <v>1</v>
      </c>
      <c r="E68" s="30">
        <v>2</v>
      </c>
      <c r="F68" s="30">
        <v>3</v>
      </c>
      <c r="G68" s="31">
        <v>4</v>
      </c>
    </row>
    <row r="69" spans="2:7" x14ac:dyDescent="0.2">
      <c r="B69" s="28" t="s">
        <v>29</v>
      </c>
      <c r="C69" s="6">
        <f>SUM(C68)</f>
        <v>0</v>
      </c>
      <c r="D69" s="15">
        <f t="shared" ref="D69:G71" si="0">D48</f>
        <v>200000</v>
      </c>
      <c r="E69" s="15">
        <f t="shared" si="0"/>
        <v>200000</v>
      </c>
      <c r="F69" s="15">
        <f t="shared" si="0"/>
        <v>200000</v>
      </c>
      <c r="G69" s="15">
        <f t="shared" si="0"/>
        <v>200000</v>
      </c>
    </row>
    <row r="70" spans="2:7" x14ac:dyDescent="0.2">
      <c r="B70" s="20" t="s">
        <v>30</v>
      </c>
      <c r="C70" s="3">
        <f>SUM(C69)</f>
        <v>0</v>
      </c>
      <c r="D70" s="8">
        <f t="shared" si="0"/>
        <v>-50000</v>
      </c>
      <c r="E70" s="8">
        <f t="shared" si="0"/>
        <v>-50000</v>
      </c>
      <c r="F70" s="8">
        <f t="shared" si="0"/>
        <v>-50000</v>
      </c>
      <c r="G70" s="8">
        <f t="shared" si="0"/>
        <v>-50000</v>
      </c>
    </row>
    <row r="71" spans="2:7" x14ac:dyDescent="0.2">
      <c r="B71" s="20" t="s">
        <v>35</v>
      </c>
      <c r="C71" s="3">
        <f>SUM(C70)</f>
        <v>0</v>
      </c>
      <c r="D71" s="8">
        <f t="shared" si="0"/>
        <v>-20000</v>
      </c>
      <c r="E71" s="8">
        <f t="shared" si="0"/>
        <v>-20000</v>
      </c>
      <c r="F71" s="8">
        <f t="shared" si="0"/>
        <v>-20000</v>
      </c>
      <c r="G71" s="8">
        <f t="shared" si="0"/>
        <v>-20000</v>
      </c>
    </row>
    <row r="72" spans="2:7" x14ac:dyDescent="0.2">
      <c r="B72" s="20" t="s">
        <v>40</v>
      </c>
      <c r="C72" s="3">
        <f>SUM(C71)</f>
        <v>0</v>
      </c>
      <c r="D72" s="3">
        <f>D54</f>
        <v>-34500</v>
      </c>
      <c r="E72" s="3">
        <f>E54</f>
        <v>-34500</v>
      </c>
      <c r="F72" s="3">
        <f>F54</f>
        <v>-34500</v>
      </c>
      <c r="G72" s="3">
        <f>G54</f>
        <v>-36000</v>
      </c>
    </row>
    <row r="73" spans="2:7" ht="13.5" thickBot="1" x14ac:dyDescent="0.25">
      <c r="B73" s="20" t="s">
        <v>47</v>
      </c>
      <c r="C73" s="3">
        <f>SUM(C72)</f>
        <v>0</v>
      </c>
      <c r="D73" s="3"/>
      <c r="E73" s="3"/>
      <c r="F73" s="3"/>
      <c r="G73" s="12">
        <f>C6</f>
        <v>15000</v>
      </c>
    </row>
    <row r="74" spans="2:7" ht="13.5" thickBot="1" x14ac:dyDescent="0.25">
      <c r="B74" s="29" t="s">
        <v>92</v>
      </c>
      <c r="C74" s="33">
        <v>0</v>
      </c>
      <c r="D74" s="35">
        <f>SUM(D69:D73)</f>
        <v>95500</v>
      </c>
      <c r="E74" s="35">
        <f>SUM(E69:E73)</f>
        <v>95500</v>
      </c>
      <c r="F74" s="35">
        <f>SUM(F69:F73)</f>
        <v>95500</v>
      </c>
      <c r="G74" s="35">
        <f>SUM(G69:G73)</f>
        <v>109000</v>
      </c>
    </row>
    <row r="76" spans="2:7" x14ac:dyDescent="0.2">
      <c r="B76" s="19" t="s">
        <v>48</v>
      </c>
      <c r="C76" s="67">
        <v>0.2</v>
      </c>
    </row>
    <row r="78" spans="2:7" x14ac:dyDescent="0.2">
      <c r="B78" s="1" t="s">
        <v>0</v>
      </c>
      <c r="C78" s="76">
        <f>NPV(C76,D74:G74)+C74</f>
        <v>253734.56790123461</v>
      </c>
      <c r="D78" s="61"/>
    </row>
    <row r="80" spans="2:7" x14ac:dyDescent="0.2">
      <c r="B80" s="1" t="s">
        <v>88</v>
      </c>
    </row>
    <row r="82" spans="2:7" ht="15.75" x14ac:dyDescent="0.25">
      <c r="B82" s="70" t="s">
        <v>100</v>
      </c>
      <c r="C82" s="70"/>
      <c r="D82" s="70"/>
      <c r="E82" s="70"/>
      <c r="F82" s="70"/>
      <c r="G82" s="70"/>
    </row>
    <row r="83" spans="2:7" ht="13.5" thickBot="1" x14ac:dyDescent="0.25"/>
    <row r="84" spans="2:7" ht="13.5" thickBot="1" x14ac:dyDescent="0.25">
      <c r="B84" s="29" t="s">
        <v>5</v>
      </c>
      <c r="C84" s="30">
        <v>0</v>
      </c>
      <c r="D84" s="30">
        <v>1</v>
      </c>
      <c r="E84" s="30">
        <v>2</v>
      </c>
      <c r="F84" s="30">
        <v>3</v>
      </c>
      <c r="G84" s="31">
        <v>4</v>
      </c>
    </row>
    <row r="85" spans="2:7" x14ac:dyDescent="0.2">
      <c r="B85" s="28" t="s">
        <v>29</v>
      </c>
      <c r="C85" s="6"/>
      <c r="D85" s="15">
        <f>$C$15*$C$14</f>
        <v>200000</v>
      </c>
      <c r="E85" s="15">
        <f>$C$15*$C$14</f>
        <v>200000</v>
      </c>
      <c r="F85" s="15">
        <f>$C$15*$C$14</f>
        <v>200000</v>
      </c>
      <c r="G85" s="16">
        <f>$C$15*$C$14</f>
        <v>200000</v>
      </c>
    </row>
    <row r="86" spans="2:7" x14ac:dyDescent="0.2">
      <c r="B86" s="20" t="s">
        <v>50</v>
      </c>
      <c r="C86" s="3"/>
      <c r="D86" s="8">
        <f>-$D$9*$D$14</f>
        <v>-30000</v>
      </c>
      <c r="E86" s="8">
        <f>-$D$9*$D$14</f>
        <v>-30000</v>
      </c>
      <c r="F86" s="8">
        <f>-$D$9*$D$14</f>
        <v>-30000</v>
      </c>
      <c r="G86" s="8">
        <f>-$D$9*$D$14</f>
        <v>-30000</v>
      </c>
    </row>
    <row r="87" spans="2:7" x14ac:dyDescent="0.2">
      <c r="B87" s="20" t="s">
        <v>35</v>
      </c>
      <c r="C87" s="3"/>
      <c r="D87" s="8">
        <f>-$D$10</f>
        <v>-15000</v>
      </c>
      <c r="E87" s="8">
        <f>-$D$10</f>
        <v>-15000</v>
      </c>
      <c r="F87" s="8">
        <f>-$D$10</f>
        <v>-15000</v>
      </c>
      <c r="G87" s="8">
        <f>-$D$10</f>
        <v>-15000</v>
      </c>
    </row>
    <row r="88" spans="2:7" x14ac:dyDescent="0.2">
      <c r="B88" s="20" t="s">
        <v>34</v>
      </c>
      <c r="C88" s="3"/>
      <c r="D88" s="8">
        <f>-$C$93</f>
        <v>-35000</v>
      </c>
      <c r="E88" s="8">
        <f>-$C$93</f>
        <v>-35000</v>
      </c>
      <c r="F88" s="8">
        <f>-$C$93</f>
        <v>-35000</v>
      </c>
      <c r="G88" s="8">
        <f>-$C$93</f>
        <v>-35000</v>
      </c>
    </row>
    <row r="89" spans="2:7" x14ac:dyDescent="0.2">
      <c r="B89" s="20" t="s">
        <v>51</v>
      </c>
      <c r="C89" s="8">
        <f>C95</f>
        <v>-10000</v>
      </c>
      <c r="D89" s="3"/>
      <c r="E89" s="3"/>
      <c r="F89" s="3"/>
      <c r="G89" s="12"/>
    </row>
    <row r="90" spans="2:7" x14ac:dyDescent="0.2">
      <c r="B90" s="20" t="s">
        <v>39</v>
      </c>
      <c r="C90" s="3">
        <f>SUM(C85:C89)</f>
        <v>-10000</v>
      </c>
      <c r="D90" s="3">
        <f>SUM(D85:D89)</f>
        <v>120000</v>
      </c>
      <c r="E90" s="3">
        <f>SUM(E85:E89)</f>
        <v>120000</v>
      </c>
      <c r="F90" s="3">
        <f>SUM(F85:F89)</f>
        <v>120000</v>
      </c>
      <c r="G90" s="5">
        <f>SUM(G85:G89)</f>
        <v>120000</v>
      </c>
    </row>
    <row r="91" spans="2:7" ht="13.5" thickBot="1" x14ac:dyDescent="0.25">
      <c r="B91" s="32" t="s">
        <v>40</v>
      </c>
      <c r="C91" s="17">
        <f>-C90*D12</f>
        <v>3000</v>
      </c>
      <c r="D91" s="17">
        <f>-D90*$C$12</f>
        <v>-36000</v>
      </c>
      <c r="E91" s="17">
        <f>-E90*$C$12</f>
        <v>-36000</v>
      </c>
      <c r="F91" s="17">
        <f>-F90*$C$12</f>
        <v>-36000</v>
      </c>
      <c r="G91" s="18">
        <f>-G90*$C$12</f>
        <v>-36000</v>
      </c>
    </row>
    <row r="92" spans="2:7" ht="13.5" thickBot="1" x14ac:dyDescent="0.25">
      <c r="B92" s="29" t="s">
        <v>41</v>
      </c>
      <c r="C92" s="33"/>
      <c r="D92" s="33">
        <f>D90+D91</f>
        <v>84000</v>
      </c>
      <c r="E92" s="33">
        <f>E90+E91</f>
        <v>84000</v>
      </c>
      <c r="F92" s="33">
        <f>F90+F91</f>
        <v>84000</v>
      </c>
      <c r="G92" s="34">
        <f>G90+G91</f>
        <v>84000</v>
      </c>
    </row>
    <row r="93" spans="2:7" x14ac:dyDescent="0.2">
      <c r="B93" s="19" t="s">
        <v>52</v>
      </c>
      <c r="C93" s="65">
        <f>(D5-D18)/D7</f>
        <v>35000</v>
      </c>
    </row>
    <row r="94" spans="2:7" x14ac:dyDescent="0.2">
      <c r="B94" s="19" t="s">
        <v>53</v>
      </c>
    </row>
    <row r="95" spans="2:7" x14ac:dyDescent="0.2">
      <c r="B95" s="63" t="s">
        <v>101</v>
      </c>
      <c r="C95" s="65">
        <v>-10000</v>
      </c>
    </row>
    <row r="97" spans="2:7" x14ac:dyDescent="0.2">
      <c r="B97" s="19" t="s">
        <v>59</v>
      </c>
    </row>
    <row r="98" spans="2:7" x14ac:dyDescent="0.2">
      <c r="B98" s="19" t="s">
        <v>61</v>
      </c>
    </row>
    <row r="99" spans="2:7" x14ac:dyDescent="0.2">
      <c r="B99" s="63" t="s">
        <v>91</v>
      </c>
    </row>
    <row r="100" spans="2:7" x14ac:dyDescent="0.2">
      <c r="B100" s="19" t="s">
        <v>60</v>
      </c>
    </row>
    <row r="101" spans="2:7" x14ac:dyDescent="0.2">
      <c r="B101" s="63" t="s">
        <v>102</v>
      </c>
    </row>
    <row r="103" spans="2:7" ht="15.75" x14ac:dyDescent="0.25">
      <c r="B103" s="70" t="s">
        <v>58</v>
      </c>
      <c r="C103" s="70"/>
      <c r="D103" s="70"/>
      <c r="E103" s="70"/>
      <c r="F103" s="70"/>
      <c r="G103" s="70"/>
    </row>
    <row r="104" spans="2:7" ht="13.5" thickBot="1" x14ac:dyDescent="0.25"/>
    <row r="105" spans="2:7" ht="13.5" thickBot="1" x14ac:dyDescent="0.25">
      <c r="B105" s="29" t="s">
        <v>5</v>
      </c>
      <c r="C105" s="30">
        <v>0</v>
      </c>
      <c r="D105" s="30">
        <v>1</v>
      </c>
      <c r="E105" s="30">
        <v>2</v>
      </c>
      <c r="F105" s="30">
        <v>3</v>
      </c>
      <c r="G105" s="31">
        <v>4</v>
      </c>
    </row>
    <row r="106" spans="2:7" x14ac:dyDescent="0.2">
      <c r="B106" s="46" t="s">
        <v>54</v>
      </c>
      <c r="C106" s="47">
        <f>C17</f>
        <v>60000</v>
      </c>
      <c r="D106" s="48"/>
      <c r="E106" s="48"/>
      <c r="F106" s="48"/>
      <c r="G106" s="49"/>
    </row>
    <row r="107" spans="2:7" x14ac:dyDescent="0.2">
      <c r="B107" s="42" t="s">
        <v>55</v>
      </c>
      <c r="C107" s="39">
        <f>C91</f>
        <v>3000</v>
      </c>
      <c r="D107" s="38"/>
      <c r="E107" s="38"/>
      <c r="F107" s="38"/>
      <c r="G107" s="43"/>
    </row>
    <row r="108" spans="2:7" x14ac:dyDescent="0.2">
      <c r="B108" s="42" t="s">
        <v>56</v>
      </c>
      <c r="C108" s="37">
        <f>-D5</f>
        <v>-160000</v>
      </c>
      <c r="D108" s="38"/>
      <c r="E108" s="38"/>
      <c r="F108" s="38"/>
      <c r="G108" s="43"/>
    </row>
    <row r="109" spans="2:7" x14ac:dyDescent="0.2">
      <c r="B109" s="44" t="s">
        <v>29</v>
      </c>
      <c r="C109" s="40">
        <f>SUM(C105)</f>
        <v>0</v>
      </c>
      <c r="D109" s="41">
        <f t="shared" ref="D109:G111" si="1">D85</f>
        <v>200000</v>
      </c>
      <c r="E109" s="41">
        <f t="shared" si="1"/>
        <v>200000</v>
      </c>
      <c r="F109" s="41">
        <f t="shared" si="1"/>
        <v>200000</v>
      </c>
      <c r="G109" s="45">
        <f t="shared" si="1"/>
        <v>200000</v>
      </c>
    </row>
    <row r="110" spans="2:7" x14ac:dyDescent="0.2">
      <c r="B110" s="20" t="s">
        <v>50</v>
      </c>
      <c r="C110" s="3">
        <f>SUM(C109)</f>
        <v>0</v>
      </c>
      <c r="D110" s="8">
        <f t="shared" si="1"/>
        <v>-30000</v>
      </c>
      <c r="E110" s="8">
        <f t="shared" si="1"/>
        <v>-30000</v>
      </c>
      <c r="F110" s="8">
        <f t="shared" si="1"/>
        <v>-30000</v>
      </c>
      <c r="G110" s="12">
        <f t="shared" si="1"/>
        <v>-30000</v>
      </c>
    </row>
    <row r="111" spans="2:7" x14ac:dyDescent="0.2">
      <c r="B111" s="20" t="s">
        <v>35</v>
      </c>
      <c r="C111" s="3">
        <f>SUM(C110)</f>
        <v>0</v>
      </c>
      <c r="D111" s="8">
        <f t="shared" si="1"/>
        <v>-15000</v>
      </c>
      <c r="E111" s="8">
        <f t="shared" si="1"/>
        <v>-15000</v>
      </c>
      <c r="F111" s="8">
        <f t="shared" si="1"/>
        <v>-15000</v>
      </c>
      <c r="G111" s="12">
        <f t="shared" si="1"/>
        <v>-15000</v>
      </c>
    </row>
    <row r="112" spans="2:7" x14ac:dyDescent="0.2">
      <c r="B112" s="20" t="s">
        <v>40</v>
      </c>
      <c r="C112" s="3">
        <f>SUM(C111)</f>
        <v>0</v>
      </c>
      <c r="D112" s="3">
        <f>D91</f>
        <v>-36000</v>
      </c>
      <c r="E112" s="3">
        <f>E91</f>
        <v>-36000</v>
      </c>
      <c r="F112" s="3">
        <f>F91</f>
        <v>-36000</v>
      </c>
      <c r="G112" s="5">
        <f>G91</f>
        <v>-36000</v>
      </c>
    </row>
    <row r="113" spans="2:7" ht="13.5" thickBot="1" x14ac:dyDescent="0.25">
      <c r="B113" s="20" t="s">
        <v>57</v>
      </c>
      <c r="C113" s="3">
        <f>SUM(C112)</f>
        <v>0</v>
      </c>
      <c r="D113" s="3"/>
      <c r="E113" s="3"/>
      <c r="F113" s="3"/>
      <c r="G113" s="12">
        <f>D18</f>
        <v>20000</v>
      </c>
    </row>
    <row r="114" spans="2:7" ht="13.5" thickBot="1" x14ac:dyDescent="0.25">
      <c r="B114" s="29" t="s">
        <v>93</v>
      </c>
      <c r="C114" s="50">
        <f>SUM(C106:C113)</f>
        <v>-97000</v>
      </c>
      <c r="D114" s="50">
        <f>SUM(D106:D113)</f>
        <v>119000</v>
      </c>
      <c r="E114" s="50">
        <f>SUM(E106:E113)</f>
        <v>119000</v>
      </c>
      <c r="F114" s="50">
        <f>SUM(F106:F113)</f>
        <v>119000</v>
      </c>
      <c r="G114" s="50">
        <f>SUM(G106:G113)</f>
        <v>139000</v>
      </c>
    </row>
    <row r="116" spans="2:7" x14ac:dyDescent="0.2">
      <c r="B116" s="19" t="s">
        <v>48</v>
      </c>
      <c r="C116" s="68">
        <v>0.2</v>
      </c>
    </row>
    <row r="118" spans="2:7" x14ac:dyDescent="0.2">
      <c r="B118" s="1" t="s">
        <v>0</v>
      </c>
      <c r="C118" s="75">
        <f>NPV(C116,D114:G114)+C114</f>
        <v>220704.47530864202</v>
      </c>
    </row>
    <row r="120" spans="2:7" x14ac:dyDescent="0.2">
      <c r="B120" s="1" t="s">
        <v>62</v>
      </c>
    </row>
    <row r="122" spans="2:7" x14ac:dyDescent="0.2">
      <c r="B122" s="1" t="s">
        <v>63</v>
      </c>
    </row>
    <row r="123" spans="2:7" ht="15.75" x14ac:dyDescent="0.25">
      <c r="B123" s="70" t="s">
        <v>64</v>
      </c>
      <c r="C123" s="70"/>
      <c r="D123" s="70"/>
      <c r="E123" s="70"/>
      <c r="F123" s="70"/>
      <c r="G123" s="70"/>
    </row>
    <row r="125" spans="2:7" x14ac:dyDescent="0.2">
      <c r="B125" s="22" t="s">
        <v>5</v>
      </c>
      <c r="C125" s="22">
        <v>0</v>
      </c>
      <c r="D125" s="22">
        <v>1</v>
      </c>
      <c r="E125" s="22">
        <v>2</v>
      </c>
      <c r="F125" s="22">
        <v>3</v>
      </c>
      <c r="G125" s="22">
        <v>4</v>
      </c>
    </row>
    <row r="126" spans="2:7" x14ac:dyDescent="0.2">
      <c r="B126" s="27" t="s">
        <v>65</v>
      </c>
      <c r="C126" s="3"/>
      <c r="D126" s="8">
        <f>D69</f>
        <v>200000</v>
      </c>
      <c r="E126" s="8">
        <f>E69</f>
        <v>200000</v>
      </c>
      <c r="F126" s="8">
        <f>F69</f>
        <v>200000</v>
      </c>
      <c r="G126" s="8">
        <f>G69</f>
        <v>200000</v>
      </c>
    </row>
    <row r="127" spans="2:7" x14ac:dyDescent="0.2">
      <c r="B127" s="27" t="s">
        <v>66</v>
      </c>
      <c r="C127" s="3"/>
      <c r="D127" s="8">
        <f>-D126*$C$136</f>
        <v>-60000</v>
      </c>
      <c r="E127" s="8">
        <f>-E126*$C$136</f>
        <v>-60000</v>
      </c>
      <c r="F127" s="8">
        <f>-F126*$C$136</f>
        <v>-60000</v>
      </c>
      <c r="G127" s="8">
        <f>-G126*$C$136</f>
        <v>-60000</v>
      </c>
    </row>
    <row r="128" spans="2:7" x14ac:dyDescent="0.2">
      <c r="B128" s="27" t="s">
        <v>67</v>
      </c>
      <c r="C128" s="3"/>
      <c r="D128" s="8">
        <f>D49</f>
        <v>-50000</v>
      </c>
      <c r="E128" s="8">
        <f>E49</f>
        <v>-50000</v>
      </c>
      <c r="F128" s="8">
        <f>F49</f>
        <v>-50000</v>
      </c>
      <c r="G128" s="8">
        <f>G49</f>
        <v>-50000</v>
      </c>
    </row>
    <row r="129" spans="2:7" x14ac:dyDescent="0.2">
      <c r="B129" s="27" t="s">
        <v>68</v>
      </c>
      <c r="C129" s="3"/>
      <c r="D129" s="8">
        <f>-D128*$C$136</f>
        <v>15000</v>
      </c>
      <c r="E129" s="8">
        <f>-E128*$C$136</f>
        <v>15000</v>
      </c>
      <c r="F129" s="8">
        <f>-F128*$C$136</f>
        <v>15000</v>
      </c>
      <c r="G129" s="8">
        <f>-G128*$C$136</f>
        <v>15000</v>
      </c>
    </row>
    <row r="130" spans="2:7" x14ac:dyDescent="0.2">
      <c r="B130" s="27" t="s">
        <v>31</v>
      </c>
      <c r="C130" s="3"/>
      <c r="D130" s="8">
        <f>D50</f>
        <v>-20000</v>
      </c>
      <c r="E130" s="8">
        <f>E50</f>
        <v>-20000</v>
      </c>
      <c r="F130" s="8">
        <f>F50</f>
        <v>-20000</v>
      </c>
      <c r="G130" s="8">
        <f>G50</f>
        <v>-20000</v>
      </c>
    </row>
    <row r="131" spans="2:7" x14ac:dyDescent="0.2">
      <c r="B131" s="27" t="s">
        <v>69</v>
      </c>
      <c r="C131" s="3"/>
      <c r="D131" s="3">
        <f>-D130*$C$136</f>
        <v>6000</v>
      </c>
      <c r="E131" s="3">
        <f>-E130*$C$136</f>
        <v>6000</v>
      </c>
      <c r="F131" s="3">
        <f>-F130*$C$136</f>
        <v>6000</v>
      </c>
      <c r="G131" s="3">
        <f>-G130*$C$136</f>
        <v>6000</v>
      </c>
    </row>
    <row r="132" spans="2:7" x14ac:dyDescent="0.2">
      <c r="B132" s="27" t="s">
        <v>70</v>
      </c>
      <c r="C132" s="3"/>
      <c r="D132" s="8">
        <f>-D51*$C$136</f>
        <v>4500</v>
      </c>
      <c r="E132" s="8">
        <f>-E51*$C$136</f>
        <v>4500</v>
      </c>
      <c r="F132" s="8">
        <f>-F51*$C$136</f>
        <v>4500</v>
      </c>
      <c r="G132" s="8">
        <f>-G51*$C$136</f>
        <v>4500</v>
      </c>
    </row>
    <row r="133" spans="2:7" x14ac:dyDescent="0.2">
      <c r="B133" s="27" t="s">
        <v>71</v>
      </c>
      <c r="C133" s="3"/>
      <c r="D133" s="3"/>
      <c r="E133" s="3"/>
      <c r="F133" s="3"/>
      <c r="G133" s="8">
        <f>G73</f>
        <v>15000</v>
      </c>
    </row>
    <row r="134" spans="2:7" x14ac:dyDescent="0.2">
      <c r="B134" s="27" t="s">
        <v>74</v>
      </c>
      <c r="C134" s="3"/>
      <c r="D134" s="3"/>
      <c r="E134" s="3"/>
      <c r="F134" s="3"/>
      <c r="G134" s="8">
        <f>-C58*C136</f>
        <v>-1500</v>
      </c>
    </row>
    <row r="135" spans="2:7" x14ac:dyDescent="0.2">
      <c r="B135" s="51" t="s">
        <v>72</v>
      </c>
      <c r="C135" s="51"/>
      <c r="D135" s="52">
        <f>SUM(D126:D134)</f>
        <v>95500</v>
      </c>
      <c r="E135" s="52">
        <f>SUM(E126:E134)</f>
        <v>95500</v>
      </c>
      <c r="F135" s="52">
        <f>SUM(F126:F134)</f>
        <v>95500</v>
      </c>
      <c r="G135" s="52">
        <f>SUM(G126:G134)</f>
        <v>109000</v>
      </c>
    </row>
    <row r="136" spans="2:7" x14ac:dyDescent="0.2">
      <c r="B136" s="19" t="s">
        <v>73</v>
      </c>
      <c r="C136" s="2">
        <v>0.3</v>
      </c>
    </row>
    <row r="137" spans="2:7" x14ac:dyDescent="0.2">
      <c r="B137" s="26" t="s">
        <v>3</v>
      </c>
      <c r="C137" s="2">
        <v>0.2</v>
      </c>
    </row>
    <row r="138" spans="2:7" x14ac:dyDescent="0.2">
      <c r="B138" s="26" t="s">
        <v>0</v>
      </c>
      <c r="C138" s="36">
        <f>NPV(C137,D135:G135)</f>
        <v>253734.56790123461</v>
      </c>
    </row>
    <row r="139" spans="2:7" x14ac:dyDescent="0.2">
      <c r="B139" s="1" t="s">
        <v>79</v>
      </c>
    </row>
    <row r="140" spans="2:7" ht="15.75" x14ac:dyDescent="0.25">
      <c r="B140" s="70" t="s">
        <v>75</v>
      </c>
      <c r="C140" s="70"/>
      <c r="D140" s="70"/>
      <c r="E140" s="70"/>
      <c r="F140" s="70"/>
      <c r="G140" s="70"/>
    </row>
    <row r="142" spans="2:7" x14ac:dyDescent="0.2">
      <c r="B142" s="22" t="s">
        <v>5</v>
      </c>
      <c r="C142" s="22">
        <v>0</v>
      </c>
      <c r="D142" s="22">
        <v>1</v>
      </c>
      <c r="E142" s="22">
        <v>2</v>
      </c>
      <c r="F142" s="22">
        <v>3</v>
      </c>
      <c r="G142" s="22">
        <v>4</v>
      </c>
    </row>
    <row r="143" spans="2:7" x14ac:dyDescent="0.2">
      <c r="B143" s="53" t="s">
        <v>76</v>
      </c>
      <c r="C143" s="55">
        <f>C106</f>
        <v>60000</v>
      </c>
      <c r="D143" s="54"/>
      <c r="E143" s="54"/>
      <c r="F143" s="54"/>
      <c r="G143" s="54"/>
    </row>
    <row r="144" spans="2:7" x14ac:dyDescent="0.2">
      <c r="B144" s="53" t="s">
        <v>77</v>
      </c>
      <c r="C144" s="55">
        <f>C107</f>
        <v>3000</v>
      </c>
      <c r="D144" s="54"/>
      <c r="E144" s="54"/>
      <c r="F144" s="54"/>
      <c r="G144" s="54"/>
    </row>
    <row r="145" spans="2:7" x14ac:dyDescent="0.2">
      <c r="B145" s="53" t="s">
        <v>56</v>
      </c>
      <c r="C145" s="55">
        <f>C108</f>
        <v>-160000</v>
      </c>
      <c r="D145" s="54"/>
      <c r="E145" s="54"/>
      <c r="F145" s="54"/>
      <c r="G145" s="54"/>
    </row>
    <row r="146" spans="2:7" x14ac:dyDescent="0.2">
      <c r="B146" s="27" t="s">
        <v>65</v>
      </c>
      <c r="C146" s="3"/>
      <c r="D146" s="8">
        <f>D126</f>
        <v>200000</v>
      </c>
      <c r="E146" s="8">
        <f>E126</f>
        <v>200000</v>
      </c>
      <c r="F146" s="8">
        <f>F126</f>
        <v>200000</v>
      </c>
      <c r="G146" s="8">
        <f>G126</f>
        <v>200000</v>
      </c>
    </row>
    <row r="147" spans="2:7" x14ac:dyDescent="0.2">
      <c r="B147" s="27" t="s">
        <v>66</v>
      </c>
      <c r="C147" s="3"/>
      <c r="D147" s="8">
        <f>-D146*$C$136</f>
        <v>-60000</v>
      </c>
      <c r="E147" s="8">
        <f>-E146*$C$136</f>
        <v>-60000</v>
      </c>
      <c r="F147" s="8">
        <f>-F146*$C$136</f>
        <v>-60000</v>
      </c>
      <c r="G147" s="8">
        <f>-G146*$C$136</f>
        <v>-60000</v>
      </c>
    </row>
    <row r="148" spans="2:7" x14ac:dyDescent="0.2">
      <c r="B148" s="27" t="s">
        <v>67</v>
      </c>
      <c r="C148" s="3"/>
      <c r="D148" s="8">
        <f>D110</f>
        <v>-30000</v>
      </c>
      <c r="E148" s="8">
        <f>E110</f>
        <v>-30000</v>
      </c>
      <c r="F148" s="8">
        <f>F110</f>
        <v>-30000</v>
      </c>
      <c r="G148" s="8">
        <f>G110</f>
        <v>-30000</v>
      </c>
    </row>
    <row r="149" spans="2:7" x14ac:dyDescent="0.2">
      <c r="B149" s="27" t="s">
        <v>68</v>
      </c>
      <c r="C149" s="3"/>
      <c r="D149" s="8">
        <f>-D148*$C$136</f>
        <v>9000</v>
      </c>
      <c r="E149" s="8">
        <f>-E148*$C$136</f>
        <v>9000</v>
      </c>
      <c r="F149" s="8">
        <f>-F148*$C$136</f>
        <v>9000</v>
      </c>
      <c r="G149" s="8">
        <f>-G148*$C$136</f>
        <v>9000</v>
      </c>
    </row>
    <row r="150" spans="2:7" x14ac:dyDescent="0.2">
      <c r="B150" s="27" t="s">
        <v>31</v>
      </c>
      <c r="C150" s="3"/>
      <c r="D150" s="8">
        <f>D111</f>
        <v>-15000</v>
      </c>
      <c r="E150" s="8">
        <f>E111</f>
        <v>-15000</v>
      </c>
      <c r="F150" s="8">
        <f>F111</f>
        <v>-15000</v>
      </c>
      <c r="G150" s="8">
        <f>G111</f>
        <v>-15000</v>
      </c>
    </row>
    <row r="151" spans="2:7" x14ac:dyDescent="0.2">
      <c r="B151" s="27" t="s">
        <v>69</v>
      </c>
      <c r="C151" s="3"/>
      <c r="D151" s="3">
        <f>-D150*$C$136</f>
        <v>4500</v>
      </c>
      <c r="E151" s="3">
        <f>-E150*$C$136</f>
        <v>4500</v>
      </c>
      <c r="F151" s="3">
        <f>-F150*$C$136</f>
        <v>4500</v>
      </c>
      <c r="G151" s="3">
        <f>-G150*$C$136</f>
        <v>4500</v>
      </c>
    </row>
    <row r="152" spans="2:7" x14ac:dyDescent="0.2">
      <c r="B152" s="27" t="s">
        <v>70</v>
      </c>
      <c r="C152" s="3"/>
      <c r="D152" s="8">
        <f>-D88*$C$136</f>
        <v>10500</v>
      </c>
      <c r="E152" s="8">
        <f>-E88*$C$136</f>
        <v>10500</v>
      </c>
      <c r="F152" s="8">
        <f>-F88*$C$136</f>
        <v>10500</v>
      </c>
      <c r="G152" s="8">
        <f>-G88*$C$136</f>
        <v>10500</v>
      </c>
    </row>
    <row r="153" spans="2:7" x14ac:dyDescent="0.2">
      <c r="B153" s="27" t="s">
        <v>78</v>
      </c>
      <c r="C153" s="8"/>
      <c r="D153" s="3"/>
      <c r="E153" s="3"/>
      <c r="F153" s="3"/>
      <c r="G153" s="8">
        <f>G113</f>
        <v>20000</v>
      </c>
    </row>
    <row r="154" spans="2:7" x14ac:dyDescent="0.2">
      <c r="B154" s="51" t="s">
        <v>72</v>
      </c>
      <c r="C154" s="52">
        <f>SUM(C143:C153)</f>
        <v>-97000</v>
      </c>
      <c r="D154" s="52">
        <f>SUM(D143:D153)</f>
        <v>119000</v>
      </c>
      <c r="E154" s="52">
        <f>SUM(E143:E153)</f>
        <v>119000</v>
      </c>
      <c r="F154" s="52">
        <f>SUM(F143:F153)</f>
        <v>119000</v>
      </c>
      <c r="G154" s="52">
        <f>SUM(G143:G153)</f>
        <v>139000</v>
      </c>
    </row>
    <row r="155" spans="2:7" x14ac:dyDescent="0.2">
      <c r="B155" s="19" t="s">
        <v>73</v>
      </c>
      <c r="C155" s="2">
        <v>0.3</v>
      </c>
    </row>
    <row r="156" spans="2:7" x14ac:dyDescent="0.2">
      <c r="B156" s="26" t="s">
        <v>3</v>
      </c>
      <c r="C156" s="2">
        <f>C137</f>
        <v>0.2</v>
      </c>
    </row>
    <row r="157" spans="2:7" x14ac:dyDescent="0.2">
      <c r="B157" s="26" t="s">
        <v>80</v>
      </c>
      <c r="C157" s="36">
        <f>NPV(C156,D154:G154)+C154</f>
        <v>220704.47530864202</v>
      </c>
    </row>
    <row r="159" spans="2:7" x14ac:dyDescent="0.2">
      <c r="B159" s="1" t="s">
        <v>81</v>
      </c>
    </row>
    <row r="161" spans="2:7" x14ac:dyDescent="0.2">
      <c r="B161" s="19" t="s">
        <v>82</v>
      </c>
    </row>
    <row r="162" spans="2:7" ht="13.5" thickBot="1" x14ac:dyDescent="0.25">
      <c r="B162" s="19"/>
    </row>
    <row r="163" spans="2:7" ht="13.5" thickBot="1" x14ac:dyDescent="0.25">
      <c r="B163" s="29" t="s">
        <v>5</v>
      </c>
      <c r="C163" s="30">
        <v>0</v>
      </c>
      <c r="D163" s="30">
        <f>C163+1</f>
        <v>1</v>
      </c>
      <c r="E163" s="30">
        <f>D163+1</f>
        <v>2</v>
      </c>
      <c r="F163" s="30">
        <f>E163+1</f>
        <v>3</v>
      </c>
      <c r="G163" s="31">
        <f>F163+1</f>
        <v>4</v>
      </c>
    </row>
    <row r="164" spans="2:7" x14ac:dyDescent="0.2">
      <c r="B164" s="60" t="s">
        <v>84</v>
      </c>
      <c r="C164" s="56">
        <f>C114</f>
        <v>-97000</v>
      </c>
      <c r="D164" s="56">
        <f>D114</f>
        <v>119000</v>
      </c>
      <c r="E164" s="56">
        <f>E114</f>
        <v>119000</v>
      </c>
      <c r="F164" s="56">
        <f>F114</f>
        <v>119000</v>
      </c>
      <c r="G164" s="57">
        <f>G114</f>
        <v>139000</v>
      </c>
    </row>
    <row r="165" spans="2:7" ht="13.5" thickBot="1" x14ac:dyDescent="0.25">
      <c r="B165" s="32" t="s">
        <v>85</v>
      </c>
      <c r="C165" s="17">
        <f>C74</f>
        <v>0</v>
      </c>
      <c r="D165" s="17">
        <f>D74</f>
        <v>95500</v>
      </c>
      <c r="E165" s="17">
        <f>E74</f>
        <v>95500</v>
      </c>
      <c r="F165" s="17">
        <f>F74</f>
        <v>95500</v>
      </c>
      <c r="G165" s="18">
        <f>G74</f>
        <v>109000</v>
      </c>
    </row>
    <row r="166" spans="2:7" ht="13.5" thickBot="1" x14ac:dyDescent="0.25">
      <c r="B166" s="58" t="s">
        <v>83</v>
      </c>
      <c r="C166" s="50">
        <f>C164-C165</f>
        <v>-97000</v>
      </c>
      <c r="D166" s="50">
        <f>D164-D165</f>
        <v>23500</v>
      </c>
      <c r="E166" s="50">
        <f>E164-E165</f>
        <v>23500</v>
      </c>
      <c r="F166" s="50">
        <f>F164-F165</f>
        <v>23500</v>
      </c>
      <c r="G166" s="59">
        <f>G164-G165</f>
        <v>30000</v>
      </c>
    </row>
    <row r="168" spans="2:7" x14ac:dyDescent="0.2">
      <c r="B168" s="19" t="s">
        <v>3</v>
      </c>
      <c r="C168" s="2">
        <f>C156</f>
        <v>0.2</v>
      </c>
    </row>
    <row r="169" spans="2:7" x14ac:dyDescent="0.2">
      <c r="B169" s="26" t="s">
        <v>86</v>
      </c>
      <c r="C169" s="61">
        <f>NPV(C168,D166:G166)+C166</f>
        <v>-33030.092592592591</v>
      </c>
    </row>
  </sheetData>
  <mergeCells count="8">
    <mergeCell ref="B1:D1"/>
    <mergeCell ref="B140:G140"/>
    <mergeCell ref="C3:D3"/>
    <mergeCell ref="B3:B4"/>
    <mergeCell ref="B45:G45"/>
    <mergeCell ref="B82:G82"/>
    <mergeCell ref="B103:G103"/>
    <mergeCell ref="B123:G123"/>
  </mergeCells>
  <phoneticPr fontId="0" type="noConversion"/>
  <pageMargins left="0.75" right="0.75" top="1" bottom="1" header="0" footer="0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Pasteles</vt:lpstr>
      <vt:lpstr>Hoja3</vt:lpstr>
    </vt:vector>
  </TitlesOfParts>
  <Company>Universidad del Pacífico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EDISON ACHALMA</cp:lastModifiedBy>
  <cp:lastPrinted>2004-10-17T17:01:32Z</cp:lastPrinted>
  <dcterms:created xsi:type="dcterms:W3CDTF">2003-08-13T21:47:24Z</dcterms:created>
  <dcterms:modified xsi:type="dcterms:W3CDTF">2021-08-11T19:45:39Z</dcterms:modified>
</cp:coreProperties>
</file>