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13 EJERCICIOS Y CASOS DE CLASES/"/>
    </mc:Choice>
  </mc:AlternateContent>
  <xr:revisionPtr revIDLastSave="0" documentId="8_{EEF4C314-A7A1-437A-ABB3-5466A3B16386}" xr6:coauthVersionLast="47" xr6:coauthVersionMax="47" xr10:uidLastSave="{00000000-0000-0000-0000-000000000000}"/>
  <bookViews>
    <workbookView xWindow="-120" yWindow="-16320" windowWidth="29040" windowHeight="15720" tabRatio="601"/>
  </bookViews>
  <sheets>
    <sheet name="TASA" sheetId="1" r:id="rId1"/>
  </sheets>
  <definedNames>
    <definedName name="_xlnm.Print_Area" localSheetId="0">TASA!$A$45:$H$152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D32" i="1"/>
  <c r="D36" i="1"/>
  <c r="D42" i="1"/>
  <c r="C166" i="1"/>
  <c r="C169" i="1" s="1"/>
  <c r="C176" i="1" s="1"/>
  <c r="F133" i="1"/>
  <c r="F134" i="1"/>
  <c r="F132" i="1"/>
  <c r="F131" i="1"/>
  <c r="D133" i="1"/>
  <c r="D134" i="1"/>
  <c r="D132" i="1"/>
  <c r="D131" i="1"/>
  <c r="D75" i="1"/>
  <c r="E75" i="1"/>
  <c r="C79" i="1"/>
  <c r="C98" i="1"/>
  <c r="F94" i="1"/>
  <c r="G94" i="1" s="1"/>
  <c r="F93" i="1"/>
  <c r="D94" i="1"/>
  <c r="E94" i="1"/>
  <c r="D93" i="1"/>
  <c r="E93" i="1"/>
  <c r="G93" i="1" s="1"/>
  <c r="G95" i="1" s="1"/>
  <c r="C103" i="1" s="1"/>
  <c r="F75" i="1"/>
  <c r="G75" i="1"/>
  <c r="F74" i="1"/>
  <c r="D74" i="1"/>
  <c r="E74" i="1"/>
  <c r="G74" i="1" s="1"/>
  <c r="G76" i="1" s="1"/>
  <c r="C84" i="1" s="1"/>
  <c r="D135" i="1" l="1"/>
  <c r="E132" i="1" l="1"/>
  <c r="G132" i="1" s="1"/>
  <c r="E135" i="1"/>
  <c r="E131" i="1"/>
  <c r="G131" i="1" s="1"/>
  <c r="E134" i="1"/>
  <c r="G134" i="1" s="1"/>
  <c r="E133" i="1"/>
  <c r="G133" i="1" s="1"/>
  <c r="G135" i="1" l="1"/>
</calcChain>
</file>

<file path=xl/sharedStrings.xml><?xml version="1.0" encoding="utf-8"?>
<sst xmlns="http://schemas.openxmlformats.org/spreadsheetml/2006/main" count="196" uniqueCount="154">
  <si>
    <t>%</t>
  </si>
  <si>
    <t>Fuente</t>
  </si>
  <si>
    <t>Deuda</t>
  </si>
  <si>
    <t>WACC</t>
  </si>
  <si>
    <t>ACTIVO</t>
  </si>
  <si>
    <t>SOLUCION</t>
  </si>
  <si>
    <t>Rd</t>
  </si>
  <si>
    <t>r (1-Tc)</t>
  </si>
  <si>
    <t>Participación</t>
  </si>
  <si>
    <t>sigla</t>
  </si>
  <si>
    <t>El WACC se usa cuando se cumplen dos condiciones:</t>
  </si>
  <si>
    <t>1.- El riesgo de la empresa es igual al riesgo del proyecto</t>
  </si>
  <si>
    <t>2.- El grado de apalancamiento es el mismo tanto para la empresa como para el proyecto</t>
  </si>
  <si>
    <t>Si el proyecto no cumple con las dos condiciones mencionadas se pueden presentar dos casos:</t>
  </si>
  <si>
    <t xml:space="preserve">     Se busca la beta de una empresa referente ( líder del sector o promedio sectorial) y con este beta se obtiene</t>
  </si>
  <si>
    <t xml:space="preserve">     Re( CAPM) y luego WACC</t>
  </si>
  <si>
    <t>2.- Grado de apalancamiento diferente pero igual riesgo.</t>
  </si>
  <si>
    <t xml:space="preserve">     En este caso se desapalanca la beta con grado de endeudamiento = 0, se obtiene Bu.</t>
  </si>
  <si>
    <t>Capital propio</t>
  </si>
  <si>
    <t>1.- Riesgo de la empresa diferente al riesgo del proyecto con apalancamiento iguales.</t>
  </si>
  <si>
    <t>EJERCICIO DE CALCULO DE TASAS DE DESCUENTO</t>
  </si>
  <si>
    <t>Ejercicio: La Colmena S.A.</t>
  </si>
  <si>
    <t xml:space="preserve">Generalmente la Compañía Comercial e Industrial La Colmena S.A. financia el 40% de su inversion total de </t>
  </si>
  <si>
    <t>de sus proyectos de Inversion con aporte propio y el 60% es financiada, con diversas lineas de credito para</t>
  </si>
  <si>
    <t xml:space="preserve">proyectos en el mercado de capitales y cuyo costo de capital o interes promedio es del 40%. Utilizando el </t>
  </si>
  <si>
    <t xml:space="preserve">costo de financiamiento externo ( 40%) y el costo de capital propio o accionario, calcule el costo de promedio </t>
  </si>
  <si>
    <t>ponderado de capital. Tener en cuenta, que la Gerencia Financiera estima que la tasa de inflacion durante</t>
  </si>
  <si>
    <t>la vida util del proyecto, sera de 30%, que la tasa de riesgo de mercado es de 5% y que la tasa minima</t>
  </si>
  <si>
    <t>requerida por la empresa, para sus inversiones de capital, es del 10%.</t>
  </si>
  <si>
    <t>DATOS</t>
  </si>
  <si>
    <t>Pasivo</t>
  </si>
  <si>
    <t>Patrimonio</t>
  </si>
  <si>
    <t>BALANCE GENERAL</t>
  </si>
  <si>
    <t>Activo</t>
  </si>
  <si>
    <t>Rd =</t>
  </si>
  <si>
    <t>COKsr =</t>
  </si>
  <si>
    <t>COKcr=</t>
  </si>
  <si>
    <t>Rm =</t>
  </si>
  <si>
    <t>Costo de lineas de credito</t>
  </si>
  <si>
    <t>Tasa de riesgo de mercado</t>
  </si>
  <si>
    <t>COK sin considerar riesgo de mercado</t>
  </si>
  <si>
    <t>Tasa considerando riesgo de mercado</t>
  </si>
  <si>
    <t>CPPC =</t>
  </si>
  <si>
    <t>Escenario 1: Economia sin impuestos</t>
  </si>
  <si>
    <t>Ru</t>
  </si>
  <si>
    <t>Escenario 1: Economia con impuestos</t>
  </si>
  <si>
    <t>PASIVO+PATRIMONIO</t>
  </si>
  <si>
    <t>Impuesto =</t>
  </si>
  <si>
    <t>Costo</t>
  </si>
  <si>
    <t>Costo Promedio Ponderado de Capital Nominal</t>
  </si>
  <si>
    <t>Costo Promedio Ponderado Real</t>
  </si>
  <si>
    <t>Inflacion =</t>
  </si>
  <si>
    <t>anual</t>
  </si>
  <si>
    <t>WACCr =</t>
  </si>
  <si>
    <t>(1 + WACCn)</t>
  </si>
  <si>
    <t>(1 + Inflacion)</t>
  </si>
  <si>
    <t xml:space="preserve">  _ 1</t>
  </si>
  <si>
    <t xml:space="preserve">WACCr = </t>
  </si>
  <si>
    <t>Costo Promedio Ponderado de Capital o WACC nominal</t>
  </si>
  <si>
    <t>WACCn</t>
  </si>
  <si>
    <t>CPPCn =</t>
  </si>
  <si>
    <t>Ejercicio: Fabrica de Alimentos Basicos S.A.</t>
  </si>
  <si>
    <t>La fabrica de Alimentos Basicos S.A. quiere calcular su costo promedio ponderado</t>
  </si>
  <si>
    <t>de capital con la finalidad de utilizarlo para evaluar sus proyectos de inversion. Al</t>
  </si>
  <si>
    <t>respecto el ultimo estado de situacion financiera muestra la siguientes estructura de</t>
  </si>
  <si>
    <t>capital, asi como tambien el costo anual de cada fuente de financiamiento, la cual ha</t>
  </si>
  <si>
    <t>sido calculada previamente por el Gerente Financiero de la empresa.</t>
  </si>
  <si>
    <t>ALIMENTOS BASICOS S.A.</t>
  </si>
  <si>
    <t>Acciones preferentes</t>
  </si>
  <si>
    <t>Utilidades no distribuidas</t>
  </si>
  <si>
    <t>Acciones comunes nuevas</t>
  </si>
  <si>
    <t>Valor en Libros</t>
  </si>
  <si>
    <t>Origen del Capital</t>
  </si>
  <si>
    <t>Supuestos</t>
  </si>
  <si>
    <t>1.- No existe inflacion</t>
  </si>
  <si>
    <t>2.- No hay impuestos</t>
  </si>
  <si>
    <t>3.- El valor en libros es igual al valor de mercado</t>
  </si>
  <si>
    <t>Acción Preferente</t>
  </si>
  <si>
    <t>Acción Común nueva</t>
  </si>
  <si>
    <t>Valor</t>
  </si>
  <si>
    <t>TOTAL</t>
  </si>
  <si>
    <t>Partic.</t>
  </si>
  <si>
    <t>Costo Promedio Ponderado de Capital o WACC</t>
  </si>
  <si>
    <t>Pond.</t>
  </si>
  <si>
    <t>Uso del WACC</t>
  </si>
  <si>
    <t>En caso no cumpla con las dos condiciones:</t>
  </si>
  <si>
    <t>Ejercicio: Grupo de Inversionistas</t>
  </si>
  <si>
    <t>Un grupo de inversionistas esta planteando establecer un negocio en la ciudad de Ica, para comercializar</t>
  </si>
  <si>
    <t>productos agroindustriales. Ya han recibido de sus consultores externos un exhaustivo estudio de mercado</t>
  </si>
  <si>
    <t>, donde se indica que las ventas del primer año de actividad seran de 1 200000, .Si la rentabilidad neta sobre</t>
  </si>
  <si>
    <t>ventas para esta clase de actividad es de 30% y los inversionistas desean obtener una rentabilidad de la</t>
  </si>
  <si>
    <t>inversion del 24 %  ? Cual es el monto de la inversion en total de activos.</t>
  </si>
  <si>
    <t>Ventas =</t>
  </si>
  <si>
    <t>Utilidad/ventas =</t>
  </si>
  <si>
    <t>Utilidad =</t>
  </si>
  <si>
    <t>Despejando Utilidad:</t>
  </si>
  <si>
    <t>Se tiene:</t>
  </si>
  <si>
    <t>30%* 1200000 =</t>
  </si>
  <si>
    <t>Ahora se tiene que:</t>
  </si>
  <si>
    <t>Utilidad/Inversion=</t>
  </si>
  <si>
    <t>Despejando la inversion:</t>
  </si>
  <si>
    <t>Inversion=</t>
  </si>
  <si>
    <t>Utilidad/ Rentabilidad de la inversion</t>
  </si>
  <si>
    <t>Inversion =</t>
  </si>
  <si>
    <t>360,000/24%</t>
  </si>
  <si>
    <t>Rentabilidad neta de ventas</t>
  </si>
  <si>
    <t>SOLUCION:</t>
  </si>
  <si>
    <t>Rentabilidad de la inversion</t>
  </si>
  <si>
    <t>Respuesta</t>
  </si>
  <si>
    <t>Costo Promedio Ponderado de Capital nominal</t>
  </si>
  <si>
    <t>Costo Promedio Ponderado de Capital Real</t>
  </si>
  <si>
    <t>Costo de capital Corporativo</t>
  </si>
  <si>
    <t>Usted ha  sido contratado para analizar una Corporación con dos subsidiarias en los sectores de Alimentos y el</t>
  </si>
  <si>
    <t>Tabaco, respectivamente. Se estima que la subsidiaria en Tabaco esta valorizada en $ 150 millones, mientras que</t>
  </si>
  <si>
    <t>su subsidiaria en Alimentos, en $ 100 millones. Se sabe que la corporación tiene un radio de deuda/patrimonio de 1.</t>
  </si>
  <si>
    <t>Además, usted cuenta con la siguiente información sobre compañías comparables:</t>
  </si>
  <si>
    <t>Promedio del</t>
  </si>
  <si>
    <t>Beta Promedio</t>
  </si>
  <si>
    <t>Ratio (&amp;)</t>
  </si>
  <si>
    <t>Sector</t>
  </si>
  <si>
    <t>D/E</t>
  </si>
  <si>
    <t>Alimentos</t>
  </si>
  <si>
    <t>Tabaco</t>
  </si>
  <si>
    <t>(&amp;) El ratio D/E está a valores de mercado</t>
  </si>
  <si>
    <t>Todas las compañías, al igual que las subsidiarias, están gravadas con una tasa de impuesto a la renta de 40%.</t>
  </si>
  <si>
    <t>De otro lado, la tasa de rendimiento del bono del tesoro a largo plazo es de 6%, y la prima por riesgo del mercado</t>
  </si>
  <si>
    <t>es de 5.5%.</t>
  </si>
  <si>
    <t>Estimar al actual costo del capital propio de la Corporación.</t>
  </si>
  <si>
    <t>a.) Desapalancar</t>
  </si>
  <si>
    <t>Tc=</t>
  </si>
  <si>
    <t xml:space="preserve">Beta </t>
  </si>
  <si>
    <t>Valor de</t>
  </si>
  <si>
    <t>Bl</t>
  </si>
  <si>
    <t>desapalancada</t>
  </si>
  <si>
    <t>Mercado</t>
  </si>
  <si>
    <t>b.) Promediar y hallar Bu</t>
  </si>
  <si>
    <t>Bu promedio =</t>
  </si>
  <si>
    <t>0.78261(100/250) + 0.92308(150/250)</t>
  </si>
  <si>
    <t>c.) Reapalancar</t>
  </si>
  <si>
    <t>0.8699*( 1+ (1)(1-0.4))</t>
  </si>
  <si>
    <t>Deuda/patrimonio =</t>
  </si>
  <si>
    <t>d.) Aplicar CAPM</t>
  </si>
  <si>
    <t>Rf =</t>
  </si>
  <si>
    <t>( Rf-Rm ) =</t>
  </si>
  <si>
    <t>CAPM =</t>
  </si>
  <si>
    <t>6% + 1.38702 (5.5%)</t>
  </si>
  <si>
    <t>Re=</t>
  </si>
  <si>
    <t>N°01</t>
  </si>
  <si>
    <t>N° 02</t>
  </si>
  <si>
    <t>N° 03</t>
  </si>
  <si>
    <t>N° 04</t>
  </si>
  <si>
    <t xml:space="preserve">     Luego se reapalanca con el grado de deuda/patrimonio del proyecto y se obtiene la beta reapalancada</t>
  </si>
  <si>
    <t xml:space="preserve">     ( Brl) que es la que se usa para hallar Re y conociendo Rd  y Tc se obtiene WACC.</t>
  </si>
  <si>
    <t>Brl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</si>
</sst>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82" formatCode="0.0%"/>
    <numFmt numFmtId="183" formatCode="_(* #,##0_);_(* \(#,##0\);_(* &quot;-&quot;??_);_(@_)"/>
    <numFmt numFmtId="187" formatCode="0.00000"/>
    <numFmt numFmtId="188" formatCode="_(* #,##0.0000_);_(* \(#,##0.0000\);_(* &quot;-&quot;??_);_(@_)"/>
    <numFmt numFmtId="189" formatCode="_(* #,##0.00000_);_(* \(#,##0.00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4" fontId="2" fillId="0" borderId="0" xfId="0" applyNumberFormat="1" applyFont="1"/>
    <xf numFmtId="10" fontId="0" fillId="0" borderId="1" xfId="2" applyNumberFormat="1" applyFont="1" applyBorder="1"/>
    <xf numFmtId="0" fontId="2" fillId="0" borderId="0" xfId="0" applyFont="1"/>
    <xf numFmtId="0" fontId="3" fillId="0" borderId="0" xfId="0" applyFont="1"/>
    <xf numFmtId="0" fontId="0" fillId="0" borderId="0" xfId="0" applyBorder="1"/>
    <xf numFmtId="40" fontId="0" fillId="0" borderId="0" xfId="0" applyNumberFormat="1"/>
    <xf numFmtId="3" fontId="0" fillId="0" borderId="0" xfId="0" applyNumberFormat="1" applyBorder="1" applyAlignment="1">
      <alignment horizontal="left"/>
    </xf>
    <xf numFmtId="183" fontId="0" fillId="0" borderId="0" xfId="1" applyNumberFormat="1" applyFont="1" applyBorder="1"/>
    <xf numFmtId="0" fontId="0" fillId="0" borderId="0" xfId="0" applyFill="1" applyBorder="1"/>
    <xf numFmtId="10" fontId="0" fillId="0" borderId="0" xfId="0" applyNumberFormat="1" applyBorder="1"/>
    <xf numFmtId="0" fontId="2" fillId="0" borderId="0" xfId="0" applyFont="1" applyBorder="1" applyAlignment="1">
      <alignment horizontal="center"/>
    </xf>
    <xf numFmtId="10" fontId="2" fillId="0" borderId="0" xfId="2" applyNumberFormat="1" applyFont="1" applyBorder="1"/>
    <xf numFmtId="0" fontId="0" fillId="0" borderId="2" xfId="0" applyBorder="1"/>
    <xf numFmtId="0" fontId="2" fillId="0" borderId="0" xfId="0" applyFont="1" applyFill="1" applyBorder="1"/>
    <xf numFmtId="0" fontId="0" fillId="0" borderId="3" xfId="0" applyBorder="1"/>
    <xf numFmtId="0" fontId="0" fillId="0" borderId="4" xfId="0" applyBorder="1"/>
    <xf numFmtId="10" fontId="0" fillId="0" borderId="3" xfId="0" applyNumberFormat="1" applyBorder="1"/>
    <xf numFmtId="0" fontId="0" fillId="0" borderId="5" xfId="0" applyBorder="1"/>
    <xf numFmtId="0" fontId="0" fillId="0" borderId="6" xfId="0" applyBorder="1"/>
    <xf numFmtId="10" fontId="2" fillId="0" borderId="7" xfId="2" applyNumberFormat="1" applyFont="1" applyBorder="1"/>
    <xf numFmtId="0" fontId="0" fillId="0" borderId="8" xfId="0" applyBorder="1" applyAlignment="1">
      <alignment horizontal="center"/>
    </xf>
    <xf numFmtId="10" fontId="0" fillId="0" borderId="8" xfId="2" applyNumberFormat="1" applyFont="1" applyBorder="1"/>
    <xf numFmtId="10" fontId="0" fillId="0" borderId="9" xfId="0" applyNumberFormat="1" applyBorder="1"/>
    <xf numFmtId="0" fontId="2" fillId="2" borderId="10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0" fontId="0" fillId="0" borderId="15" xfId="0" applyNumberFormat="1" applyBorder="1"/>
    <xf numFmtId="10" fontId="0" fillId="0" borderId="8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6" xfId="0" applyNumberFormat="1" applyBorder="1"/>
    <xf numFmtId="10" fontId="2" fillId="0" borderId="14" xfId="2" applyNumberFormat="1" applyFont="1" applyBorder="1"/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9" fontId="0" fillId="0" borderId="0" xfId="0" applyNumberFormat="1"/>
    <xf numFmtId="0" fontId="3" fillId="0" borderId="0" xfId="0" applyFont="1" applyFill="1" applyBorder="1"/>
    <xf numFmtId="0" fontId="3" fillId="0" borderId="1" xfId="0" applyFont="1" applyBorder="1" applyAlignment="1">
      <alignment horizontal="center"/>
    </xf>
    <xf numFmtId="9" fontId="0" fillId="0" borderId="3" xfId="0" applyNumberFormat="1" applyBorder="1"/>
    <xf numFmtId="0" fontId="3" fillId="0" borderId="6" xfId="0" applyFont="1" applyBorder="1"/>
    <xf numFmtId="9" fontId="0" fillId="0" borderId="7" xfId="0" applyNumberFormat="1" applyBorder="1"/>
    <xf numFmtId="182" fontId="0" fillId="0" borderId="8" xfId="0" applyNumberFormat="1" applyBorder="1" applyAlignment="1">
      <alignment horizontal="center"/>
    </xf>
    <xf numFmtId="0" fontId="3" fillId="0" borderId="0" xfId="0" applyFont="1" applyBorder="1"/>
    <xf numFmtId="0" fontId="0" fillId="0" borderId="0" xfId="0" applyFont="1" applyFill="1" applyBorder="1"/>
    <xf numFmtId="10" fontId="3" fillId="0" borderId="0" xfId="2" applyNumberFormat="1" applyFont="1"/>
    <xf numFmtId="9" fontId="0" fillId="0" borderId="0" xfId="0" applyNumberFormat="1" applyBorder="1"/>
    <xf numFmtId="0" fontId="5" fillId="0" borderId="0" xfId="0" applyFont="1"/>
    <xf numFmtId="183" fontId="3" fillId="0" borderId="1" xfId="1" applyNumberFormat="1" applyFont="1" applyBorder="1" applyAlignment="1"/>
    <xf numFmtId="10" fontId="2" fillId="3" borderId="11" xfId="2" applyNumberFormat="1" applyFont="1" applyFill="1" applyBorder="1" applyAlignment="1">
      <alignment horizontal="center"/>
    </xf>
    <xf numFmtId="0" fontId="2" fillId="3" borderId="12" xfId="0" applyFont="1" applyFill="1" applyBorder="1"/>
    <xf numFmtId="10" fontId="3" fillId="0" borderId="17" xfId="2" applyNumberFormat="1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183" fontId="0" fillId="0" borderId="8" xfId="0" applyNumberFormat="1" applyBorder="1"/>
    <xf numFmtId="183" fontId="0" fillId="0" borderId="1" xfId="1" applyNumberFormat="1" applyFont="1" applyBorder="1"/>
    <xf numFmtId="9" fontId="0" fillId="0" borderId="8" xfId="2" applyNumberFormat="1" applyFont="1" applyBorder="1"/>
    <xf numFmtId="9" fontId="0" fillId="0" borderId="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83" fontId="2" fillId="0" borderId="6" xfId="0" applyNumberFormat="1" applyFont="1" applyBorder="1"/>
    <xf numFmtId="9" fontId="2" fillId="0" borderId="8" xfId="2" applyNumberFormat="1" applyFont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4" fontId="3" fillId="0" borderId="0" xfId="0" applyNumberFormat="1" applyFont="1"/>
    <xf numFmtId="183" fontId="0" fillId="0" borderId="0" xfId="1" applyNumberFormat="1" applyFont="1"/>
    <xf numFmtId="183" fontId="3" fillId="0" borderId="0" xfId="0" applyNumberFormat="1" applyFont="1"/>
    <xf numFmtId="183" fontId="0" fillId="0" borderId="0" xfId="0" applyNumberFormat="1"/>
    <xf numFmtId="10" fontId="2" fillId="0" borderId="0" xfId="2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6" xfId="0" applyBorder="1" applyAlignment="1"/>
    <xf numFmtId="0" fontId="2" fillId="0" borderId="0" xfId="0" applyFont="1" applyBorder="1"/>
    <xf numFmtId="0" fontId="2" fillId="2" borderId="20" xfId="0" applyFont="1" applyFill="1" applyBorder="1" applyAlignment="1">
      <alignment horizontal="center"/>
    </xf>
    <xf numFmtId="10" fontId="2" fillId="2" borderId="21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10" fontId="2" fillId="2" borderId="24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43" fontId="0" fillId="0" borderId="8" xfId="1" applyFont="1" applyBorder="1"/>
    <xf numFmtId="9" fontId="3" fillId="0" borderId="9" xfId="0" applyNumberFormat="1" applyFont="1" applyBorder="1" applyAlignment="1">
      <alignment horizontal="center"/>
    </xf>
    <xf numFmtId="0" fontId="0" fillId="0" borderId="5" xfId="0" applyFill="1" applyBorder="1"/>
    <xf numFmtId="43" fontId="0" fillId="0" borderId="6" xfId="1" applyFont="1" applyBorder="1"/>
    <xf numFmtId="9" fontId="3" fillId="0" borderId="7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9" fontId="0" fillId="0" borderId="0" xfId="0" applyNumberFormat="1" applyBorder="1" applyAlignment="1">
      <alignment horizontal="left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10" fontId="2" fillId="2" borderId="28" xfId="2" applyNumberFormat="1" applyFont="1" applyFill="1" applyBorder="1"/>
    <xf numFmtId="0" fontId="2" fillId="2" borderId="29" xfId="0" applyFont="1" applyFill="1" applyBorder="1" applyAlignment="1">
      <alignment horizontal="center"/>
    </xf>
    <xf numFmtId="10" fontId="2" fillId="2" borderId="30" xfId="2" applyNumberFormat="1" applyFont="1" applyFill="1" applyBorder="1"/>
    <xf numFmtId="43" fontId="0" fillId="0" borderId="8" xfId="1" applyFont="1" applyBorder="1" applyAlignment="1">
      <alignment horizontal="center"/>
    </xf>
    <xf numFmtId="43" fontId="3" fillId="0" borderId="31" xfId="1" applyFont="1" applyBorder="1" applyAlignment="1">
      <alignment horizontal="center"/>
    </xf>
    <xf numFmtId="187" fontId="0" fillId="0" borderId="8" xfId="0" applyNumberFormat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3" fillId="0" borderId="15" xfId="1" applyFont="1" applyBorder="1" applyAlignment="1">
      <alignment horizontal="center"/>
    </xf>
    <xf numFmtId="187" fontId="0" fillId="0" borderId="6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43" fontId="0" fillId="0" borderId="0" xfId="1" applyFont="1" applyBorder="1"/>
    <xf numFmtId="9" fontId="3" fillId="0" borderId="0" xfId="0" applyNumberFormat="1" applyFont="1" applyBorder="1" applyAlignment="1">
      <alignment horizontal="center"/>
    </xf>
    <xf numFmtId="188" fontId="3" fillId="0" borderId="0" xfId="1" applyNumberFormat="1" applyFont="1" applyBorder="1" applyAlignment="1">
      <alignment horizontal="center"/>
    </xf>
    <xf numFmtId="43" fontId="0" fillId="0" borderId="0" xfId="1" applyFont="1" applyBorder="1" applyAlignment="1">
      <alignment horizontal="right"/>
    </xf>
    <xf numFmtId="189" fontId="3" fillId="0" borderId="0" xfId="1" applyNumberFormat="1" applyFont="1" applyBorder="1" applyAlignment="1">
      <alignment horizontal="left"/>
    </xf>
    <xf numFmtId="43" fontId="3" fillId="0" borderId="0" xfId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43" fontId="2" fillId="2" borderId="14" xfId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0" xfId="0" applyFont="1" applyAlignment="1">
      <alignment horizontal="right"/>
    </xf>
    <xf numFmtId="40" fontId="3" fillId="0" borderId="0" xfId="0" applyNumberFormat="1" applyFont="1" applyAlignment="1">
      <alignment horizontal="right"/>
    </xf>
    <xf numFmtId="0" fontId="3" fillId="0" borderId="34" xfId="0" applyFont="1" applyBorder="1" applyAlignment="1">
      <alignment horizontal="left"/>
    </xf>
    <xf numFmtId="0" fontId="0" fillId="0" borderId="35" xfId="0" applyBorder="1" applyAlignment="1">
      <alignment horizontal="left"/>
    </xf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9" fontId="3" fillId="0" borderId="0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9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3" fillId="0" borderId="29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6"/>
  <sheetViews>
    <sheetView tabSelected="1" topLeftCell="A137" zoomScale="120" workbookViewId="0">
      <selection activeCell="H147" sqref="H147"/>
    </sheetView>
  </sheetViews>
  <sheetFormatPr baseColWidth="10" defaultRowHeight="12.75" x14ac:dyDescent="0.2"/>
  <cols>
    <col min="1" max="1" width="13.140625" customWidth="1"/>
    <col min="2" max="2" width="14" customWidth="1"/>
    <col min="3" max="3" width="13.42578125" customWidth="1"/>
    <col min="4" max="4" width="14.28515625" customWidth="1"/>
    <col min="5" max="5" width="13.42578125" customWidth="1"/>
    <col min="6" max="6" width="15" customWidth="1"/>
    <col min="7" max="7" width="9.28515625" customWidth="1"/>
    <col min="8" max="8" width="13.28515625" bestFit="1" customWidth="1"/>
    <col min="9" max="10" width="12.28515625" bestFit="1" customWidth="1"/>
    <col min="11" max="12" width="13.28515625" bestFit="1" customWidth="1"/>
    <col min="13" max="13" width="12.28515625" bestFit="1" customWidth="1"/>
  </cols>
  <sheetData>
    <row r="1" spans="1:7" ht="13.5" thickBot="1" x14ac:dyDescent="0.25"/>
    <row r="2" spans="1:7" ht="13.5" thickBot="1" x14ac:dyDescent="0.25">
      <c r="B2" s="127" t="s">
        <v>20</v>
      </c>
      <c r="C2" s="128"/>
      <c r="D2" s="128"/>
      <c r="E2" s="128"/>
      <c r="F2" s="128"/>
      <c r="G2" s="129"/>
    </row>
    <row r="4" spans="1:7" x14ac:dyDescent="0.2">
      <c r="A4" s="110" t="s">
        <v>147</v>
      </c>
      <c r="B4" s="14" t="s">
        <v>111</v>
      </c>
      <c r="C4" s="74"/>
      <c r="D4" s="10"/>
      <c r="E4" s="11"/>
      <c r="F4" s="12"/>
    </row>
    <row r="5" spans="1:7" x14ac:dyDescent="0.2">
      <c r="B5" s="9" t="s">
        <v>112</v>
      </c>
      <c r="C5" s="5"/>
      <c r="D5" s="10"/>
      <c r="E5" s="11"/>
      <c r="F5" s="12"/>
    </row>
    <row r="6" spans="1:7" x14ac:dyDescent="0.2">
      <c r="B6" s="9" t="s">
        <v>113</v>
      </c>
      <c r="C6" s="5"/>
      <c r="D6" s="10"/>
      <c r="E6" s="11"/>
      <c r="F6" s="12"/>
    </row>
    <row r="7" spans="1:7" x14ac:dyDescent="0.2">
      <c r="B7" s="9" t="s">
        <v>114</v>
      </c>
      <c r="C7" s="5"/>
      <c r="D7" s="10"/>
      <c r="E7" s="11"/>
      <c r="F7" s="12"/>
    </row>
    <row r="8" spans="1:7" x14ac:dyDescent="0.2">
      <c r="B8" s="9" t="s">
        <v>115</v>
      </c>
      <c r="C8" s="5"/>
      <c r="D8" s="10"/>
      <c r="E8" s="11"/>
      <c r="F8" s="12"/>
    </row>
    <row r="9" spans="1:7" ht="13.5" thickBot="1" x14ac:dyDescent="0.25">
      <c r="B9" s="9"/>
      <c r="C9" s="5"/>
      <c r="D9" s="10"/>
      <c r="E9" s="11"/>
      <c r="F9" s="12"/>
    </row>
    <row r="10" spans="1:7" x14ac:dyDescent="0.2">
      <c r="B10" s="9"/>
      <c r="C10" s="75" t="s">
        <v>116</v>
      </c>
      <c r="D10" s="76" t="s">
        <v>117</v>
      </c>
      <c r="E10" s="77" t="s">
        <v>118</v>
      </c>
      <c r="F10" s="12"/>
    </row>
    <row r="11" spans="1:7" ht="13.5" thickBot="1" x14ac:dyDescent="0.25">
      <c r="B11" s="9"/>
      <c r="C11" s="78" t="s">
        <v>119</v>
      </c>
      <c r="D11" s="79"/>
      <c r="E11" s="80" t="s">
        <v>120</v>
      </c>
      <c r="F11" s="12"/>
    </row>
    <row r="12" spans="1:7" x14ac:dyDescent="0.2">
      <c r="B12" s="9"/>
      <c r="C12" s="13" t="s">
        <v>121</v>
      </c>
      <c r="D12" s="81">
        <v>0.9</v>
      </c>
      <c r="E12" s="82">
        <v>0.25</v>
      </c>
      <c r="F12" s="12"/>
    </row>
    <row r="13" spans="1:7" ht="13.5" thickBot="1" x14ac:dyDescent="0.25">
      <c r="B13" s="9"/>
      <c r="C13" s="83" t="s">
        <v>122</v>
      </c>
      <c r="D13" s="84">
        <v>1.2</v>
      </c>
      <c r="E13" s="85">
        <v>0.5</v>
      </c>
      <c r="F13" s="12"/>
    </row>
    <row r="14" spans="1:7" x14ac:dyDescent="0.2">
      <c r="B14" s="9"/>
      <c r="C14" s="9" t="s">
        <v>123</v>
      </c>
      <c r="D14" s="10"/>
      <c r="E14" s="11"/>
      <c r="F14" s="12"/>
    </row>
    <row r="15" spans="1:7" x14ac:dyDescent="0.2">
      <c r="B15" s="9"/>
      <c r="C15" s="5"/>
      <c r="D15" s="10"/>
      <c r="E15" s="11"/>
      <c r="F15" s="12"/>
    </row>
    <row r="16" spans="1:7" x14ac:dyDescent="0.2">
      <c r="B16" s="9" t="s">
        <v>124</v>
      </c>
      <c r="C16" s="5"/>
      <c r="D16" s="10"/>
      <c r="E16" s="11"/>
      <c r="F16" s="12"/>
    </row>
    <row r="17" spans="2:6" x14ac:dyDescent="0.2">
      <c r="B17" s="9" t="s">
        <v>125</v>
      </c>
      <c r="C17" s="5"/>
      <c r="D17" s="10"/>
      <c r="E17" s="11"/>
      <c r="F17" s="12"/>
    </row>
    <row r="18" spans="2:6" x14ac:dyDescent="0.2">
      <c r="B18" s="9" t="s">
        <v>126</v>
      </c>
      <c r="C18" s="5"/>
      <c r="D18" s="10"/>
      <c r="E18" s="11"/>
      <c r="F18" s="12"/>
    </row>
    <row r="19" spans="2:6" x14ac:dyDescent="0.2">
      <c r="B19" s="9" t="s">
        <v>127</v>
      </c>
      <c r="C19" s="5"/>
      <c r="D19" s="10"/>
      <c r="E19" s="11"/>
      <c r="F19" s="12"/>
    </row>
    <row r="20" spans="2:6" x14ac:dyDescent="0.2">
      <c r="B20" s="9"/>
      <c r="C20" s="5"/>
      <c r="D20" s="10"/>
      <c r="E20" s="11"/>
      <c r="F20" s="12"/>
    </row>
    <row r="21" spans="2:6" x14ac:dyDescent="0.2">
      <c r="B21" s="14" t="s">
        <v>5</v>
      </c>
      <c r="C21" s="5"/>
      <c r="D21" s="10"/>
      <c r="E21" s="11"/>
      <c r="F21" s="12"/>
    </row>
    <row r="22" spans="2:6" x14ac:dyDescent="0.2">
      <c r="B22" s="9" t="s">
        <v>128</v>
      </c>
      <c r="C22" s="5"/>
      <c r="D22" s="10"/>
      <c r="E22" s="11"/>
      <c r="F22" s="12"/>
    </row>
    <row r="23" spans="2:6" x14ac:dyDescent="0.2">
      <c r="B23" s="86" t="s">
        <v>129</v>
      </c>
      <c r="C23" s="87">
        <v>0.4</v>
      </c>
      <c r="D23" s="10"/>
      <c r="E23" s="11"/>
      <c r="F23" s="12"/>
    </row>
    <row r="24" spans="2:6" ht="13.5" thickBot="1" x14ac:dyDescent="0.25">
      <c r="B24" s="9"/>
      <c r="C24" s="5"/>
      <c r="D24" s="10"/>
      <c r="E24" s="11"/>
      <c r="F24" s="12"/>
    </row>
    <row r="25" spans="2:6" x14ac:dyDescent="0.2">
      <c r="B25" s="75" t="s">
        <v>116</v>
      </c>
      <c r="C25" s="76" t="s">
        <v>117</v>
      </c>
      <c r="D25" s="88" t="s">
        <v>118</v>
      </c>
      <c r="E25" s="89" t="s">
        <v>130</v>
      </c>
      <c r="F25" s="90" t="s">
        <v>131</v>
      </c>
    </row>
    <row r="26" spans="2:6" ht="13.5" thickBot="1" x14ac:dyDescent="0.25">
      <c r="B26" s="78" t="s">
        <v>119</v>
      </c>
      <c r="C26" s="79" t="s">
        <v>132</v>
      </c>
      <c r="D26" s="91" t="s">
        <v>120</v>
      </c>
      <c r="E26" s="78" t="s">
        <v>133</v>
      </c>
      <c r="F26" s="92" t="s">
        <v>134</v>
      </c>
    </row>
    <row r="27" spans="2:6" x14ac:dyDescent="0.2">
      <c r="B27" s="13" t="s">
        <v>121</v>
      </c>
      <c r="C27" s="93">
        <v>0.9</v>
      </c>
      <c r="D27" s="94">
        <v>0.25</v>
      </c>
      <c r="E27" s="95">
        <f>C27/((1+((D27)*(1-$C$23))))</f>
        <v>0.78260869565217395</v>
      </c>
      <c r="F27" s="109">
        <v>100</v>
      </c>
    </row>
    <row r="28" spans="2:6" ht="13.5" thickBot="1" x14ac:dyDescent="0.25">
      <c r="B28" s="83" t="s">
        <v>122</v>
      </c>
      <c r="C28" s="96">
        <v>1.2</v>
      </c>
      <c r="D28" s="97">
        <v>0.5</v>
      </c>
      <c r="E28" s="98">
        <f>C28/(1+((D28)*(1-$C$23)))</f>
        <v>0.92307692307692302</v>
      </c>
      <c r="F28" s="99">
        <v>150</v>
      </c>
    </row>
    <row r="29" spans="2:6" x14ac:dyDescent="0.2">
      <c r="B29" s="9"/>
      <c r="C29" s="100"/>
      <c r="D29" s="101"/>
    </row>
    <row r="30" spans="2:6" x14ac:dyDescent="0.2">
      <c r="B30" s="9" t="s">
        <v>135</v>
      </c>
      <c r="C30" s="100"/>
      <c r="D30" s="101"/>
    </row>
    <row r="31" spans="2:6" x14ac:dyDescent="0.2">
      <c r="B31" s="9"/>
      <c r="C31" s="100" t="s">
        <v>136</v>
      </c>
      <c r="D31" s="134" t="s">
        <v>137</v>
      </c>
      <c r="E31" s="134"/>
      <c r="F31" s="134"/>
    </row>
    <row r="32" spans="2:6" x14ac:dyDescent="0.2">
      <c r="B32" s="9"/>
      <c r="C32" s="100" t="s">
        <v>136</v>
      </c>
      <c r="D32" s="102">
        <f>E27*(F27/(F27+F28))+E28*(F28/(F27+F28))</f>
        <v>0.86688963210702341</v>
      </c>
    </row>
    <row r="33" spans="1:5" x14ac:dyDescent="0.2">
      <c r="B33" s="9"/>
      <c r="C33" s="100"/>
      <c r="D33" s="101"/>
    </row>
    <row r="34" spans="1:5" x14ac:dyDescent="0.2">
      <c r="B34" s="9" t="s">
        <v>138</v>
      </c>
      <c r="C34" s="100"/>
      <c r="D34" s="101"/>
    </row>
    <row r="35" spans="1:5" x14ac:dyDescent="0.2">
      <c r="B35" s="9"/>
      <c r="C35" s="103" t="s">
        <v>153</v>
      </c>
      <c r="D35" s="134" t="s">
        <v>139</v>
      </c>
      <c r="E35" s="134"/>
    </row>
    <row r="36" spans="1:5" x14ac:dyDescent="0.2">
      <c r="B36" s="9"/>
      <c r="C36" s="103" t="s">
        <v>153</v>
      </c>
      <c r="D36" s="104">
        <f>D32*(1+((D37)*(1-C23)))</f>
        <v>1.3870234113712376</v>
      </c>
    </row>
    <row r="37" spans="1:5" x14ac:dyDescent="0.2">
      <c r="B37" s="144" t="s">
        <v>140</v>
      </c>
      <c r="C37" s="144"/>
      <c r="D37" s="105">
        <v>1</v>
      </c>
    </row>
    <row r="38" spans="1:5" x14ac:dyDescent="0.2">
      <c r="B38" s="9" t="s">
        <v>141</v>
      </c>
      <c r="C38" s="100"/>
      <c r="D38" s="101"/>
    </row>
    <row r="39" spans="1:5" x14ac:dyDescent="0.2">
      <c r="B39" s="9"/>
      <c r="C39" s="103" t="s">
        <v>142</v>
      </c>
      <c r="D39" s="106">
        <v>0.06</v>
      </c>
    </row>
    <row r="40" spans="1:5" x14ac:dyDescent="0.2">
      <c r="B40" s="9"/>
      <c r="C40" s="103" t="s">
        <v>143</v>
      </c>
      <c r="D40" s="106">
        <v>5.5E-2</v>
      </c>
    </row>
    <row r="41" spans="1:5" ht="13.5" thickBot="1" x14ac:dyDescent="0.25">
      <c r="B41" s="9"/>
      <c r="C41" s="103" t="s">
        <v>144</v>
      </c>
      <c r="D41" s="134" t="s">
        <v>145</v>
      </c>
      <c r="E41" s="134"/>
    </row>
    <row r="42" spans="1:5" ht="13.5" thickBot="1" x14ac:dyDescent="0.25">
      <c r="B42" s="9"/>
      <c r="C42" s="107" t="s">
        <v>146</v>
      </c>
      <c r="D42" s="108">
        <f>D39+D36*D40</f>
        <v>0.13628628762541806</v>
      </c>
    </row>
    <row r="43" spans="1:5" x14ac:dyDescent="0.2">
      <c r="B43" s="9"/>
      <c r="C43" s="103"/>
      <c r="D43" s="106"/>
    </row>
    <row r="45" spans="1:5" x14ac:dyDescent="0.2">
      <c r="A45" s="110" t="s">
        <v>148</v>
      </c>
      <c r="B45" s="1" t="s">
        <v>21</v>
      </c>
    </row>
    <row r="46" spans="1:5" x14ac:dyDescent="0.2">
      <c r="A46" s="6"/>
      <c r="B46" t="s">
        <v>22</v>
      </c>
    </row>
    <row r="47" spans="1:5" x14ac:dyDescent="0.2">
      <c r="A47" s="6"/>
      <c r="B47" t="s">
        <v>23</v>
      </c>
    </row>
    <row r="48" spans="1:5" x14ac:dyDescent="0.2">
      <c r="A48" s="6"/>
      <c r="B48" t="s">
        <v>24</v>
      </c>
    </row>
    <row r="49" spans="1:5" x14ac:dyDescent="0.2">
      <c r="A49" s="6"/>
      <c r="B49" t="s">
        <v>25</v>
      </c>
    </row>
    <row r="50" spans="1:5" x14ac:dyDescent="0.2">
      <c r="A50" s="6"/>
      <c r="B50" t="s">
        <v>26</v>
      </c>
    </row>
    <row r="51" spans="1:5" x14ac:dyDescent="0.2">
      <c r="A51" s="6"/>
      <c r="B51" t="s">
        <v>27</v>
      </c>
    </row>
    <row r="52" spans="1:5" x14ac:dyDescent="0.2">
      <c r="A52" s="6"/>
      <c r="B52" t="s">
        <v>28</v>
      </c>
    </row>
    <row r="53" spans="1:5" x14ac:dyDescent="0.2">
      <c r="A53" s="6"/>
      <c r="B53" s="49" t="s">
        <v>5</v>
      </c>
    </row>
    <row r="54" spans="1:5" x14ac:dyDescent="0.2">
      <c r="A54" s="6"/>
      <c r="B54" s="3" t="s">
        <v>29</v>
      </c>
    </row>
    <row r="55" spans="1:5" x14ac:dyDescent="0.2">
      <c r="A55" s="6"/>
      <c r="B55" s="119" t="s">
        <v>32</v>
      </c>
      <c r="C55" s="119"/>
      <c r="D55" s="119"/>
      <c r="E55" s="119"/>
    </row>
    <row r="56" spans="1:5" ht="13.5" thickBot="1" x14ac:dyDescent="0.25">
      <c r="A56" s="6"/>
      <c r="B56" s="4"/>
    </row>
    <row r="57" spans="1:5" x14ac:dyDescent="0.2">
      <c r="A57" s="6"/>
      <c r="B57" s="123" t="s">
        <v>4</v>
      </c>
      <c r="C57" s="121"/>
      <c r="D57" s="121" t="s">
        <v>46</v>
      </c>
      <c r="E57" s="122"/>
    </row>
    <row r="58" spans="1:5" x14ac:dyDescent="0.2">
      <c r="A58" s="6"/>
      <c r="B58" s="130" t="s">
        <v>33</v>
      </c>
      <c r="C58" s="141">
        <v>1</v>
      </c>
      <c r="D58" s="37" t="s">
        <v>30</v>
      </c>
      <c r="E58" s="41">
        <v>0.6</v>
      </c>
    </row>
    <row r="59" spans="1:5" ht="13.5" thickBot="1" x14ac:dyDescent="0.25">
      <c r="A59" s="6"/>
      <c r="B59" s="131"/>
      <c r="C59" s="142"/>
      <c r="D59" s="42" t="s">
        <v>31</v>
      </c>
      <c r="E59" s="43">
        <v>0.4</v>
      </c>
    </row>
    <row r="60" spans="1:5" x14ac:dyDescent="0.2">
      <c r="A60" s="6"/>
    </row>
    <row r="61" spans="1:5" x14ac:dyDescent="0.2">
      <c r="A61" s="6"/>
      <c r="B61" s="4" t="s">
        <v>34</v>
      </c>
      <c r="C61" s="38">
        <v>0.4</v>
      </c>
      <c r="D61" s="4" t="s">
        <v>38</v>
      </c>
    </row>
    <row r="62" spans="1:5" x14ac:dyDescent="0.2">
      <c r="A62" s="6"/>
      <c r="B62" s="4" t="s">
        <v>35</v>
      </c>
      <c r="C62" s="38">
        <v>0.1</v>
      </c>
      <c r="D62" s="39" t="s">
        <v>40</v>
      </c>
    </row>
    <row r="63" spans="1:5" x14ac:dyDescent="0.2">
      <c r="A63" s="6"/>
      <c r="B63" s="4" t="s">
        <v>37</v>
      </c>
      <c r="C63" s="38">
        <v>0.05</v>
      </c>
      <c r="D63" s="4" t="s">
        <v>39</v>
      </c>
    </row>
    <row r="64" spans="1:5" x14ac:dyDescent="0.2">
      <c r="A64" s="6"/>
      <c r="B64" s="4" t="s">
        <v>36</v>
      </c>
      <c r="C64" s="38">
        <v>0.15</v>
      </c>
      <c r="D64" s="39" t="s">
        <v>41</v>
      </c>
    </row>
    <row r="65" spans="1:7" x14ac:dyDescent="0.2">
      <c r="A65" s="6"/>
      <c r="B65" s="4" t="s">
        <v>51</v>
      </c>
      <c r="C65" s="38">
        <v>0.03</v>
      </c>
      <c r="D65" s="39" t="s">
        <v>52</v>
      </c>
    </row>
    <row r="66" spans="1:7" x14ac:dyDescent="0.2">
      <c r="A66" s="6"/>
      <c r="B66" s="4"/>
      <c r="C66" s="38"/>
      <c r="D66" s="39"/>
    </row>
    <row r="67" spans="1:7" x14ac:dyDescent="0.2">
      <c r="A67" s="6"/>
      <c r="B67" s="3" t="s">
        <v>43</v>
      </c>
      <c r="C67" s="38"/>
      <c r="D67" s="39"/>
    </row>
    <row r="68" spans="1:7" x14ac:dyDescent="0.2">
      <c r="A68" s="6"/>
      <c r="B68" s="4" t="s">
        <v>47</v>
      </c>
      <c r="C68" s="38">
        <v>0</v>
      </c>
    </row>
    <row r="69" spans="1:7" x14ac:dyDescent="0.2">
      <c r="A69" s="6"/>
      <c r="B69" s="4" t="s">
        <v>42</v>
      </c>
      <c r="C69" s="4" t="s">
        <v>58</v>
      </c>
    </row>
    <row r="70" spans="1:7" x14ac:dyDescent="0.2">
      <c r="A70" s="6"/>
    </row>
    <row r="71" spans="1:7" x14ac:dyDescent="0.2">
      <c r="A71" s="6"/>
      <c r="B71" s="120" t="s">
        <v>109</v>
      </c>
      <c r="C71" s="120"/>
      <c r="D71" s="120"/>
      <c r="E71" s="120"/>
      <c r="F71" s="120"/>
      <c r="G71" s="120"/>
    </row>
    <row r="72" spans="1:7" ht="13.5" thickBot="1" x14ac:dyDescent="0.25">
      <c r="A72" s="6"/>
    </row>
    <row r="73" spans="1:7" ht="13.5" thickBot="1" x14ac:dyDescent="0.25">
      <c r="A73" s="6"/>
      <c r="B73" s="24" t="s">
        <v>1</v>
      </c>
      <c r="C73" s="25" t="s">
        <v>9</v>
      </c>
      <c r="D73" s="25" t="s">
        <v>48</v>
      </c>
      <c r="E73" s="25" t="s">
        <v>7</v>
      </c>
      <c r="F73" s="26" t="s">
        <v>8</v>
      </c>
      <c r="G73" s="27" t="s">
        <v>0</v>
      </c>
    </row>
    <row r="74" spans="1:7" x14ac:dyDescent="0.2">
      <c r="A74" s="6"/>
      <c r="B74" s="13" t="s">
        <v>2</v>
      </c>
      <c r="C74" s="21" t="s">
        <v>6</v>
      </c>
      <c r="D74" s="32">
        <f>C61</f>
        <v>0.4</v>
      </c>
      <c r="E74" s="22">
        <f>D74*(1-C68)</f>
        <v>0.4</v>
      </c>
      <c r="F74" s="44">
        <f>E58/$C$58</f>
        <v>0.6</v>
      </c>
      <c r="G74" s="23">
        <f>F74*E74</f>
        <v>0.24</v>
      </c>
    </row>
    <row r="75" spans="1:7" ht="13.5" thickBot="1" x14ac:dyDescent="0.25">
      <c r="A75" s="6"/>
      <c r="B75" s="16" t="s">
        <v>18</v>
      </c>
      <c r="C75" s="40" t="s">
        <v>44</v>
      </c>
      <c r="D75" s="33">
        <f>C64</f>
        <v>0.15</v>
      </c>
      <c r="E75" s="2">
        <f>D75</f>
        <v>0.15</v>
      </c>
      <c r="F75" s="44">
        <f>E59/$C$58</f>
        <v>0.4</v>
      </c>
      <c r="G75" s="34">
        <f>F75*E75</f>
        <v>0.06</v>
      </c>
    </row>
    <row r="76" spans="1:7" ht="13.5" thickBot="1" x14ac:dyDescent="0.25">
      <c r="A76" s="6"/>
      <c r="B76" s="18"/>
      <c r="C76" s="19"/>
      <c r="D76" s="19"/>
      <c r="E76" s="31"/>
      <c r="F76" s="30" t="s">
        <v>59</v>
      </c>
      <c r="G76" s="35">
        <f>SUM(G74:G75)</f>
        <v>0.3</v>
      </c>
    </row>
    <row r="77" spans="1:7" x14ac:dyDescent="0.2">
      <c r="A77" s="6"/>
    </row>
    <row r="78" spans="1:7" x14ac:dyDescent="0.2">
      <c r="A78" s="6"/>
      <c r="B78" s="119" t="s">
        <v>110</v>
      </c>
      <c r="C78" s="119"/>
      <c r="D78" s="119"/>
      <c r="E78" s="119"/>
      <c r="F78" s="119"/>
      <c r="G78" s="119"/>
    </row>
    <row r="79" spans="1:7" x14ac:dyDescent="0.2">
      <c r="A79" s="6"/>
      <c r="B79" s="39" t="s">
        <v>51</v>
      </c>
      <c r="C79" s="38">
        <f>C65</f>
        <v>0.03</v>
      </c>
    </row>
    <row r="80" spans="1:7" x14ac:dyDescent="0.2">
      <c r="A80" s="6"/>
      <c r="B80" s="39"/>
      <c r="C80" s="38"/>
    </row>
    <row r="81" spans="1:7" ht="13.5" thickBot="1" x14ac:dyDescent="0.25">
      <c r="A81" s="6"/>
      <c r="B81" s="39" t="s">
        <v>53</v>
      </c>
      <c r="C81" s="143" t="s">
        <v>54</v>
      </c>
      <c r="D81" s="143"/>
      <c r="E81" s="4" t="s">
        <v>56</v>
      </c>
    </row>
    <row r="82" spans="1:7" x14ac:dyDescent="0.2">
      <c r="A82" s="6"/>
      <c r="B82" s="39"/>
      <c r="C82" s="124" t="s">
        <v>55</v>
      </c>
      <c r="D82" s="124"/>
    </row>
    <row r="83" spans="1:7" x14ac:dyDescent="0.2">
      <c r="A83" s="6"/>
    </row>
    <row r="84" spans="1:7" x14ac:dyDescent="0.2">
      <c r="A84" s="6"/>
      <c r="B84" s="4" t="s">
        <v>57</v>
      </c>
      <c r="C84" s="47">
        <f>((1+G76)/(1+C79))-1</f>
        <v>0.26213592233009719</v>
      </c>
    </row>
    <row r="85" spans="1:7" x14ac:dyDescent="0.2">
      <c r="A85" s="6"/>
    </row>
    <row r="86" spans="1:7" x14ac:dyDescent="0.2">
      <c r="A86" s="6"/>
      <c r="B86" s="3" t="s">
        <v>45</v>
      </c>
      <c r="C86" s="38"/>
      <c r="D86" s="39"/>
    </row>
    <row r="87" spans="1:7" x14ac:dyDescent="0.2">
      <c r="A87" s="6"/>
      <c r="B87" s="4" t="s">
        <v>47</v>
      </c>
      <c r="C87" s="38">
        <v>0.3</v>
      </c>
    </row>
    <row r="88" spans="1:7" x14ac:dyDescent="0.2">
      <c r="A88" s="6"/>
      <c r="B88" s="4" t="s">
        <v>60</v>
      </c>
      <c r="C88" s="4" t="s">
        <v>58</v>
      </c>
    </row>
    <row r="89" spans="1:7" x14ac:dyDescent="0.2">
      <c r="A89" s="6"/>
    </row>
    <row r="90" spans="1:7" x14ac:dyDescent="0.2">
      <c r="A90" s="6"/>
      <c r="B90" s="120" t="s">
        <v>49</v>
      </c>
      <c r="C90" s="120"/>
      <c r="D90" s="120"/>
      <c r="E90" s="120"/>
      <c r="F90" s="120"/>
      <c r="G90" s="120"/>
    </row>
    <row r="91" spans="1:7" ht="13.5" thickBot="1" x14ac:dyDescent="0.25">
      <c r="A91" s="6"/>
    </row>
    <row r="92" spans="1:7" ht="13.5" thickBot="1" x14ac:dyDescent="0.25">
      <c r="A92" s="6"/>
      <c r="B92" s="24" t="s">
        <v>1</v>
      </c>
      <c r="C92" s="25" t="s">
        <v>9</v>
      </c>
      <c r="D92" s="25" t="s">
        <v>48</v>
      </c>
      <c r="E92" s="25" t="s">
        <v>7</v>
      </c>
      <c r="F92" s="26" t="s">
        <v>8</v>
      </c>
      <c r="G92" s="27" t="s">
        <v>0</v>
      </c>
    </row>
    <row r="93" spans="1:7" x14ac:dyDescent="0.2">
      <c r="A93" s="6"/>
      <c r="B93" s="13" t="s">
        <v>2</v>
      </c>
      <c r="C93" s="21" t="s">
        <v>6</v>
      </c>
      <c r="D93" s="32">
        <f>C61</f>
        <v>0.4</v>
      </c>
      <c r="E93" s="22">
        <f>D93*(1-C87)</f>
        <v>0.27999999999999997</v>
      </c>
      <c r="F93" s="44">
        <f>E58/$C$58</f>
        <v>0.6</v>
      </c>
      <c r="G93" s="23">
        <f>F93*E93</f>
        <v>0.16799999999999998</v>
      </c>
    </row>
    <row r="94" spans="1:7" ht="13.5" thickBot="1" x14ac:dyDescent="0.25">
      <c r="A94" s="6"/>
      <c r="B94" s="16" t="s">
        <v>18</v>
      </c>
      <c r="C94" s="40" t="s">
        <v>44</v>
      </c>
      <c r="D94" s="33">
        <f>C64</f>
        <v>0.15</v>
      </c>
      <c r="E94" s="2">
        <f>D94</f>
        <v>0.15</v>
      </c>
      <c r="F94" s="44">
        <f>E59/$C$58</f>
        <v>0.4</v>
      </c>
      <c r="G94" s="34">
        <f>F94*E94</f>
        <v>0.06</v>
      </c>
    </row>
    <row r="95" spans="1:7" ht="13.5" thickBot="1" x14ac:dyDescent="0.25">
      <c r="A95" s="6"/>
      <c r="B95" s="18"/>
      <c r="C95" s="19"/>
      <c r="D95" s="19"/>
      <c r="E95" s="31"/>
      <c r="F95" s="30" t="s">
        <v>59</v>
      </c>
      <c r="G95" s="35">
        <f>SUM(G93:G94)</f>
        <v>0.22799999999999998</v>
      </c>
    </row>
    <row r="96" spans="1:7" x14ac:dyDescent="0.2">
      <c r="A96" s="6"/>
      <c r="B96" s="5"/>
      <c r="C96" s="5"/>
      <c r="D96" s="5"/>
      <c r="E96" s="10"/>
      <c r="F96" s="36"/>
      <c r="G96" s="12"/>
    </row>
    <row r="97" spans="1:7" x14ac:dyDescent="0.2">
      <c r="A97" s="6"/>
      <c r="B97" s="120" t="s">
        <v>50</v>
      </c>
      <c r="C97" s="120"/>
      <c r="D97" s="120"/>
      <c r="E97" s="120"/>
      <c r="F97" s="120"/>
      <c r="G97" s="120"/>
    </row>
    <row r="98" spans="1:7" x14ac:dyDescent="0.2">
      <c r="A98" s="6"/>
      <c r="B98" s="46" t="s">
        <v>51</v>
      </c>
      <c r="C98" s="48">
        <f>C79</f>
        <v>0.03</v>
      </c>
      <c r="D98" s="5"/>
      <c r="E98" s="10"/>
      <c r="F98" s="36"/>
      <c r="G98" s="12"/>
    </row>
    <row r="99" spans="1:7" x14ac:dyDescent="0.2">
      <c r="A99" s="6"/>
      <c r="B99" s="46"/>
      <c r="C99" s="5"/>
      <c r="D99" s="5"/>
      <c r="E99" s="10"/>
      <c r="F99" s="36"/>
      <c r="G99" s="12"/>
    </row>
    <row r="100" spans="1:7" ht="13.5" thickBot="1" x14ac:dyDescent="0.25">
      <c r="A100" s="6"/>
      <c r="B100" s="39" t="s">
        <v>53</v>
      </c>
      <c r="C100" s="143" t="s">
        <v>54</v>
      </c>
      <c r="D100" s="143"/>
      <c r="E100" s="4" t="s">
        <v>56</v>
      </c>
      <c r="F100" s="36"/>
      <c r="G100" s="12"/>
    </row>
    <row r="101" spans="1:7" x14ac:dyDescent="0.2">
      <c r="A101" s="6"/>
      <c r="B101" s="39"/>
      <c r="C101" s="124" t="s">
        <v>55</v>
      </c>
      <c r="D101" s="124"/>
      <c r="F101" s="36"/>
      <c r="G101" s="12"/>
    </row>
    <row r="102" spans="1:7" x14ac:dyDescent="0.2">
      <c r="A102" s="6"/>
      <c r="F102" s="36"/>
      <c r="G102" s="12"/>
    </row>
    <row r="103" spans="1:7" x14ac:dyDescent="0.2">
      <c r="A103" s="6"/>
      <c r="B103" s="4" t="s">
        <v>57</v>
      </c>
      <c r="C103" s="47">
        <f>((1+G95)/(1+C98))-1</f>
        <v>0.19223300970873791</v>
      </c>
    </row>
    <row r="104" spans="1:7" x14ac:dyDescent="0.2">
      <c r="A104" s="6"/>
      <c r="B104" s="4"/>
      <c r="C104" s="47"/>
    </row>
    <row r="105" spans="1:7" x14ac:dyDescent="0.2">
      <c r="A105" s="111" t="s">
        <v>149</v>
      </c>
      <c r="B105" s="3" t="s">
        <v>61</v>
      </c>
      <c r="C105" s="47"/>
    </row>
    <row r="106" spans="1:7" x14ac:dyDescent="0.2">
      <c r="A106" s="6"/>
      <c r="B106" s="4" t="s">
        <v>62</v>
      </c>
      <c r="C106" s="47"/>
    </row>
    <row r="107" spans="1:7" x14ac:dyDescent="0.2">
      <c r="A107" s="6"/>
      <c r="B107" s="4" t="s">
        <v>63</v>
      </c>
      <c r="C107" s="47"/>
    </row>
    <row r="108" spans="1:7" x14ac:dyDescent="0.2">
      <c r="A108" s="6"/>
      <c r="B108" s="4" t="s">
        <v>64</v>
      </c>
      <c r="C108" s="47"/>
    </row>
    <row r="109" spans="1:7" x14ac:dyDescent="0.2">
      <c r="A109" s="6"/>
      <c r="B109" s="4" t="s">
        <v>65</v>
      </c>
      <c r="C109" s="47"/>
    </row>
    <row r="110" spans="1:7" x14ac:dyDescent="0.2">
      <c r="A110" s="6"/>
      <c r="B110" s="4" t="s">
        <v>66</v>
      </c>
      <c r="C110" s="47"/>
    </row>
    <row r="111" spans="1:7" x14ac:dyDescent="0.2">
      <c r="A111" s="6"/>
      <c r="B111" s="4"/>
      <c r="C111" s="69" t="s">
        <v>67</v>
      </c>
    </row>
    <row r="112" spans="1:7" ht="13.5" thickBot="1" x14ac:dyDescent="0.25">
      <c r="A112" s="6"/>
      <c r="B112" s="4"/>
      <c r="C112" s="47"/>
    </row>
    <row r="113" spans="1:7" ht="13.5" thickBot="1" x14ac:dyDescent="0.25">
      <c r="A113" s="6"/>
      <c r="B113" s="125" t="s">
        <v>72</v>
      </c>
      <c r="C113" s="126"/>
      <c r="D113" s="51" t="s">
        <v>71</v>
      </c>
      <c r="E113" s="52" t="s">
        <v>48</v>
      </c>
    </row>
    <row r="114" spans="1:7" x14ac:dyDescent="0.2">
      <c r="A114" s="6"/>
      <c r="B114" s="137" t="s">
        <v>30</v>
      </c>
      <c r="C114" s="138"/>
      <c r="D114" s="53"/>
      <c r="E114" s="54"/>
    </row>
    <row r="115" spans="1:7" x14ac:dyDescent="0.2">
      <c r="A115" s="6"/>
      <c r="B115" s="139" t="s">
        <v>2</v>
      </c>
      <c r="C115" s="140"/>
      <c r="D115" s="50">
        <v>72000</v>
      </c>
      <c r="E115" s="41">
        <v>0.15</v>
      </c>
    </row>
    <row r="116" spans="1:7" x14ac:dyDescent="0.2">
      <c r="A116" s="6"/>
      <c r="B116" s="117" t="s">
        <v>31</v>
      </c>
      <c r="C116" s="118"/>
      <c r="D116" s="70"/>
      <c r="E116" s="15"/>
    </row>
    <row r="117" spans="1:7" x14ac:dyDescent="0.2">
      <c r="A117" s="6"/>
      <c r="B117" s="139" t="s">
        <v>68</v>
      </c>
      <c r="C117" s="140"/>
      <c r="D117" s="72">
        <v>48000</v>
      </c>
      <c r="E117" s="41">
        <v>0.34</v>
      </c>
      <c r="F117" s="71"/>
    </row>
    <row r="118" spans="1:7" x14ac:dyDescent="0.2">
      <c r="A118" s="6"/>
      <c r="B118" s="139" t="s">
        <v>70</v>
      </c>
      <c r="C118" s="140"/>
      <c r="D118" s="72">
        <v>96000</v>
      </c>
      <c r="E118" s="41">
        <v>0.4</v>
      </c>
    </row>
    <row r="119" spans="1:7" ht="13.5" thickBot="1" x14ac:dyDescent="0.25">
      <c r="A119" s="6"/>
      <c r="B119" s="145" t="s">
        <v>69</v>
      </c>
      <c r="C119" s="146"/>
      <c r="D119" s="73">
        <v>24000</v>
      </c>
      <c r="E119" s="43">
        <v>0.36</v>
      </c>
    </row>
    <row r="120" spans="1:7" x14ac:dyDescent="0.2">
      <c r="A120" s="6"/>
      <c r="B120" s="4"/>
      <c r="C120" s="47"/>
    </row>
    <row r="121" spans="1:7" x14ac:dyDescent="0.2">
      <c r="A121" s="6"/>
      <c r="B121" s="49" t="s">
        <v>5</v>
      </c>
      <c r="C121" s="47"/>
    </row>
    <row r="122" spans="1:7" x14ac:dyDescent="0.2">
      <c r="A122" s="6"/>
      <c r="B122" s="3"/>
      <c r="C122" s="47"/>
    </row>
    <row r="123" spans="1:7" x14ac:dyDescent="0.2">
      <c r="A123" s="6"/>
      <c r="B123" s="3" t="s">
        <v>73</v>
      </c>
      <c r="C123" s="47"/>
    </row>
    <row r="124" spans="1:7" x14ac:dyDescent="0.2">
      <c r="A124" s="6"/>
      <c r="B124" s="45" t="s">
        <v>74</v>
      </c>
      <c r="C124" s="5"/>
      <c r="D124" s="7"/>
      <c r="E124" s="5"/>
      <c r="F124" s="5"/>
      <c r="G124" s="8"/>
    </row>
    <row r="125" spans="1:7" x14ac:dyDescent="0.2">
      <c r="A125" s="6"/>
      <c r="B125" s="39" t="s">
        <v>75</v>
      </c>
      <c r="C125" s="5"/>
      <c r="D125" s="7"/>
      <c r="E125" s="5"/>
      <c r="F125" s="5"/>
      <c r="G125" s="8"/>
    </row>
    <row r="126" spans="1:7" x14ac:dyDescent="0.2">
      <c r="A126" s="6"/>
      <c r="B126" s="39" t="s">
        <v>76</v>
      </c>
      <c r="C126" s="5"/>
      <c r="D126" s="7"/>
      <c r="E126" s="5"/>
      <c r="F126" s="5"/>
      <c r="G126" s="8"/>
    </row>
    <row r="127" spans="1:7" x14ac:dyDescent="0.2">
      <c r="A127" s="6"/>
      <c r="B127" s="9"/>
      <c r="C127" s="5"/>
      <c r="D127" s="7"/>
      <c r="E127" s="5"/>
      <c r="F127" s="5"/>
      <c r="G127" s="8"/>
    </row>
    <row r="128" spans="1:7" x14ac:dyDescent="0.2">
      <c r="A128" s="63"/>
      <c r="B128" s="116" t="s">
        <v>82</v>
      </c>
      <c r="C128" s="116"/>
      <c r="D128" s="116"/>
      <c r="E128" s="116"/>
      <c r="F128" s="116"/>
      <c r="G128" s="116"/>
    </row>
    <row r="129" spans="1:7" ht="13.5" thickBot="1" x14ac:dyDescent="0.25"/>
    <row r="130" spans="1:7" ht="13.5" thickBot="1" x14ac:dyDescent="0.25">
      <c r="B130" s="114" t="s">
        <v>1</v>
      </c>
      <c r="C130" s="115"/>
      <c r="D130" s="25" t="s">
        <v>79</v>
      </c>
      <c r="E130" s="25" t="s">
        <v>81</v>
      </c>
      <c r="F130" s="26" t="s">
        <v>48</v>
      </c>
      <c r="G130" s="27" t="s">
        <v>83</v>
      </c>
    </row>
    <row r="131" spans="1:7" x14ac:dyDescent="0.2">
      <c r="B131" s="132" t="s">
        <v>2</v>
      </c>
      <c r="C131" s="133"/>
      <c r="D131" s="56">
        <f>D115</f>
        <v>72000</v>
      </c>
      <c r="E131" s="58">
        <f>D131/$D$135</f>
        <v>0.3</v>
      </c>
      <c r="F131" s="59">
        <f>E115</f>
        <v>0.15</v>
      </c>
      <c r="G131" s="23">
        <f>F131*E131</f>
        <v>4.4999999999999998E-2</v>
      </c>
    </row>
    <row r="132" spans="1:7" x14ac:dyDescent="0.2">
      <c r="B132" s="112" t="s">
        <v>77</v>
      </c>
      <c r="C132" s="113"/>
      <c r="D132" s="57">
        <f>D117</f>
        <v>48000</v>
      </c>
      <c r="E132" s="58">
        <f>D132/$D$135</f>
        <v>0.2</v>
      </c>
      <c r="F132" s="60">
        <f>E117</f>
        <v>0.34</v>
      </c>
      <c r="G132" s="17">
        <f>F132*E132</f>
        <v>6.8000000000000005E-2</v>
      </c>
    </row>
    <row r="133" spans="1:7" x14ac:dyDescent="0.2">
      <c r="B133" s="112" t="s">
        <v>78</v>
      </c>
      <c r="C133" s="113"/>
      <c r="D133" s="57">
        <f>D118</f>
        <v>96000</v>
      </c>
      <c r="E133" s="58">
        <f>D133/$D$135</f>
        <v>0.4</v>
      </c>
      <c r="F133" s="60">
        <f>E118</f>
        <v>0.4</v>
      </c>
      <c r="G133" s="17">
        <f>F133*E133</f>
        <v>0.16000000000000003</v>
      </c>
    </row>
    <row r="134" spans="1:7" x14ac:dyDescent="0.2">
      <c r="B134" s="55" t="s">
        <v>69</v>
      </c>
      <c r="C134" s="29"/>
      <c r="D134" s="57">
        <f>D119</f>
        <v>24000</v>
      </c>
      <c r="E134" s="58">
        <f>D134/$D$135</f>
        <v>0.1</v>
      </c>
      <c r="F134" s="60">
        <f>E119</f>
        <v>0.36</v>
      </c>
      <c r="G134" s="17">
        <f>F134*E134</f>
        <v>3.5999999999999997E-2</v>
      </c>
    </row>
    <row r="135" spans="1:7" ht="13.5" thickBot="1" x14ac:dyDescent="0.25">
      <c r="B135" s="135" t="s">
        <v>80</v>
      </c>
      <c r="C135" s="136"/>
      <c r="D135" s="61">
        <f>SUM(D131:D134)</f>
        <v>240000</v>
      </c>
      <c r="E135" s="62">
        <f>D135/$D$135</f>
        <v>1</v>
      </c>
      <c r="F135" s="28" t="s">
        <v>3</v>
      </c>
      <c r="G135" s="20">
        <f>SUM(G131:G134)</f>
        <v>0.309</v>
      </c>
    </row>
    <row r="136" spans="1:7" x14ac:dyDescent="0.2">
      <c r="A136" s="5"/>
      <c r="B136" s="5"/>
      <c r="C136" s="5"/>
      <c r="D136" s="10"/>
      <c r="E136" s="11"/>
      <c r="F136" s="12"/>
    </row>
    <row r="137" spans="1:7" x14ac:dyDescent="0.2">
      <c r="A137" s="5"/>
      <c r="B137" s="64" t="s">
        <v>84</v>
      </c>
      <c r="C137" s="5"/>
      <c r="D137" s="10"/>
      <c r="E137" s="11"/>
      <c r="F137" s="12"/>
    </row>
    <row r="138" spans="1:7" x14ac:dyDescent="0.2">
      <c r="A138" s="5"/>
      <c r="B138" s="5" t="s">
        <v>10</v>
      </c>
      <c r="C138" s="5"/>
      <c r="D138" s="10"/>
      <c r="E138" s="11"/>
      <c r="F138" s="12"/>
    </row>
    <row r="139" spans="1:7" x14ac:dyDescent="0.2">
      <c r="A139" s="5"/>
      <c r="B139" s="9" t="s">
        <v>11</v>
      </c>
      <c r="C139" s="5"/>
      <c r="D139" s="10"/>
      <c r="E139" s="11"/>
      <c r="F139" s="12"/>
    </row>
    <row r="140" spans="1:7" x14ac:dyDescent="0.2">
      <c r="A140" s="5"/>
      <c r="B140" s="9" t="s">
        <v>12</v>
      </c>
      <c r="C140" s="5"/>
      <c r="D140" s="10"/>
      <c r="E140" s="11"/>
      <c r="F140" s="12"/>
    </row>
    <row r="141" spans="1:7" x14ac:dyDescent="0.2">
      <c r="A141" s="5"/>
      <c r="B141" s="5"/>
      <c r="C141" s="5"/>
      <c r="D141" s="10"/>
      <c r="E141" s="11"/>
      <c r="F141" s="12"/>
    </row>
    <row r="142" spans="1:7" x14ac:dyDescent="0.2">
      <c r="A142" s="5"/>
      <c r="B142" s="39" t="s">
        <v>85</v>
      </c>
      <c r="C142" s="5"/>
      <c r="D142" s="10"/>
      <c r="E142" s="11"/>
      <c r="F142" s="12"/>
    </row>
    <row r="143" spans="1:7" x14ac:dyDescent="0.2">
      <c r="A143" s="5"/>
      <c r="B143" s="9" t="s">
        <v>13</v>
      </c>
      <c r="C143" s="5"/>
      <c r="D143" s="10"/>
      <c r="E143" s="11"/>
      <c r="F143" s="12"/>
    </row>
    <row r="144" spans="1:7" x14ac:dyDescent="0.2">
      <c r="A144" s="5"/>
      <c r="B144" s="9" t="s">
        <v>19</v>
      </c>
      <c r="C144" s="5"/>
      <c r="D144" s="10"/>
      <c r="E144" s="11"/>
      <c r="F144" s="12"/>
    </row>
    <row r="145" spans="1:6" x14ac:dyDescent="0.2">
      <c r="A145" s="5"/>
      <c r="B145" s="9" t="s">
        <v>14</v>
      </c>
      <c r="C145" s="5"/>
      <c r="D145" s="10"/>
      <c r="E145" s="11"/>
      <c r="F145" s="12"/>
    </row>
    <row r="146" spans="1:6" x14ac:dyDescent="0.2">
      <c r="A146" s="5"/>
      <c r="B146" s="9" t="s">
        <v>15</v>
      </c>
      <c r="C146" s="5"/>
      <c r="D146" s="10"/>
      <c r="E146" s="11"/>
      <c r="F146" s="12"/>
    </row>
    <row r="147" spans="1:6" x14ac:dyDescent="0.2">
      <c r="A147" s="5"/>
      <c r="B147" s="5"/>
      <c r="C147" s="5"/>
      <c r="D147" s="10"/>
      <c r="E147" s="11"/>
      <c r="F147" s="12"/>
    </row>
    <row r="148" spans="1:6" x14ac:dyDescent="0.2">
      <c r="A148" s="5"/>
      <c r="B148" s="9" t="s">
        <v>16</v>
      </c>
      <c r="C148" s="5"/>
      <c r="D148" s="10"/>
      <c r="E148" s="11"/>
      <c r="F148" s="12"/>
    </row>
    <row r="149" spans="1:6" x14ac:dyDescent="0.2">
      <c r="A149" s="5"/>
      <c r="B149" s="9" t="s">
        <v>17</v>
      </c>
      <c r="C149" s="5"/>
      <c r="D149" s="10"/>
      <c r="E149" s="11"/>
      <c r="F149" s="12"/>
    </row>
    <row r="150" spans="1:6" x14ac:dyDescent="0.2">
      <c r="A150" s="5"/>
      <c r="B150" s="39" t="s">
        <v>151</v>
      </c>
      <c r="C150" s="5"/>
      <c r="D150" s="10"/>
      <c r="E150" s="11"/>
      <c r="F150" s="12"/>
    </row>
    <row r="151" spans="1:6" x14ac:dyDescent="0.2">
      <c r="A151" s="5"/>
      <c r="B151" s="39" t="s">
        <v>152</v>
      </c>
      <c r="C151" s="5"/>
      <c r="D151" s="10"/>
      <c r="E151" s="11"/>
      <c r="F151" s="12"/>
    </row>
    <row r="152" spans="1:6" x14ac:dyDescent="0.2">
      <c r="A152" s="5"/>
      <c r="B152" s="9"/>
      <c r="C152" s="5"/>
      <c r="D152" s="10"/>
      <c r="E152" s="11"/>
      <c r="F152" s="12"/>
    </row>
    <row r="153" spans="1:6" x14ac:dyDescent="0.2">
      <c r="A153" s="110" t="s">
        <v>150</v>
      </c>
      <c r="B153" s="14" t="s">
        <v>86</v>
      </c>
    </row>
    <row r="154" spans="1:6" x14ac:dyDescent="0.2">
      <c r="B154" s="65" t="s">
        <v>87</v>
      </c>
    </row>
    <row r="155" spans="1:6" x14ac:dyDescent="0.2">
      <c r="B155" s="46" t="s">
        <v>88</v>
      </c>
    </row>
    <row r="156" spans="1:6" x14ac:dyDescent="0.2">
      <c r="B156" s="39" t="s">
        <v>89</v>
      </c>
    </row>
    <row r="157" spans="1:6" x14ac:dyDescent="0.2">
      <c r="B157" s="39" t="s">
        <v>90</v>
      </c>
    </row>
    <row r="158" spans="1:6" x14ac:dyDescent="0.2">
      <c r="B158" s="39" t="s">
        <v>91</v>
      </c>
    </row>
    <row r="159" spans="1:6" x14ac:dyDescent="0.2">
      <c r="B159" s="14" t="s">
        <v>106</v>
      </c>
    </row>
    <row r="160" spans="1:6" x14ac:dyDescent="0.2">
      <c r="B160" s="39" t="s">
        <v>96</v>
      </c>
    </row>
    <row r="161" spans="2:5" x14ac:dyDescent="0.2">
      <c r="B161" s="4" t="s">
        <v>92</v>
      </c>
      <c r="C161" s="66">
        <v>1200000</v>
      </c>
    </row>
    <row r="162" spans="2:5" x14ac:dyDescent="0.2">
      <c r="B162" s="4" t="s">
        <v>93</v>
      </c>
      <c r="C162" s="38">
        <v>0.3</v>
      </c>
      <c r="D162" s="4" t="s">
        <v>105</v>
      </c>
    </row>
    <row r="163" spans="2:5" x14ac:dyDescent="0.2">
      <c r="B163" s="4"/>
      <c r="C163" s="38"/>
    </row>
    <row r="164" spans="2:5" x14ac:dyDescent="0.2">
      <c r="B164" s="4" t="s">
        <v>95</v>
      </c>
    </row>
    <row r="165" spans="2:5" x14ac:dyDescent="0.2">
      <c r="B165" s="4" t="s">
        <v>94</v>
      </c>
      <c r="C165" s="4" t="s">
        <v>97</v>
      </c>
    </row>
    <row r="166" spans="2:5" x14ac:dyDescent="0.2">
      <c r="B166" s="4" t="s">
        <v>94</v>
      </c>
      <c r="C166" s="67">
        <f>C161*C162</f>
        <v>360000</v>
      </c>
    </row>
    <row r="168" spans="2:5" x14ac:dyDescent="0.2">
      <c r="B168" s="4" t="s">
        <v>98</v>
      </c>
    </row>
    <row r="169" spans="2:5" x14ac:dyDescent="0.2">
      <c r="B169" s="4" t="s">
        <v>94</v>
      </c>
      <c r="C169" s="68">
        <f>C166</f>
        <v>360000</v>
      </c>
    </row>
    <row r="170" spans="2:5" x14ac:dyDescent="0.2">
      <c r="B170" s="4" t="s">
        <v>99</v>
      </c>
      <c r="D170" s="38">
        <v>0.24</v>
      </c>
      <c r="E170" s="4" t="s">
        <v>107</v>
      </c>
    </row>
    <row r="172" spans="2:5" x14ac:dyDescent="0.2">
      <c r="B172" s="4" t="s">
        <v>100</v>
      </c>
    </row>
    <row r="174" spans="2:5" x14ac:dyDescent="0.2">
      <c r="B174" s="4" t="s">
        <v>101</v>
      </c>
      <c r="C174" s="4" t="s">
        <v>102</v>
      </c>
    </row>
    <row r="175" spans="2:5" x14ac:dyDescent="0.2">
      <c r="B175" s="4" t="s">
        <v>103</v>
      </c>
      <c r="C175" s="4" t="s">
        <v>104</v>
      </c>
    </row>
    <row r="176" spans="2:5" x14ac:dyDescent="0.2">
      <c r="B176" s="4" t="s">
        <v>103</v>
      </c>
      <c r="C176" s="66">
        <f>C169/D170</f>
        <v>1500000</v>
      </c>
      <c r="D176" s="49" t="s">
        <v>108</v>
      </c>
    </row>
  </sheetData>
  <mergeCells count="31">
    <mergeCell ref="B55:E55"/>
    <mergeCell ref="B71:G71"/>
    <mergeCell ref="B135:C135"/>
    <mergeCell ref="B114:C114"/>
    <mergeCell ref="B115:C115"/>
    <mergeCell ref="B90:G90"/>
    <mergeCell ref="B117:C117"/>
    <mergeCell ref="C58:C59"/>
    <mergeCell ref="C100:D100"/>
    <mergeCell ref="B118:C118"/>
    <mergeCell ref="B119:C119"/>
    <mergeCell ref="C81:D81"/>
    <mergeCell ref="D57:E57"/>
    <mergeCell ref="B57:C57"/>
    <mergeCell ref="C101:D101"/>
    <mergeCell ref="B113:C113"/>
    <mergeCell ref="B2:G2"/>
    <mergeCell ref="B58:B59"/>
    <mergeCell ref="D41:E41"/>
    <mergeCell ref="D31:F31"/>
    <mergeCell ref="B37:C37"/>
    <mergeCell ref="D35:E35"/>
    <mergeCell ref="B133:C133"/>
    <mergeCell ref="B130:C130"/>
    <mergeCell ref="B128:G128"/>
    <mergeCell ref="B116:C116"/>
    <mergeCell ref="B78:G78"/>
    <mergeCell ref="B97:G97"/>
    <mergeCell ref="B131:C131"/>
    <mergeCell ref="B132:C132"/>
    <mergeCell ref="C82:D82"/>
  </mergeCells>
  <phoneticPr fontId="4" type="noConversion"/>
  <printOptions horizontalCentered="1"/>
  <pageMargins left="0.78740157480314965" right="0.73" top="0.98425196850393704" bottom="0.78740157480314965" header="0" footer="0"/>
  <pageSetup paperSize="9" scale="24" orientation="portrait" horizontalDpi="4294967294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TASA</vt:lpstr>
      <vt:lpstr>TASA!Área_de_impresión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Gabilondo</dc:creator>
  <cp:lastModifiedBy>EDISON ACHALMA</cp:lastModifiedBy>
  <cp:lastPrinted>2004-10-18T15:40:03Z</cp:lastPrinted>
  <dcterms:created xsi:type="dcterms:W3CDTF">2003-07-11T01:31:47Z</dcterms:created>
  <dcterms:modified xsi:type="dcterms:W3CDTF">2021-08-04T00:15:47Z</dcterms:modified>
</cp:coreProperties>
</file>