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FC SIN PROYECTO" sheetId="1" r:id="rId1"/>
    <sheet name="FC CON PROYECTO" sheetId="2" r:id="rId2"/>
    <sheet name="FC INCREMENTAL" sheetId="3" r:id="rId3"/>
  </sheets>
  <calcPr calcId="152511"/>
</workbook>
</file>

<file path=xl/calcChain.xml><?xml version="1.0" encoding="utf-8"?>
<calcChain xmlns="http://schemas.openxmlformats.org/spreadsheetml/2006/main">
  <c r="D25" i="2" l="1"/>
  <c r="C17" i="1"/>
  <c r="C16" i="1"/>
  <c r="C7" i="2" l="1"/>
  <c r="D22" i="2" s="1"/>
  <c r="C66" i="2" l="1"/>
  <c r="D64" i="2"/>
  <c r="D43" i="2"/>
  <c r="E43" i="2"/>
  <c r="F43" i="2"/>
  <c r="C43" i="2"/>
  <c r="C37" i="2"/>
  <c r="H25" i="2"/>
  <c r="G25" i="2"/>
  <c r="F25" i="2"/>
  <c r="E25" i="2"/>
  <c r="C33" i="2" l="1"/>
  <c r="H15" i="2"/>
  <c r="G16" i="2"/>
  <c r="G15" i="2"/>
  <c r="C20" i="1"/>
  <c r="I18" i="3" l="1"/>
  <c r="I17" i="3"/>
  <c r="I16" i="3"/>
  <c r="H66" i="2"/>
  <c r="C38" i="2"/>
  <c r="C17" i="2"/>
  <c r="C57" i="2" s="1"/>
  <c r="E16" i="2"/>
  <c r="F16" i="2" s="1"/>
  <c r="H16" i="2" s="1"/>
  <c r="E15" i="2"/>
  <c r="F15" i="2" s="1"/>
  <c r="E22" i="2"/>
  <c r="E52" i="2" s="1"/>
  <c r="C62" i="2" l="1"/>
  <c r="F22" i="2"/>
  <c r="F52" i="2" s="1"/>
  <c r="C42" i="2"/>
  <c r="I19" i="3"/>
  <c r="D44" i="2"/>
  <c r="E63" i="2" s="1"/>
  <c r="F44" i="2"/>
  <c r="G63" i="2" s="1"/>
  <c r="E44" i="2"/>
  <c r="F63" i="2" s="1"/>
  <c r="C44" i="2"/>
  <c r="D24" i="2"/>
  <c r="D58" i="2" s="1"/>
  <c r="H22" i="2"/>
  <c r="H52" i="2" s="1"/>
  <c r="F17" i="2"/>
  <c r="H17" i="2"/>
  <c r="H54" i="2" s="1"/>
  <c r="G22" i="2"/>
  <c r="G52" i="2" s="1"/>
  <c r="H53" i="2"/>
  <c r="F24" i="2"/>
  <c r="H24" i="2"/>
  <c r="E24" i="2"/>
  <c r="G24" i="2"/>
  <c r="G17" i="1"/>
  <c r="G34" i="1" s="1"/>
  <c r="E16" i="1"/>
  <c r="C23" i="2"/>
  <c r="C7" i="1"/>
  <c r="D17" i="1" s="1"/>
  <c r="D34" i="1" s="1"/>
  <c r="D16" i="1" l="1"/>
  <c r="F17" i="1"/>
  <c r="F34" i="1" s="1"/>
  <c r="H16" i="1"/>
  <c r="G16" i="1"/>
  <c r="E17" i="1"/>
  <c r="E34" i="1" s="1"/>
  <c r="C30" i="1"/>
  <c r="C32" i="1" s="1"/>
  <c r="E30" i="1"/>
  <c r="E32" i="1" s="1"/>
  <c r="F16" i="1"/>
  <c r="H17" i="1"/>
  <c r="H34" i="1" s="1"/>
  <c r="C45" i="2"/>
  <c r="C46" i="2"/>
  <c r="D42" i="2" s="1"/>
  <c r="D63" i="2"/>
  <c r="H16" i="3"/>
  <c r="D15" i="3"/>
  <c r="D19" i="3" s="1"/>
  <c r="H55" i="2"/>
  <c r="G16" i="3"/>
  <c r="F16" i="3"/>
  <c r="D46" i="2"/>
  <c r="E42" i="2" s="1"/>
  <c r="D52" i="2"/>
  <c r="G58" i="2"/>
  <c r="E58" i="2"/>
  <c r="H58" i="2"/>
  <c r="F58" i="2"/>
  <c r="E27" i="2"/>
  <c r="G27" i="2"/>
  <c r="G29" i="2" s="1"/>
  <c r="D27" i="2"/>
  <c r="F27" i="2"/>
  <c r="F29" i="2" s="1"/>
  <c r="H27" i="2"/>
  <c r="C53" i="2"/>
  <c r="C55" i="2" s="1"/>
  <c r="F53" i="2"/>
  <c r="F55" i="2" s="1"/>
  <c r="G53" i="2"/>
  <c r="G55" i="2" s="1"/>
  <c r="E53" i="2"/>
  <c r="E55" i="2" s="1"/>
  <c r="D53" i="2"/>
  <c r="H30" i="1" l="1"/>
  <c r="H32" i="1" s="1"/>
  <c r="H20" i="1"/>
  <c r="H22" i="1" s="1"/>
  <c r="F20" i="1"/>
  <c r="F22" i="1" s="1"/>
  <c r="F30" i="1"/>
  <c r="F32" i="1" s="1"/>
  <c r="C24" i="2"/>
  <c r="C58" i="2"/>
  <c r="C34" i="1"/>
  <c r="D30" i="1"/>
  <c r="D32" i="1" s="1"/>
  <c r="D20" i="1"/>
  <c r="D22" i="1" s="1"/>
  <c r="E20" i="1"/>
  <c r="E22" i="1" s="1"/>
  <c r="G20" i="1"/>
  <c r="G22" i="1" s="1"/>
  <c r="G30" i="1"/>
  <c r="G32" i="1" s="1"/>
  <c r="C22" i="1"/>
  <c r="C23" i="1" s="1"/>
  <c r="D45" i="2"/>
  <c r="E64" i="2"/>
  <c r="E16" i="3"/>
  <c r="E17" i="3"/>
  <c r="D65" i="2"/>
  <c r="E18" i="3" s="1"/>
  <c r="H29" i="2"/>
  <c r="H30" i="2" s="1"/>
  <c r="H59" i="2" s="1"/>
  <c r="D29" i="2"/>
  <c r="D30" i="2" s="1"/>
  <c r="D59" i="2" s="1"/>
  <c r="E29" i="2"/>
  <c r="D55" i="2"/>
  <c r="E46" i="2"/>
  <c r="F42" i="2" s="1"/>
  <c r="E30" i="2"/>
  <c r="E59" i="2" s="1"/>
  <c r="E60" i="2" s="1"/>
  <c r="G30" i="2"/>
  <c r="G59" i="2" s="1"/>
  <c r="F30" i="2"/>
  <c r="F59" i="2" s="1"/>
  <c r="C27" i="2" l="1"/>
  <c r="C29" i="2" s="1"/>
  <c r="G23" i="1"/>
  <c r="G35" i="1" s="1"/>
  <c r="G36" i="1" s="1"/>
  <c r="F24" i="1"/>
  <c r="F23" i="1"/>
  <c r="F35" i="1" s="1"/>
  <c r="F36" i="1" s="1"/>
  <c r="F37" i="1" s="1"/>
  <c r="G8" i="3" s="1"/>
  <c r="H24" i="1"/>
  <c r="H23" i="1"/>
  <c r="H35" i="1" s="1"/>
  <c r="H36" i="1" s="1"/>
  <c r="C24" i="1"/>
  <c r="C35" i="1"/>
  <c r="C36" i="1" s="1"/>
  <c r="C37" i="1" s="1"/>
  <c r="D8" i="3" s="1"/>
  <c r="E23" i="1"/>
  <c r="E35" i="1" s="1"/>
  <c r="E36" i="1" s="1"/>
  <c r="E37" i="1" s="1"/>
  <c r="F8" i="3" s="1"/>
  <c r="H37" i="1"/>
  <c r="I8" i="3" s="1"/>
  <c r="G37" i="1"/>
  <c r="H8" i="3" s="1"/>
  <c r="D23" i="1"/>
  <c r="D35" i="1" s="1"/>
  <c r="D36" i="1" s="1"/>
  <c r="D37" i="1" s="1"/>
  <c r="E8" i="3" s="1"/>
  <c r="D66" i="2"/>
  <c r="E45" i="2"/>
  <c r="F64" i="2"/>
  <c r="E19" i="3"/>
  <c r="F17" i="3"/>
  <c r="E65" i="2"/>
  <c r="F18" i="3" s="1"/>
  <c r="E66" i="2"/>
  <c r="D60" i="2"/>
  <c r="D61" i="2" s="1"/>
  <c r="F46" i="2"/>
  <c r="E61" i="2"/>
  <c r="G60" i="2"/>
  <c r="G61" i="2" s="1"/>
  <c r="H60" i="2"/>
  <c r="H61" i="2" s="1"/>
  <c r="F60" i="2"/>
  <c r="F61" i="2" s="1"/>
  <c r="F31" i="2"/>
  <c r="G31" i="2"/>
  <c r="E31" i="2"/>
  <c r="D31" i="2"/>
  <c r="H31" i="2"/>
  <c r="D24" i="1" l="1"/>
  <c r="E24" i="1"/>
  <c r="C30" i="2"/>
  <c r="C59" i="2" s="1"/>
  <c r="C60" i="2" s="1"/>
  <c r="C61" i="2" s="1"/>
  <c r="C67" i="2" s="1"/>
  <c r="C31" i="2"/>
  <c r="G24" i="1"/>
  <c r="F19" i="3"/>
  <c r="G7" i="3"/>
  <c r="H67" i="2"/>
  <c r="I7" i="3"/>
  <c r="F7" i="3"/>
  <c r="E67" i="2"/>
  <c r="H7" i="3"/>
  <c r="F45" i="2"/>
  <c r="G64" i="2"/>
  <c r="E7" i="3"/>
  <c r="D67" i="2"/>
  <c r="F65" i="2"/>
  <c r="G18" i="3" s="1"/>
  <c r="G17" i="3"/>
  <c r="G19" i="3" s="1"/>
  <c r="D7" i="3" l="1"/>
  <c r="F66" i="2"/>
  <c r="F67" i="2" s="1"/>
  <c r="F14" i="3"/>
  <c r="F20" i="3" s="1"/>
  <c r="F9" i="3"/>
  <c r="E14" i="3"/>
  <c r="E20" i="3" s="1"/>
  <c r="E9" i="3"/>
  <c r="H14" i="3"/>
  <c r="H9" i="3"/>
  <c r="I14" i="3"/>
  <c r="I20" i="3" s="1"/>
  <c r="I9" i="3"/>
  <c r="H17" i="3"/>
  <c r="G65" i="2"/>
  <c r="H18" i="3" s="1"/>
  <c r="G14" i="3"/>
  <c r="G20" i="3" s="1"/>
  <c r="G9" i="3"/>
  <c r="D14" i="3"/>
  <c r="D20" i="3" s="1"/>
  <c r="D9" i="3"/>
  <c r="G66" i="2" l="1"/>
  <c r="G67" i="2" s="1"/>
  <c r="H19" i="3"/>
  <c r="H20" i="3" s="1"/>
</calcChain>
</file>

<file path=xl/sharedStrings.xml><?xml version="1.0" encoding="utf-8"?>
<sst xmlns="http://schemas.openxmlformats.org/spreadsheetml/2006/main" count="112" uniqueCount="71">
  <si>
    <t>RUBRO</t>
  </si>
  <si>
    <t>Nº Has del predio</t>
  </si>
  <si>
    <t>Producto</t>
  </si>
  <si>
    <t>Cebada</t>
  </si>
  <si>
    <t>Nº Has cultivadas</t>
  </si>
  <si>
    <t>Rend./Ha</t>
  </si>
  <si>
    <t>Precio/TM</t>
  </si>
  <si>
    <t>Venta de cebada</t>
  </si>
  <si>
    <t>Costo de ventas</t>
  </si>
  <si>
    <t>Costo/Ha</t>
  </si>
  <si>
    <t>Depreciaciones</t>
  </si>
  <si>
    <t>Gastos operativos</t>
  </si>
  <si>
    <t>Utilidad operativa</t>
  </si>
  <si>
    <t>Intereses</t>
  </si>
  <si>
    <t>Utilidad Imponible</t>
  </si>
  <si>
    <t>Impuestos</t>
  </si>
  <si>
    <t>FLUJO DE CAJA ECONOMICO SIN PROYECTO</t>
  </si>
  <si>
    <t>ESTADO DE GANANCIAS Y PERDIDAS SIN PROYECTO</t>
  </si>
  <si>
    <t>Ingresos</t>
  </si>
  <si>
    <t>Ventas por cebada</t>
  </si>
  <si>
    <t>Valor de recupero</t>
  </si>
  <si>
    <t>Total ingresos</t>
  </si>
  <si>
    <t>Egresos</t>
  </si>
  <si>
    <t>Total egresos</t>
  </si>
  <si>
    <t>Flujo de Caja Economico</t>
  </si>
  <si>
    <t>Utilidad Neta</t>
  </si>
  <si>
    <t>Datos sin PROYECTO</t>
  </si>
  <si>
    <t>Datos con PROYECTO</t>
  </si>
  <si>
    <t>Trigo</t>
  </si>
  <si>
    <t>Activo</t>
  </si>
  <si>
    <t>Valor</t>
  </si>
  <si>
    <t>Vida util</t>
  </si>
  <si>
    <t>Tasa</t>
  </si>
  <si>
    <t>Dep.Anual</t>
  </si>
  <si>
    <t>Dep.Acum</t>
  </si>
  <si>
    <t>Infraestructura</t>
  </si>
  <si>
    <t>Equipos</t>
  </si>
  <si>
    <t>TOTAL</t>
  </si>
  <si>
    <t>Venta de Trigo</t>
  </si>
  <si>
    <t>Valor de recupero AF</t>
  </si>
  <si>
    <t xml:space="preserve">Inversion </t>
  </si>
  <si>
    <t>Prestamo</t>
  </si>
  <si>
    <t>Periodo de pago</t>
  </si>
  <si>
    <t>Cuota de capital</t>
  </si>
  <si>
    <t>Saldo inicial</t>
  </si>
  <si>
    <t>Interes</t>
  </si>
  <si>
    <t>Saldo Final</t>
  </si>
  <si>
    <t>Escudo Fiscal Intereses</t>
  </si>
  <si>
    <t>Flujo Financiamiento Neto</t>
  </si>
  <si>
    <t>Flujo de Caja Financiero</t>
  </si>
  <si>
    <t>FCE Con proyecto</t>
  </si>
  <si>
    <t>FCE Sin proyecto</t>
  </si>
  <si>
    <t>FCE incremental</t>
  </si>
  <si>
    <t>FLUJO DE CAJA ECONOMICO INCREMENTAL ( CON-SIN)</t>
  </si>
  <si>
    <t>FLUJO DE CAJA FINANCIERO INCREMENTAL (CON -SIN)</t>
  </si>
  <si>
    <t>soles</t>
  </si>
  <si>
    <t>FCF Incremental</t>
  </si>
  <si>
    <t>TABLA DE AMORTIZACION DE LA DEUDA</t>
  </si>
  <si>
    <t>Valor recupero</t>
  </si>
  <si>
    <t>ESTADO DE GANANCIAS Y PERDIDAS CON PROYECTO</t>
  </si>
  <si>
    <t>FLUJO DE CAJA ECONOMICO Y FINANCIERO CON  PROYECTO</t>
  </si>
  <si>
    <t>Inflacion anual</t>
  </si>
  <si>
    <t>TEA real</t>
  </si>
  <si>
    <t>TEA nominal</t>
  </si>
  <si>
    <t>a.) Flujo de Caja Sin Proyecto</t>
  </si>
  <si>
    <t>b.) Flujo de Caja Con Proyecto</t>
  </si>
  <si>
    <t>c.) Flujos de Caja Incrementales</t>
  </si>
  <si>
    <t>TABLA DE AMORTIZACION DE LAS DEPRECIACIONES</t>
  </si>
  <si>
    <t>AMORTIZACION de capital</t>
  </si>
  <si>
    <t>CUOTA</t>
  </si>
  <si>
    <t>Amortizacion de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</si>
</sst>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6">
    <xf numFmtId="0" fontId="0" fillId="0" borderId="0" xfId="0"/>
    <xf numFmtId="9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/>
    <xf numFmtId="165" fontId="0" fillId="0" borderId="0" xfId="0" applyNumberFormat="1"/>
    <xf numFmtId="165" fontId="0" fillId="0" borderId="1" xfId="0" applyNumberFormat="1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11" xfId="0" applyBorder="1"/>
    <xf numFmtId="165" fontId="0" fillId="0" borderId="11" xfId="0" applyNumberFormat="1" applyBorder="1"/>
    <xf numFmtId="165" fontId="0" fillId="0" borderId="12" xfId="0" applyNumberFormat="1" applyBorder="1"/>
    <xf numFmtId="0" fontId="0" fillId="2" borderId="13" xfId="0" applyFill="1" applyBorder="1"/>
    <xf numFmtId="9" fontId="0" fillId="2" borderId="14" xfId="0" applyNumberFormat="1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16" xfId="0" applyBorder="1"/>
    <xf numFmtId="0" fontId="0" fillId="0" borderId="17" xfId="0" applyBorder="1"/>
    <xf numFmtId="165" fontId="0" fillId="0" borderId="17" xfId="0" applyNumberFormat="1" applyBorder="1"/>
    <xf numFmtId="165" fontId="0" fillId="0" borderId="18" xfId="0" applyNumberFormat="1" applyBorder="1"/>
    <xf numFmtId="165" fontId="0" fillId="2" borderId="14" xfId="0" applyNumberFormat="1" applyFill="1" applyBorder="1"/>
    <xf numFmtId="165" fontId="0" fillId="2" borderId="15" xfId="0" applyNumberFormat="1" applyFill="1" applyBorder="1"/>
    <xf numFmtId="165" fontId="0" fillId="0" borderId="11" xfId="1" applyNumberFormat="1" applyFont="1" applyBorder="1"/>
    <xf numFmtId="165" fontId="0" fillId="0" borderId="17" xfId="1" applyNumberFormat="1" applyFont="1" applyBorder="1"/>
    <xf numFmtId="165" fontId="0" fillId="0" borderId="1" xfId="0" applyNumberFormat="1" applyBorder="1" applyAlignment="1"/>
    <xf numFmtId="0" fontId="0" fillId="0" borderId="5" xfId="0" applyFont="1" applyBorder="1"/>
    <xf numFmtId="0" fontId="0" fillId="0" borderId="0" xfId="0" applyAlignment="1">
      <alignment horizontal="righ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/>
    <xf numFmtId="165" fontId="1" fillId="2" borderId="14" xfId="0" applyNumberFormat="1" applyFont="1" applyFill="1" applyBorder="1"/>
    <xf numFmtId="165" fontId="1" fillId="2" borderId="15" xfId="0" applyNumberFormat="1" applyFont="1" applyFill="1" applyBorder="1"/>
    <xf numFmtId="0" fontId="1" fillId="0" borderId="16" xfId="0" applyFont="1" applyBorder="1"/>
    <xf numFmtId="165" fontId="1" fillId="0" borderId="17" xfId="0" applyNumberFormat="1" applyFont="1" applyBorder="1"/>
    <xf numFmtId="0" fontId="1" fillId="2" borderId="14" xfId="0" applyFont="1" applyFill="1" applyBorder="1"/>
    <xf numFmtId="0" fontId="1" fillId="2" borderId="15" xfId="0" applyFont="1" applyFill="1" applyBorder="1"/>
    <xf numFmtId="165" fontId="1" fillId="0" borderId="18" xfId="0" applyNumberFormat="1" applyFont="1" applyBorder="1"/>
    <xf numFmtId="0" fontId="0" fillId="0" borderId="10" xfId="0" applyFill="1" applyBorder="1"/>
    <xf numFmtId="0" fontId="0" fillId="0" borderId="12" xfId="0" applyBorder="1"/>
    <xf numFmtId="0" fontId="0" fillId="0" borderId="5" xfId="0" applyFill="1" applyBorder="1"/>
    <xf numFmtId="0" fontId="0" fillId="0" borderId="16" xfId="0" applyFill="1" applyBorder="1"/>
    <xf numFmtId="0" fontId="0" fillId="0" borderId="18" xfId="0" applyBorder="1"/>
    <xf numFmtId="0" fontId="1" fillId="0" borderId="10" xfId="0" applyFont="1" applyBorder="1"/>
    <xf numFmtId="9" fontId="0" fillId="0" borderId="0" xfId="0" applyNumberFormat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2" borderId="2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center"/>
    </xf>
    <xf numFmtId="165" fontId="1" fillId="0" borderId="1" xfId="0" applyNumberFormat="1" applyFont="1" applyBorder="1"/>
    <xf numFmtId="165" fontId="0" fillId="0" borderId="0" xfId="0" applyNumberFormat="1" applyAlignment="1"/>
    <xf numFmtId="166" fontId="0" fillId="0" borderId="0" xfId="2" applyNumberFormat="1" applyFont="1" applyAlignment="1">
      <alignment horizontal="center"/>
    </xf>
    <xf numFmtId="0" fontId="0" fillId="0" borderId="12" xfId="0" applyFont="1" applyFill="1" applyBorder="1" applyAlignment="1">
      <alignment horizontal="center"/>
    </xf>
    <xf numFmtId="165" fontId="1" fillId="0" borderId="6" xfId="0" applyNumberFormat="1" applyFont="1" applyBorder="1"/>
    <xf numFmtId="1" fontId="0" fillId="0" borderId="1" xfId="0" applyNumberFormat="1" applyBorder="1"/>
    <xf numFmtId="1" fontId="0" fillId="0" borderId="6" xfId="0" applyNumberFormat="1" applyBorder="1"/>
    <xf numFmtId="1" fontId="1" fillId="2" borderId="14" xfId="0" applyNumberFormat="1" applyFont="1" applyFill="1" applyBorder="1"/>
    <xf numFmtId="1" fontId="1" fillId="2" borderId="15" xfId="0" applyNumberFormat="1" applyFont="1" applyFill="1" applyBorder="1"/>
    <xf numFmtId="1" fontId="0" fillId="0" borderId="11" xfId="0" applyNumberFormat="1" applyBorder="1"/>
    <xf numFmtId="1" fontId="0" fillId="0" borderId="12" xfId="0" applyNumberFormat="1" applyBorder="1"/>
    <xf numFmtId="1" fontId="0" fillId="2" borderId="14" xfId="0" applyNumberFormat="1" applyFill="1" applyBorder="1"/>
    <xf numFmtId="1" fontId="0" fillId="2" borderId="15" xfId="0" applyNumberFormat="1" applyFill="1" applyBorder="1"/>
    <xf numFmtId="1" fontId="0" fillId="0" borderId="17" xfId="0" applyNumberFormat="1" applyBorder="1"/>
    <xf numFmtId="1" fontId="1" fillId="2" borderId="20" xfId="0" applyNumberFormat="1" applyFont="1" applyFill="1" applyBorder="1"/>
    <xf numFmtId="1" fontId="1" fillId="2" borderId="21" xfId="0" applyNumberFormat="1" applyFont="1" applyFill="1" applyBorder="1"/>
    <xf numFmtId="0" fontId="1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topLeftCell="A13" workbookViewId="0">
      <selection activeCell="G39" sqref="G39"/>
    </sheetView>
  </sheetViews>
  <sheetFormatPr baseColWidth="10" defaultColWidth="9.140625" defaultRowHeight="15" x14ac:dyDescent="0.25"/>
  <cols>
    <col min="2" max="2" width="22" customWidth="1"/>
  </cols>
  <sheetData>
    <row r="2" spans="2:8" x14ac:dyDescent="0.25">
      <c r="B2" s="14" t="s">
        <v>64</v>
      </c>
    </row>
    <row r="3" spans="2:8" ht="15.75" thickBot="1" x14ac:dyDescent="0.3">
      <c r="B3" s="14"/>
    </row>
    <row r="4" spans="2:8" ht="15.75" thickBot="1" x14ac:dyDescent="0.3">
      <c r="B4" s="65" t="s">
        <v>26</v>
      </c>
    </row>
    <row r="5" spans="2:8" x14ac:dyDescent="0.25">
      <c r="B5" t="s">
        <v>1</v>
      </c>
      <c r="C5">
        <v>250</v>
      </c>
    </row>
    <row r="6" spans="2:8" x14ac:dyDescent="0.25">
      <c r="B6" t="s">
        <v>2</v>
      </c>
      <c r="C6" s="39" t="s">
        <v>3</v>
      </c>
    </row>
    <row r="7" spans="2:8" x14ac:dyDescent="0.25">
      <c r="B7" t="s">
        <v>4</v>
      </c>
      <c r="C7">
        <f>C5*0.8</f>
        <v>200</v>
      </c>
    </row>
    <row r="8" spans="2:8" x14ac:dyDescent="0.25">
      <c r="B8" t="s">
        <v>5</v>
      </c>
      <c r="C8">
        <v>2</v>
      </c>
    </row>
    <row r="9" spans="2:8" x14ac:dyDescent="0.25">
      <c r="B9" t="s">
        <v>6</v>
      </c>
      <c r="C9">
        <v>38</v>
      </c>
    </row>
    <row r="10" spans="2:8" x14ac:dyDescent="0.25">
      <c r="B10" t="s">
        <v>9</v>
      </c>
      <c r="C10">
        <v>46</v>
      </c>
    </row>
    <row r="11" spans="2:8" x14ac:dyDescent="0.25">
      <c r="B11" t="s">
        <v>15</v>
      </c>
      <c r="C11" s="1">
        <v>0.2</v>
      </c>
    </row>
    <row r="13" spans="2:8" x14ac:dyDescent="0.25">
      <c r="B13" s="85" t="s">
        <v>17</v>
      </c>
      <c r="C13" s="85"/>
      <c r="D13" s="85"/>
      <c r="E13" s="85"/>
      <c r="F13" s="85"/>
      <c r="G13" s="85"/>
      <c r="H13" s="85"/>
    </row>
    <row r="14" spans="2:8" ht="15.75" thickBot="1" x14ac:dyDescent="0.3"/>
    <row r="15" spans="2:8" ht="15.75" thickBot="1" x14ac:dyDescent="0.3">
      <c r="B15" s="40" t="s">
        <v>0</v>
      </c>
      <c r="C15" s="41">
        <v>0</v>
      </c>
      <c r="D15" s="41">
        <v>1</v>
      </c>
      <c r="E15" s="41">
        <v>2</v>
      </c>
      <c r="F15" s="41">
        <v>3</v>
      </c>
      <c r="G15" s="41">
        <v>4</v>
      </c>
      <c r="H15" s="42">
        <v>5</v>
      </c>
    </row>
    <row r="16" spans="2:8" x14ac:dyDescent="0.25">
      <c r="B16" s="21" t="s">
        <v>7</v>
      </c>
      <c r="C16" s="22">
        <f>$C$7*$C$8*$C$9</f>
        <v>15200</v>
      </c>
      <c r="D16" s="22">
        <f t="shared" ref="D16:H16" si="0">$C$7*$C$8*$C$9</f>
        <v>15200</v>
      </c>
      <c r="E16" s="22">
        <f t="shared" si="0"/>
        <v>15200</v>
      </c>
      <c r="F16" s="22">
        <f t="shared" si="0"/>
        <v>15200</v>
      </c>
      <c r="G16" s="22">
        <f t="shared" si="0"/>
        <v>15200</v>
      </c>
      <c r="H16" s="52">
        <f t="shared" si="0"/>
        <v>15200</v>
      </c>
    </row>
    <row r="17" spans="2:8" x14ac:dyDescent="0.25">
      <c r="B17" s="7" t="s">
        <v>8</v>
      </c>
      <c r="C17" s="2">
        <f>$C$7*$C$10</f>
        <v>9200</v>
      </c>
      <c r="D17" s="2">
        <f t="shared" ref="D17:H17" si="1">$C$7*$C$10</f>
        <v>9200</v>
      </c>
      <c r="E17" s="2">
        <f t="shared" si="1"/>
        <v>9200</v>
      </c>
      <c r="F17" s="2">
        <f t="shared" si="1"/>
        <v>9200</v>
      </c>
      <c r="G17" s="2">
        <f t="shared" si="1"/>
        <v>9200</v>
      </c>
      <c r="H17" s="8">
        <f t="shared" si="1"/>
        <v>9200</v>
      </c>
    </row>
    <row r="18" spans="2:8" x14ac:dyDescent="0.25">
      <c r="B18" s="7" t="s">
        <v>10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8">
        <v>0</v>
      </c>
    </row>
    <row r="19" spans="2:8" x14ac:dyDescent="0.25">
      <c r="B19" s="7" t="s">
        <v>11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8">
        <v>0</v>
      </c>
    </row>
    <row r="20" spans="2:8" x14ac:dyDescent="0.25">
      <c r="B20" s="7" t="s">
        <v>12</v>
      </c>
      <c r="C20" s="2">
        <f>C16-C17-C18-C19</f>
        <v>6000</v>
      </c>
      <c r="D20" s="2">
        <f t="shared" ref="D20:H20" si="2">D16-D17-D18-D19</f>
        <v>6000</v>
      </c>
      <c r="E20" s="2">
        <f t="shared" si="2"/>
        <v>6000</v>
      </c>
      <c r="F20" s="2">
        <f t="shared" si="2"/>
        <v>6000</v>
      </c>
      <c r="G20" s="2">
        <f t="shared" si="2"/>
        <v>6000</v>
      </c>
      <c r="H20" s="8">
        <f t="shared" si="2"/>
        <v>6000</v>
      </c>
    </row>
    <row r="21" spans="2:8" x14ac:dyDescent="0.25">
      <c r="B21" s="7" t="s">
        <v>13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8">
        <v>0</v>
      </c>
    </row>
    <row r="22" spans="2:8" x14ac:dyDescent="0.25">
      <c r="B22" s="7" t="s">
        <v>14</v>
      </c>
      <c r="C22" s="2">
        <f>C20-C21</f>
        <v>6000</v>
      </c>
      <c r="D22" s="2">
        <f t="shared" ref="D22:H22" si="3">D20-D21</f>
        <v>6000</v>
      </c>
      <c r="E22" s="2">
        <f t="shared" si="3"/>
        <v>6000</v>
      </c>
      <c r="F22" s="2">
        <f t="shared" si="3"/>
        <v>6000</v>
      </c>
      <c r="G22" s="2">
        <f t="shared" si="3"/>
        <v>6000</v>
      </c>
      <c r="H22" s="8">
        <f t="shared" si="3"/>
        <v>6000</v>
      </c>
    </row>
    <row r="23" spans="2:8" ht="15.75" thickBot="1" x14ac:dyDescent="0.3">
      <c r="B23" s="29" t="s">
        <v>15</v>
      </c>
      <c r="C23" s="30">
        <f>C22*$C$11</f>
        <v>1200</v>
      </c>
      <c r="D23" s="30">
        <f t="shared" ref="D23:H23" si="4">D22*$C$11</f>
        <v>1200</v>
      </c>
      <c r="E23" s="30">
        <f t="shared" si="4"/>
        <v>1200</v>
      </c>
      <c r="F23" s="30">
        <f t="shared" si="4"/>
        <v>1200</v>
      </c>
      <c r="G23" s="30">
        <f t="shared" si="4"/>
        <v>1200</v>
      </c>
      <c r="H23" s="55">
        <f t="shared" si="4"/>
        <v>1200</v>
      </c>
    </row>
    <row r="24" spans="2:8" ht="15.75" thickBot="1" x14ac:dyDescent="0.3">
      <c r="B24" s="43" t="s">
        <v>25</v>
      </c>
      <c r="C24" s="48">
        <f>C22-C23</f>
        <v>4800</v>
      </c>
      <c r="D24" s="48">
        <f t="shared" ref="D24:H24" si="5">D22-D23</f>
        <v>4800</v>
      </c>
      <c r="E24" s="48">
        <f t="shared" si="5"/>
        <v>4800</v>
      </c>
      <c r="F24" s="48">
        <f t="shared" si="5"/>
        <v>4800</v>
      </c>
      <c r="G24" s="48">
        <f t="shared" si="5"/>
        <v>4800</v>
      </c>
      <c r="H24" s="49">
        <f t="shared" si="5"/>
        <v>4800</v>
      </c>
    </row>
    <row r="26" spans="2:8" x14ac:dyDescent="0.25">
      <c r="B26" s="85" t="s">
        <v>16</v>
      </c>
      <c r="C26" s="85"/>
      <c r="D26" s="85"/>
      <c r="E26" s="85"/>
      <c r="F26" s="85"/>
      <c r="G26" s="85"/>
      <c r="H26" s="85"/>
    </row>
    <row r="27" spans="2:8" ht="15.75" thickBot="1" x14ac:dyDescent="0.3"/>
    <row r="28" spans="2:8" ht="15.75" thickBot="1" x14ac:dyDescent="0.3">
      <c r="B28" s="40" t="s">
        <v>0</v>
      </c>
      <c r="C28" s="41">
        <v>0</v>
      </c>
      <c r="D28" s="41">
        <v>1</v>
      </c>
      <c r="E28" s="41">
        <v>2</v>
      </c>
      <c r="F28" s="41">
        <v>3</v>
      </c>
      <c r="G28" s="41">
        <v>4</v>
      </c>
      <c r="H28" s="42">
        <v>5</v>
      </c>
    </row>
    <row r="29" spans="2:8" x14ac:dyDescent="0.25">
      <c r="B29" s="56" t="s">
        <v>18</v>
      </c>
      <c r="C29" s="22"/>
      <c r="D29" s="22"/>
      <c r="E29" s="22"/>
      <c r="F29" s="22"/>
      <c r="G29" s="22"/>
      <c r="H29" s="52"/>
    </row>
    <row r="30" spans="2:8" x14ac:dyDescent="0.25">
      <c r="B30" s="7" t="s">
        <v>19</v>
      </c>
      <c r="C30" s="2">
        <f>C16</f>
        <v>15200</v>
      </c>
      <c r="D30" s="2">
        <f t="shared" ref="D30:H30" si="6">D16</f>
        <v>15200</v>
      </c>
      <c r="E30" s="2">
        <f t="shared" si="6"/>
        <v>15200</v>
      </c>
      <c r="F30" s="2">
        <f t="shared" si="6"/>
        <v>15200</v>
      </c>
      <c r="G30" s="2">
        <f t="shared" si="6"/>
        <v>15200</v>
      </c>
      <c r="H30" s="8">
        <f t="shared" si="6"/>
        <v>15200</v>
      </c>
    </row>
    <row r="31" spans="2:8" x14ac:dyDescent="0.25">
      <c r="B31" s="7" t="s">
        <v>20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8">
        <v>0</v>
      </c>
    </row>
    <row r="32" spans="2:8" x14ac:dyDescent="0.25">
      <c r="B32" s="12" t="s">
        <v>21</v>
      </c>
      <c r="C32" s="3">
        <f>C30+C31</f>
        <v>15200</v>
      </c>
      <c r="D32" s="3">
        <f t="shared" ref="D32:H32" si="7">D30+D31</f>
        <v>15200</v>
      </c>
      <c r="E32" s="3">
        <f t="shared" si="7"/>
        <v>15200</v>
      </c>
      <c r="F32" s="3">
        <f t="shared" si="7"/>
        <v>15200</v>
      </c>
      <c r="G32" s="3">
        <f t="shared" si="7"/>
        <v>15200</v>
      </c>
      <c r="H32" s="13">
        <f t="shared" si="7"/>
        <v>15200</v>
      </c>
    </row>
    <row r="33" spans="2:8" x14ac:dyDescent="0.25">
      <c r="B33" s="12" t="s">
        <v>22</v>
      </c>
      <c r="C33" s="2"/>
      <c r="D33" s="2"/>
      <c r="E33" s="2"/>
      <c r="F33" s="2"/>
      <c r="G33" s="2"/>
      <c r="H33" s="8"/>
    </row>
    <row r="34" spans="2:8" x14ac:dyDescent="0.25">
      <c r="B34" s="7" t="s">
        <v>8</v>
      </c>
      <c r="C34" s="2">
        <f>C17</f>
        <v>9200</v>
      </c>
      <c r="D34" s="2">
        <f t="shared" ref="D34:H34" si="8">D17</f>
        <v>9200</v>
      </c>
      <c r="E34" s="2">
        <f t="shared" si="8"/>
        <v>9200</v>
      </c>
      <c r="F34" s="2">
        <f t="shared" si="8"/>
        <v>9200</v>
      </c>
      <c r="G34" s="2">
        <f t="shared" si="8"/>
        <v>9200</v>
      </c>
      <c r="H34" s="8">
        <f t="shared" si="8"/>
        <v>9200</v>
      </c>
    </row>
    <row r="35" spans="2:8" x14ac:dyDescent="0.25">
      <c r="B35" s="7" t="s">
        <v>15</v>
      </c>
      <c r="C35" s="2">
        <f>C23</f>
        <v>1200</v>
      </c>
      <c r="D35" s="2">
        <f t="shared" ref="D35:H35" si="9">D23</f>
        <v>1200</v>
      </c>
      <c r="E35" s="2">
        <f t="shared" si="9"/>
        <v>1200</v>
      </c>
      <c r="F35" s="2">
        <f t="shared" si="9"/>
        <v>1200</v>
      </c>
      <c r="G35" s="2">
        <f t="shared" si="9"/>
        <v>1200</v>
      </c>
      <c r="H35" s="8">
        <f t="shared" si="9"/>
        <v>1200</v>
      </c>
    </row>
    <row r="36" spans="2:8" ht="15.75" thickBot="1" x14ac:dyDescent="0.3">
      <c r="B36" s="46" t="s">
        <v>23</v>
      </c>
      <c r="C36" s="63">
        <f>C34+C35</f>
        <v>10400</v>
      </c>
      <c r="D36" s="63">
        <f t="shared" ref="D36:H36" si="10">D34+D35</f>
        <v>10400</v>
      </c>
      <c r="E36" s="63">
        <f t="shared" si="10"/>
        <v>10400</v>
      </c>
      <c r="F36" s="63">
        <f t="shared" si="10"/>
        <v>10400</v>
      </c>
      <c r="G36" s="63">
        <f t="shared" si="10"/>
        <v>10400</v>
      </c>
      <c r="H36" s="64">
        <f t="shared" si="10"/>
        <v>10400</v>
      </c>
    </row>
    <row r="37" spans="2:8" ht="15.75" thickBot="1" x14ac:dyDescent="0.3">
      <c r="B37" s="43" t="s">
        <v>24</v>
      </c>
      <c r="C37" s="48">
        <f>C32-C36</f>
        <v>4800</v>
      </c>
      <c r="D37" s="48">
        <f t="shared" ref="D37:H37" si="11">D32-D36</f>
        <v>4800</v>
      </c>
      <c r="E37" s="48">
        <f t="shared" si="11"/>
        <v>4800</v>
      </c>
      <c r="F37" s="48">
        <f t="shared" si="11"/>
        <v>4800</v>
      </c>
      <c r="G37" s="48">
        <f t="shared" si="11"/>
        <v>4800</v>
      </c>
      <c r="H37" s="49">
        <f t="shared" si="11"/>
        <v>4800</v>
      </c>
    </row>
  </sheetData>
  <mergeCells count="2">
    <mergeCell ref="B26:H26"/>
    <mergeCell ref="B13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7"/>
  <sheetViews>
    <sheetView topLeftCell="A49" workbookViewId="0">
      <selection activeCell="B75" sqref="B75"/>
    </sheetView>
  </sheetViews>
  <sheetFormatPr baseColWidth="10" defaultColWidth="9.140625" defaultRowHeight="15" x14ac:dyDescent="0.25"/>
  <cols>
    <col min="2" max="2" width="24" customWidth="1"/>
    <col min="3" max="3" width="12" bestFit="1" customWidth="1"/>
    <col min="4" max="4" width="9.42578125" bestFit="1" customWidth="1"/>
    <col min="6" max="6" width="10.42578125" customWidth="1"/>
    <col min="7" max="8" width="9.85546875" customWidth="1"/>
  </cols>
  <sheetData>
    <row r="2" spans="2:8" x14ac:dyDescent="0.25">
      <c r="B2" s="14" t="s">
        <v>65</v>
      </c>
    </row>
    <row r="3" spans="2:8" ht="15.75" thickBot="1" x14ac:dyDescent="0.3">
      <c r="B3" s="14"/>
    </row>
    <row r="4" spans="2:8" ht="15.75" thickBot="1" x14ac:dyDescent="0.3">
      <c r="B4" s="65" t="s">
        <v>27</v>
      </c>
    </row>
    <row r="5" spans="2:8" x14ac:dyDescent="0.25">
      <c r="B5" t="s">
        <v>1</v>
      </c>
      <c r="C5">
        <v>250</v>
      </c>
    </row>
    <row r="6" spans="2:8" x14ac:dyDescent="0.25">
      <c r="B6" t="s">
        <v>2</v>
      </c>
      <c r="C6" s="39" t="s">
        <v>28</v>
      </c>
    </row>
    <row r="7" spans="2:8" x14ac:dyDescent="0.25">
      <c r="B7" t="s">
        <v>4</v>
      </c>
      <c r="C7">
        <f>C5*0.9</f>
        <v>225</v>
      </c>
    </row>
    <row r="8" spans="2:8" x14ac:dyDescent="0.25">
      <c r="B8" t="s">
        <v>5</v>
      </c>
      <c r="C8">
        <v>1.9</v>
      </c>
    </row>
    <row r="9" spans="2:8" x14ac:dyDescent="0.25">
      <c r="B9" t="s">
        <v>6</v>
      </c>
      <c r="C9">
        <v>40</v>
      </c>
    </row>
    <row r="10" spans="2:8" x14ac:dyDescent="0.25">
      <c r="B10" t="s">
        <v>9</v>
      </c>
      <c r="C10">
        <v>41</v>
      </c>
    </row>
    <row r="11" spans="2:8" x14ac:dyDescent="0.25">
      <c r="B11" t="s">
        <v>15</v>
      </c>
      <c r="C11" s="1">
        <v>0.2</v>
      </c>
    </row>
    <row r="12" spans="2:8" x14ac:dyDescent="0.25">
      <c r="B12" s="85" t="s">
        <v>67</v>
      </c>
      <c r="C12" s="85"/>
      <c r="D12" s="85"/>
      <c r="E12" s="85"/>
      <c r="F12" s="85"/>
      <c r="G12" s="85"/>
      <c r="H12" s="85"/>
    </row>
    <row r="13" spans="2:8" ht="15.75" thickBot="1" x14ac:dyDescent="0.3">
      <c r="C13" s="1"/>
    </row>
    <row r="14" spans="2:8" ht="15.75" thickBot="1" x14ac:dyDescent="0.3">
      <c r="B14" s="25" t="s">
        <v>29</v>
      </c>
      <c r="C14" s="26" t="s">
        <v>30</v>
      </c>
      <c r="D14" s="27" t="s">
        <v>31</v>
      </c>
      <c r="E14" s="27" t="s">
        <v>32</v>
      </c>
      <c r="F14" s="27" t="s">
        <v>33</v>
      </c>
      <c r="G14" s="27" t="s">
        <v>34</v>
      </c>
      <c r="H14" s="28" t="s">
        <v>58</v>
      </c>
    </row>
    <row r="15" spans="2:8" x14ac:dyDescent="0.25">
      <c r="B15" s="21" t="s">
        <v>35</v>
      </c>
      <c r="C15" s="35">
        <v>10000</v>
      </c>
      <c r="D15" s="22">
        <v>20</v>
      </c>
      <c r="E15" s="22">
        <f>1/D15</f>
        <v>0.05</v>
      </c>
      <c r="F15" s="23">
        <f>C15*E15</f>
        <v>500</v>
      </c>
      <c r="G15" s="23">
        <f>F15*5</f>
        <v>2500</v>
      </c>
      <c r="H15" s="24">
        <f>C15-G15</f>
        <v>7500</v>
      </c>
    </row>
    <row r="16" spans="2:8" ht="15.75" thickBot="1" x14ac:dyDescent="0.3">
      <c r="B16" s="29" t="s">
        <v>36</v>
      </c>
      <c r="C16" s="36">
        <v>14000</v>
      </c>
      <c r="D16" s="30">
        <v>10</v>
      </c>
      <c r="E16" s="30">
        <f>1/D16</f>
        <v>0.1</v>
      </c>
      <c r="F16" s="31">
        <f>C16*E16</f>
        <v>1400</v>
      </c>
      <c r="G16" s="31">
        <f>F16*5</f>
        <v>7000</v>
      </c>
      <c r="H16" s="32">
        <f>C16-G16</f>
        <v>7000</v>
      </c>
    </row>
    <row r="17" spans="2:8" ht="15.75" thickBot="1" x14ac:dyDescent="0.3">
      <c r="B17" s="25" t="s">
        <v>37</v>
      </c>
      <c r="C17" s="33">
        <f t="shared" ref="C17" si="0">SUM(C15:C16)</f>
        <v>24000</v>
      </c>
      <c r="D17" s="33"/>
      <c r="E17" s="33"/>
      <c r="F17" s="33">
        <f>SUM(F15:F16)</f>
        <v>1900</v>
      </c>
      <c r="G17" s="33"/>
      <c r="H17" s="34">
        <f t="shared" ref="H17" si="1">SUM(H15:H16)</f>
        <v>14500</v>
      </c>
    </row>
    <row r="19" spans="2:8" x14ac:dyDescent="0.25">
      <c r="B19" s="85" t="s">
        <v>59</v>
      </c>
      <c r="C19" s="85"/>
      <c r="D19" s="85"/>
      <c r="E19" s="85"/>
      <c r="F19" s="85"/>
      <c r="G19" s="85"/>
      <c r="H19" s="85"/>
    </row>
    <row r="20" spans="2:8" ht="15.75" thickBot="1" x14ac:dyDescent="0.3"/>
    <row r="21" spans="2:8" x14ac:dyDescent="0.25">
      <c r="B21" s="4" t="s">
        <v>0</v>
      </c>
      <c r="C21" s="5">
        <v>0</v>
      </c>
      <c r="D21" s="5">
        <v>1</v>
      </c>
      <c r="E21" s="5">
        <v>2</v>
      </c>
      <c r="F21" s="5">
        <v>3</v>
      </c>
      <c r="G21" s="5">
        <v>4</v>
      </c>
      <c r="H21" s="6">
        <v>5</v>
      </c>
    </row>
    <row r="22" spans="2:8" x14ac:dyDescent="0.25">
      <c r="B22" s="67" t="s">
        <v>38</v>
      </c>
      <c r="C22" s="68"/>
      <c r="D22" s="68">
        <f>$C$7*$C$8*$C$9</f>
        <v>17100</v>
      </c>
      <c r="E22" s="68">
        <f t="shared" ref="E22:H22" si="2">$C$7*$C$8*$C$9</f>
        <v>17100</v>
      </c>
      <c r="F22" s="68">
        <f t="shared" si="2"/>
        <v>17100</v>
      </c>
      <c r="G22" s="68">
        <f t="shared" si="2"/>
        <v>17100</v>
      </c>
      <c r="H22" s="72">
        <f t="shared" si="2"/>
        <v>17100</v>
      </c>
    </row>
    <row r="23" spans="2:8" x14ac:dyDescent="0.25">
      <c r="B23" s="7" t="s">
        <v>7</v>
      </c>
      <c r="C23" s="2">
        <f>'FC SIN PROYECTO'!C16</f>
        <v>15200</v>
      </c>
      <c r="D23" s="2"/>
      <c r="E23" s="2"/>
      <c r="F23" s="2"/>
      <c r="G23" s="2"/>
      <c r="H23" s="8"/>
    </row>
    <row r="24" spans="2:8" x14ac:dyDescent="0.25">
      <c r="B24" s="7" t="s">
        <v>8</v>
      </c>
      <c r="C24" s="2">
        <f>'FC SIN PROYECTO'!C17</f>
        <v>9200</v>
      </c>
      <c r="D24" s="2">
        <f>C7*C10</f>
        <v>9225</v>
      </c>
      <c r="E24" s="2">
        <f t="shared" ref="E24:H24" si="3">$C$7*$C$10</f>
        <v>9225</v>
      </c>
      <c r="F24" s="2">
        <f t="shared" si="3"/>
        <v>9225</v>
      </c>
      <c r="G24" s="2">
        <f t="shared" si="3"/>
        <v>9225</v>
      </c>
      <c r="H24" s="8">
        <f t="shared" si="3"/>
        <v>9225</v>
      </c>
    </row>
    <row r="25" spans="2:8" x14ac:dyDescent="0.25">
      <c r="B25" s="7" t="s">
        <v>10</v>
      </c>
      <c r="C25" s="16"/>
      <c r="D25" s="16">
        <f>$F$17/POWER(1.03,1)</f>
        <v>1844.6601941747572</v>
      </c>
      <c r="E25" s="16">
        <f>$F$17/POWER(1.03,2)</f>
        <v>1790.9322273541334</v>
      </c>
      <c r="F25" s="16">
        <f>$F$17/POWER(1.03,3)</f>
        <v>1738.7691527710033</v>
      </c>
      <c r="G25" s="16">
        <f>$F$17/POWER(1.03,4)</f>
        <v>1688.1253910398091</v>
      </c>
      <c r="H25" s="16">
        <f>$F$17/POWER(1.03,5)</f>
        <v>1638.9566903299117</v>
      </c>
    </row>
    <row r="26" spans="2:8" x14ac:dyDescent="0.25">
      <c r="B26" s="7" t="s">
        <v>11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8">
        <v>0</v>
      </c>
    </row>
    <row r="27" spans="2:8" x14ac:dyDescent="0.25">
      <c r="B27" s="12" t="s">
        <v>12</v>
      </c>
      <c r="C27" s="69">
        <f>C22+C23-C24-C25-C26</f>
        <v>6000</v>
      </c>
      <c r="D27" s="69">
        <f t="shared" ref="D27:H27" si="4">D22+D23-D24-D25-D26</f>
        <v>6030.3398058252424</v>
      </c>
      <c r="E27" s="69">
        <f t="shared" si="4"/>
        <v>6084.0677726458671</v>
      </c>
      <c r="F27" s="69">
        <f t="shared" si="4"/>
        <v>6136.2308472289969</v>
      </c>
      <c r="G27" s="69">
        <f t="shared" si="4"/>
        <v>6186.8746089601909</v>
      </c>
      <c r="H27" s="73">
        <f t="shared" si="4"/>
        <v>6236.0433096700881</v>
      </c>
    </row>
    <row r="28" spans="2:8" x14ac:dyDescent="0.25">
      <c r="B28" s="7" t="s">
        <v>13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8">
        <v>0</v>
      </c>
    </row>
    <row r="29" spans="2:8" x14ac:dyDescent="0.25">
      <c r="B29" s="12" t="s">
        <v>14</v>
      </c>
      <c r="C29" s="3">
        <f>C27-C28</f>
        <v>6000</v>
      </c>
      <c r="D29" s="3">
        <f t="shared" ref="D29:H29" si="5">D27-D28</f>
        <v>6030.3398058252424</v>
      </c>
      <c r="E29" s="3">
        <f t="shared" si="5"/>
        <v>6084.0677726458671</v>
      </c>
      <c r="F29" s="3">
        <f t="shared" si="5"/>
        <v>6136.2308472289969</v>
      </c>
      <c r="G29" s="3">
        <f t="shared" si="5"/>
        <v>6186.8746089601909</v>
      </c>
      <c r="H29" s="13">
        <f t="shared" si="5"/>
        <v>6236.0433096700881</v>
      </c>
    </row>
    <row r="30" spans="2:8" x14ac:dyDescent="0.25">
      <c r="B30" s="7" t="s">
        <v>15</v>
      </c>
      <c r="C30" s="2">
        <f>C29*$C$11</f>
        <v>1200</v>
      </c>
      <c r="D30" s="2">
        <f t="shared" ref="D30:H30" si="6">D29*$C$11</f>
        <v>1206.0679611650485</v>
      </c>
      <c r="E30" s="2">
        <f t="shared" si="6"/>
        <v>1216.8135545291734</v>
      </c>
      <c r="F30" s="2">
        <f t="shared" si="6"/>
        <v>1227.2461694457995</v>
      </c>
      <c r="G30" s="2">
        <f t="shared" si="6"/>
        <v>1237.3749217920383</v>
      </c>
      <c r="H30" s="8">
        <f t="shared" si="6"/>
        <v>1247.2086619340178</v>
      </c>
    </row>
    <row r="31" spans="2:8" ht="15.75" thickBot="1" x14ac:dyDescent="0.3">
      <c r="B31" s="9" t="s">
        <v>25</v>
      </c>
      <c r="C31" s="10">
        <f>C29-C30</f>
        <v>4800</v>
      </c>
      <c r="D31" s="10">
        <f t="shared" ref="D31:H31" si="7">D29-D30</f>
        <v>4824.2718446601939</v>
      </c>
      <c r="E31" s="10">
        <f t="shared" si="7"/>
        <v>4867.2542181166937</v>
      </c>
      <c r="F31" s="10">
        <f t="shared" si="7"/>
        <v>4908.9846777831972</v>
      </c>
      <c r="G31" s="10">
        <f t="shared" si="7"/>
        <v>4949.4996871681524</v>
      </c>
      <c r="H31" s="11">
        <f t="shared" si="7"/>
        <v>4988.8346477360701</v>
      </c>
    </row>
    <row r="33" spans="2:8" x14ac:dyDescent="0.25">
      <c r="B33" t="s">
        <v>41</v>
      </c>
      <c r="C33" s="15">
        <f>C16</f>
        <v>14000</v>
      </c>
    </row>
    <row r="34" spans="2:8" x14ac:dyDescent="0.25">
      <c r="B34" t="s">
        <v>63</v>
      </c>
      <c r="C34" s="57">
        <v>0.2</v>
      </c>
    </row>
    <row r="35" spans="2:8" x14ac:dyDescent="0.25">
      <c r="B35" t="s">
        <v>42</v>
      </c>
      <c r="C35" s="66">
        <v>4</v>
      </c>
    </row>
    <row r="36" spans="2:8" x14ac:dyDescent="0.25">
      <c r="B36" t="s">
        <v>61</v>
      </c>
      <c r="C36" s="57">
        <v>0.03</v>
      </c>
    </row>
    <row r="37" spans="2:8" x14ac:dyDescent="0.25">
      <c r="B37" t="s">
        <v>62</v>
      </c>
      <c r="C37" s="71">
        <f>((1+C34)/(1+C36))-1</f>
        <v>0.16504854368932032</v>
      </c>
    </row>
    <row r="38" spans="2:8" x14ac:dyDescent="0.25">
      <c r="B38" t="s">
        <v>43</v>
      </c>
      <c r="C38" s="70">
        <f>C33/C35</f>
        <v>3500</v>
      </c>
      <c r="D38" t="s">
        <v>55</v>
      </c>
    </row>
    <row r="39" spans="2:8" x14ac:dyDescent="0.25">
      <c r="B39" s="85" t="s">
        <v>57</v>
      </c>
      <c r="C39" s="85"/>
      <c r="D39" s="85"/>
      <c r="E39" s="85"/>
      <c r="F39" s="85"/>
    </row>
    <row r="40" spans="2:8" ht="15.75" thickBot="1" x14ac:dyDescent="0.3"/>
    <row r="41" spans="2:8" ht="15.75" thickBot="1" x14ac:dyDescent="0.3">
      <c r="B41" s="40" t="s">
        <v>0</v>
      </c>
      <c r="C41" s="41">
        <v>1</v>
      </c>
      <c r="D41" s="41">
        <v>2</v>
      </c>
      <c r="E41" s="41">
        <v>3</v>
      </c>
      <c r="F41" s="42">
        <v>4</v>
      </c>
    </row>
    <row r="42" spans="2:8" x14ac:dyDescent="0.25">
      <c r="B42" s="21" t="s">
        <v>44</v>
      </c>
      <c r="C42" s="23">
        <f>C33</f>
        <v>14000</v>
      </c>
      <c r="D42" s="23">
        <f>C46</f>
        <v>10500</v>
      </c>
      <c r="E42" s="23">
        <f t="shared" ref="E42:F42" si="8">D46</f>
        <v>7000</v>
      </c>
      <c r="F42" s="24">
        <f t="shared" si="8"/>
        <v>3500</v>
      </c>
    </row>
    <row r="43" spans="2:8" x14ac:dyDescent="0.25">
      <c r="B43" s="7" t="s">
        <v>45</v>
      </c>
      <c r="C43" s="16">
        <f>$C$37*C42</f>
        <v>2310.6796116504843</v>
      </c>
      <c r="D43" s="16">
        <f>$C$37*D42</f>
        <v>1733.0097087378633</v>
      </c>
      <c r="E43" s="16">
        <f t="shared" ref="E43:F43" si="9">$C$37*E42</f>
        <v>1155.3398058252421</v>
      </c>
      <c r="F43" s="16">
        <f t="shared" si="9"/>
        <v>577.66990291262107</v>
      </c>
    </row>
    <row r="44" spans="2:8" x14ac:dyDescent="0.25">
      <c r="B44" s="7" t="s">
        <v>68</v>
      </c>
      <c r="C44" s="16">
        <f>$C$38</f>
        <v>3500</v>
      </c>
      <c r="D44" s="16">
        <f t="shared" ref="D44:F44" si="10">$C$38</f>
        <v>3500</v>
      </c>
      <c r="E44" s="16">
        <f t="shared" si="10"/>
        <v>3500</v>
      </c>
      <c r="F44" s="17">
        <f t="shared" si="10"/>
        <v>3500</v>
      </c>
    </row>
    <row r="45" spans="2:8" x14ac:dyDescent="0.25">
      <c r="B45" s="7" t="s">
        <v>69</v>
      </c>
      <c r="C45" s="16">
        <f>C43+C44</f>
        <v>5810.6796116504847</v>
      </c>
      <c r="D45" s="16">
        <f t="shared" ref="D45:F45" si="11">D43+D44</f>
        <v>5233.0097087378635</v>
      </c>
      <c r="E45" s="16">
        <f t="shared" si="11"/>
        <v>4655.3398058252424</v>
      </c>
      <c r="F45" s="17">
        <f t="shared" si="11"/>
        <v>4077.6699029126212</v>
      </c>
    </row>
    <row r="46" spans="2:8" ht="15.75" thickBot="1" x14ac:dyDescent="0.3">
      <c r="B46" s="18" t="s">
        <v>46</v>
      </c>
      <c r="C46" s="19">
        <f>C42-C44</f>
        <v>10500</v>
      </c>
      <c r="D46" s="19">
        <f t="shared" ref="D46:F46" si="12">D42-D44</f>
        <v>7000</v>
      </c>
      <c r="E46" s="19">
        <f t="shared" si="12"/>
        <v>3500</v>
      </c>
      <c r="F46" s="20">
        <f t="shared" si="12"/>
        <v>0</v>
      </c>
    </row>
    <row r="48" spans="2:8" x14ac:dyDescent="0.25">
      <c r="B48" s="85" t="s">
        <v>60</v>
      </c>
      <c r="C48" s="85"/>
      <c r="D48" s="85"/>
      <c r="E48" s="85"/>
      <c r="F48" s="85"/>
      <c r="G48" s="85"/>
      <c r="H48" s="85"/>
    </row>
    <row r="49" spans="2:8" ht="15.75" thickBot="1" x14ac:dyDescent="0.3"/>
    <row r="50" spans="2:8" ht="15.75" thickBot="1" x14ac:dyDescent="0.3">
      <c r="B50" s="40" t="s">
        <v>0</v>
      </c>
      <c r="C50" s="41">
        <v>0</v>
      </c>
      <c r="D50" s="41">
        <v>1</v>
      </c>
      <c r="E50" s="41">
        <v>2</v>
      </c>
      <c r="F50" s="41">
        <v>3</v>
      </c>
      <c r="G50" s="41">
        <v>4</v>
      </c>
      <c r="H50" s="42">
        <v>5</v>
      </c>
    </row>
    <row r="51" spans="2:8" x14ac:dyDescent="0.25">
      <c r="B51" s="56" t="s">
        <v>18</v>
      </c>
      <c r="C51" s="22"/>
      <c r="D51" s="22"/>
      <c r="E51" s="22"/>
      <c r="F51" s="22"/>
      <c r="G51" s="22"/>
      <c r="H51" s="52"/>
    </row>
    <row r="52" spans="2:8" x14ac:dyDescent="0.25">
      <c r="B52" s="12" t="s">
        <v>38</v>
      </c>
      <c r="C52" s="2"/>
      <c r="D52" s="2">
        <f t="shared" ref="D52:H53" si="13">D22</f>
        <v>17100</v>
      </c>
      <c r="E52" s="2">
        <f t="shared" si="13"/>
        <v>17100</v>
      </c>
      <c r="F52" s="2">
        <f t="shared" si="13"/>
        <v>17100</v>
      </c>
      <c r="G52" s="2">
        <f t="shared" si="13"/>
        <v>17100</v>
      </c>
      <c r="H52" s="8">
        <f t="shared" si="13"/>
        <v>17100</v>
      </c>
    </row>
    <row r="53" spans="2:8" x14ac:dyDescent="0.25">
      <c r="B53" s="7" t="s">
        <v>19</v>
      </c>
      <c r="C53" s="2">
        <f>C23</f>
        <v>15200</v>
      </c>
      <c r="D53" s="2">
        <f t="shared" si="13"/>
        <v>0</v>
      </c>
      <c r="E53" s="2">
        <f t="shared" si="13"/>
        <v>0</v>
      </c>
      <c r="F53" s="2">
        <f t="shared" si="13"/>
        <v>0</v>
      </c>
      <c r="G53" s="2">
        <f t="shared" si="13"/>
        <v>0</v>
      </c>
      <c r="H53" s="8">
        <f t="shared" si="13"/>
        <v>0</v>
      </c>
    </row>
    <row r="54" spans="2:8" x14ac:dyDescent="0.25">
      <c r="B54" s="7" t="s">
        <v>39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17">
        <f>H17</f>
        <v>14500</v>
      </c>
    </row>
    <row r="55" spans="2:8" x14ac:dyDescent="0.25">
      <c r="B55" s="12" t="s">
        <v>21</v>
      </c>
      <c r="C55" s="3">
        <f>C52+C53+C54</f>
        <v>15200</v>
      </c>
      <c r="D55" s="3">
        <f t="shared" ref="D55:H55" si="14">D52+D53+D54</f>
        <v>17100</v>
      </c>
      <c r="E55" s="3">
        <f t="shared" si="14"/>
        <v>17100</v>
      </c>
      <c r="F55" s="3">
        <f t="shared" si="14"/>
        <v>17100</v>
      </c>
      <c r="G55" s="3">
        <f t="shared" si="14"/>
        <v>17100</v>
      </c>
      <c r="H55" s="13">
        <f t="shared" si="14"/>
        <v>31600</v>
      </c>
    </row>
    <row r="56" spans="2:8" x14ac:dyDescent="0.25">
      <c r="B56" s="12" t="s">
        <v>22</v>
      </c>
      <c r="C56" s="2"/>
      <c r="D56" s="2"/>
      <c r="E56" s="2"/>
      <c r="F56" s="2"/>
      <c r="G56" s="2"/>
      <c r="H56" s="8"/>
    </row>
    <row r="57" spans="2:8" x14ac:dyDescent="0.25">
      <c r="B57" s="38" t="s">
        <v>40</v>
      </c>
      <c r="C57" s="37">
        <f>C17</f>
        <v>24000</v>
      </c>
      <c r="D57" s="2"/>
      <c r="E57" s="2"/>
      <c r="F57" s="2"/>
      <c r="G57" s="2"/>
      <c r="H57" s="8"/>
    </row>
    <row r="58" spans="2:8" x14ac:dyDescent="0.25">
      <c r="B58" s="7" t="s">
        <v>8</v>
      </c>
      <c r="C58" s="2">
        <f>'FC SIN PROYECTO'!C17</f>
        <v>9200</v>
      </c>
      <c r="D58" s="2">
        <f>D24</f>
        <v>9225</v>
      </c>
      <c r="E58" s="2">
        <f>E24</f>
        <v>9225</v>
      </c>
      <c r="F58" s="2">
        <f>F24</f>
        <v>9225</v>
      </c>
      <c r="G58" s="2">
        <f>G24</f>
        <v>9225</v>
      </c>
      <c r="H58" s="8">
        <f>H24</f>
        <v>9225</v>
      </c>
    </row>
    <row r="59" spans="2:8" x14ac:dyDescent="0.25">
      <c r="B59" s="7" t="s">
        <v>15</v>
      </c>
      <c r="C59" s="2">
        <f t="shared" ref="C59:H59" si="15">C30</f>
        <v>1200</v>
      </c>
      <c r="D59" s="74">
        <f t="shared" si="15"/>
        <v>1206.0679611650485</v>
      </c>
      <c r="E59" s="74">
        <f t="shared" si="15"/>
        <v>1216.8135545291734</v>
      </c>
      <c r="F59" s="74">
        <f t="shared" si="15"/>
        <v>1227.2461694457995</v>
      </c>
      <c r="G59" s="74">
        <f t="shared" si="15"/>
        <v>1237.3749217920383</v>
      </c>
      <c r="H59" s="75">
        <f t="shared" si="15"/>
        <v>1247.2086619340178</v>
      </c>
    </row>
    <row r="60" spans="2:8" ht="15.75" thickBot="1" x14ac:dyDescent="0.3">
      <c r="B60" s="46" t="s">
        <v>23</v>
      </c>
      <c r="C60" s="47">
        <f>C57+C58+C59</f>
        <v>34400</v>
      </c>
      <c r="D60" s="47">
        <f t="shared" ref="D60:H60" si="16">D57+D58+D59</f>
        <v>10431.067961165048</v>
      </c>
      <c r="E60" s="47">
        <f t="shared" si="16"/>
        <v>10441.813554529173</v>
      </c>
      <c r="F60" s="47">
        <f t="shared" si="16"/>
        <v>10452.2461694458</v>
      </c>
      <c r="G60" s="47">
        <f t="shared" si="16"/>
        <v>10462.374921792038</v>
      </c>
      <c r="H60" s="50">
        <f t="shared" si="16"/>
        <v>10472.208661934017</v>
      </c>
    </row>
    <row r="61" spans="2:8" ht="15.75" thickBot="1" x14ac:dyDescent="0.3">
      <c r="B61" s="43" t="s">
        <v>24</v>
      </c>
      <c r="C61" s="48">
        <f>C55-C60</f>
        <v>-19200</v>
      </c>
      <c r="D61" s="76">
        <f t="shared" ref="D61:H61" si="17">D55-D60</f>
        <v>6668.9320388349515</v>
      </c>
      <c r="E61" s="76">
        <f t="shared" si="17"/>
        <v>6658.1864454708266</v>
      </c>
      <c r="F61" s="76">
        <f t="shared" si="17"/>
        <v>6647.7538305542002</v>
      </c>
      <c r="G61" s="76">
        <f t="shared" si="17"/>
        <v>6637.6250782079624</v>
      </c>
      <c r="H61" s="77">
        <f t="shared" si="17"/>
        <v>21127.791338065981</v>
      </c>
    </row>
    <row r="62" spans="2:8" x14ac:dyDescent="0.25">
      <c r="B62" s="51" t="s">
        <v>41</v>
      </c>
      <c r="C62" s="23">
        <f>C33</f>
        <v>14000</v>
      </c>
      <c r="D62" s="22"/>
      <c r="E62" s="22"/>
      <c r="F62" s="22"/>
      <c r="G62" s="22"/>
      <c r="H62" s="52"/>
    </row>
    <row r="63" spans="2:8" x14ac:dyDescent="0.25">
      <c r="B63" s="53" t="s">
        <v>70</v>
      </c>
      <c r="C63" s="2"/>
      <c r="D63" s="16">
        <f>C44</f>
        <v>3500</v>
      </c>
      <c r="E63" s="16">
        <f t="shared" ref="E63:G63" si="18">D44</f>
        <v>3500</v>
      </c>
      <c r="F63" s="16">
        <f t="shared" si="18"/>
        <v>3500</v>
      </c>
      <c r="G63" s="16">
        <f t="shared" si="18"/>
        <v>3500</v>
      </c>
      <c r="H63" s="8"/>
    </row>
    <row r="64" spans="2:8" x14ac:dyDescent="0.25">
      <c r="B64" s="53" t="s">
        <v>45</v>
      </c>
      <c r="C64" s="2"/>
      <c r="D64" s="16">
        <f>C43</f>
        <v>2310.6796116504843</v>
      </c>
      <c r="E64" s="16">
        <f t="shared" ref="E64:G64" si="19">D43</f>
        <v>1733.0097087378633</v>
      </c>
      <c r="F64" s="16">
        <f t="shared" si="19"/>
        <v>1155.3398058252421</v>
      </c>
      <c r="G64" s="16">
        <f t="shared" si="19"/>
        <v>577.66990291262107</v>
      </c>
      <c r="H64" s="8"/>
    </row>
    <row r="65" spans="2:8" ht="15.75" thickBot="1" x14ac:dyDescent="0.3">
      <c r="B65" s="54" t="s">
        <v>47</v>
      </c>
      <c r="C65" s="30"/>
      <c r="D65" s="31">
        <f>D64*$C$11</f>
        <v>462.13592233009689</v>
      </c>
      <c r="E65" s="31">
        <f t="shared" ref="E65:G65" si="20">E64*$C$11</f>
        <v>346.60194174757271</v>
      </c>
      <c r="F65" s="31">
        <f t="shared" si="20"/>
        <v>231.06796116504844</v>
      </c>
      <c r="G65" s="31">
        <f t="shared" si="20"/>
        <v>115.53398058252422</v>
      </c>
      <c r="H65" s="55"/>
    </row>
    <row r="66" spans="2:8" ht="15.75" thickBot="1" x14ac:dyDescent="0.3">
      <c r="B66" s="43" t="s">
        <v>48</v>
      </c>
      <c r="C66" s="44">
        <f>C62-C63-C64+C65</f>
        <v>14000</v>
      </c>
      <c r="D66" s="44">
        <f t="shared" ref="D66:H66" si="21">D62-D63-D64+D65</f>
        <v>-5348.5436893203878</v>
      </c>
      <c r="E66" s="44">
        <f t="shared" si="21"/>
        <v>-4886.4077669902908</v>
      </c>
      <c r="F66" s="44">
        <f t="shared" si="21"/>
        <v>-4424.2718446601939</v>
      </c>
      <c r="G66" s="44">
        <f t="shared" si="21"/>
        <v>-3962.1359223300969</v>
      </c>
      <c r="H66" s="45">
        <f t="shared" si="21"/>
        <v>0</v>
      </c>
    </row>
    <row r="67" spans="2:8" ht="15.75" thickBot="1" x14ac:dyDescent="0.3">
      <c r="B67" s="43" t="s">
        <v>49</v>
      </c>
      <c r="C67" s="44">
        <f>C61+C66</f>
        <v>-5200</v>
      </c>
      <c r="D67" s="44">
        <f t="shared" ref="D67:H67" si="22">D61+D66</f>
        <v>1320.3883495145637</v>
      </c>
      <c r="E67" s="44">
        <f t="shared" si="22"/>
        <v>1771.7786784805357</v>
      </c>
      <c r="F67" s="44">
        <f t="shared" si="22"/>
        <v>2223.4819858940064</v>
      </c>
      <c r="G67" s="44">
        <f t="shared" si="22"/>
        <v>2675.4891558778654</v>
      </c>
      <c r="H67" s="45">
        <f t="shared" si="22"/>
        <v>21127.791338065981</v>
      </c>
    </row>
  </sheetData>
  <mergeCells count="4">
    <mergeCell ref="B19:H19"/>
    <mergeCell ref="B48:H48"/>
    <mergeCell ref="B12:H12"/>
    <mergeCell ref="B39:F3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3" max="3" width="25.5703125" customWidth="1"/>
  </cols>
  <sheetData>
    <row r="2" spans="2:9" x14ac:dyDescent="0.25">
      <c r="B2" s="14" t="s">
        <v>66</v>
      </c>
    </row>
    <row r="4" spans="2:9" x14ac:dyDescent="0.25">
      <c r="C4" s="85" t="s">
        <v>53</v>
      </c>
      <c r="D4" s="85"/>
      <c r="E4" s="85"/>
      <c r="F4" s="85"/>
      <c r="G4" s="85"/>
      <c r="H4" s="85"/>
      <c r="I4" s="85"/>
    </row>
    <row r="5" spans="2:9" ht="15.75" thickBot="1" x14ac:dyDescent="0.3"/>
    <row r="6" spans="2:9" ht="15.75" thickBot="1" x14ac:dyDescent="0.3">
      <c r="C6" s="58" t="s">
        <v>0</v>
      </c>
      <c r="D6" s="59">
        <v>0</v>
      </c>
      <c r="E6" s="59">
        <v>1</v>
      </c>
      <c r="F6" s="59">
        <v>2</v>
      </c>
      <c r="G6" s="59">
        <v>3</v>
      </c>
      <c r="H6" s="59">
        <v>4</v>
      </c>
      <c r="I6" s="60">
        <v>5</v>
      </c>
    </row>
    <row r="7" spans="2:9" x14ac:dyDescent="0.25">
      <c r="C7" s="21" t="s">
        <v>50</v>
      </c>
      <c r="D7" s="22">
        <f>'FC CON PROYECTO'!C61</f>
        <v>-19200</v>
      </c>
      <c r="E7" s="78">
        <f>'FC CON PROYECTO'!D61</f>
        <v>6668.9320388349515</v>
      </c>
      <c r="F7" s="78">
        <f>'FC CON PROYECTO'!E61</f>
        <v>6658.1864454708266</v>
      </c>
      <c r="G7" s="78">
        <f>'FC CON PROYECTO'!F61</f>
        <v>6647.7538305542002</v>
      </c>
      <c r="H7" s="78">
        <f>'FC CON PROYECTO'!G61</f>
        <v>6637.6250782079624</v>
      </c>
      <c r="I7" s="79">
        <f>'FC CON PROYECTO'!H61</f>
        <v>21127.791338065981</v>
      </c>
    </row>
    <row r="8" spans="2:9" ht="15.75" thickBot="1" x14ac:dyDescent="0.3">
      <c r="C8" s="29" t="s">
        <v>51</v>
      </c>
      <c r="D8" s="30">
        <f>'FC SIN PROYECTO'!C37</f>
        <v>4800</v>
      </c>
      <c r="E8" s="30">
        <f>'FC SIN PROYECTO'!D37</f>
        <v>4800</v>
      </c>
      <c r="F8" s="30">
        <f>'FC SIN PROYECTO'!E37</f>
        <v>4800</v>
      </c>
      <c r="G8" s="30">
        <f>'FC SIN PROYECTO'!F37</f>
        <v>4800</v>
      </c>
      <c r="H8" s="30">
        <f>'FC SIN PROYECTO'!G37</f>
        <v>4800</v>
      </c>
      <c r="I8" s="55">
        <f>'FC SIN PROYECTO'!H37</f>
        <v>4800</v>
      </c>
    </row>
    <row r="9" spans="2:9" ht="15.75" thickBot="1" x14ac:dyDescent="0.3">
      <c r="C9" s="25" t="s">
        <v>52</v>
      </c>
      <c r="D9" s="27">
        <f>D7+D8</f>
        <v>-14400</v>
      </c>
      <c r="E9" s="80">
        <f t="shared" ref="E9:I9" si="0">E7-E8</f>
        <v>1868.9320388349515</v>
      </c>
      <c r="F9" s="80">
        <f t="shared" si="0"/>
        <v>1858.1864454708266</v>
      </c>
      <c r="G9" s="80">
        <f t="shared" si="0"/>
        <v>1847.7538305542002</v>
      </c>
      <c r="H9" s="80">
        <f t="shared" si="0"/>
        <v>1837.6250782079624</v>
      </c>
      <c r="I9" s="81">
        <f t="shared" si="0"/>
        <v>16327.791338065981</v>
      </c>
    </row>
    <row r="12" spans="2:9" x14ac:dyDescent="0.25">
      <c r="C12" s="85" t="s">
        <v>54</v>
      </c>
      <c r="D12" s="85"/>
      <c r="E12" s="85"/>
      <c r="F12" s="85"/>
      <c r="G12" s="85"/>
      <c r="H12" s="85"/>
      <c r="I12" s="85"/>
    </row>
    <row r="13" spans="2:9" ht="15.75" thickBot="1" x14ac:dyDescent="0.3"/>
    <row r="14" spans="2:9" ht="15.75" thickBot="1" x14ac:dyDescent="0.3">
      <c r="C14" s="43" t="s">
        <v>24</v>
      </c>
      <c r="D14" s="48">
        <f>D7</f>
        <v>-19200</v>
      </c>
      <c r="E14" s="48">
        <f t="shared" ref="E14:I14" si="1">E7</f>
        <v>6668.9320388349515</v>
      </c>
      <c r="F14" s="48">
        <f t="shared" si="1"/>
        <v>6658.1864454708266</v>
      </c>
      <c r="G14" s="48">
        <f t="shared" si="1"/>
        <v>6647.7538305542002</v>
      </c>
      <c r="H14" s="48">
        <f t="shared" si="1"/>
        <v>6637.6250782079624</v>
      </c>
      <c r="I14" s="49">
        <f t="shared" si="1"/>
        <v>21127.791338065981</v>
      </c>
    </row>
    <row r="15" spans="2:9" x14ac:dyDescent="0.25">
      <c r="C15" s="22" t="s">
        <v>41</v>
      </c>
      <c r="D15" s="22">
        <f>'FC CON PROYECTO'!C62</f>
        <v>14000</v>
      </c>
      <c r="E15" s="22"/>
      <c r="F15" s="22"/>
      <c r="G15" s="22"/>
      <c r="H15" s="22"/>
      <c r="I15" s="22"/>
    </row>
    <row r="16" spans="2:9" x14ac:dyDescent="0.25">
      <c r="C16" s="2" t="s">
        <v>43</v>
      </c>
      <c r="D16" s="2"/>
      <c r="E16" s="2">
        <f>'FC CON PROYECTO'!D63</f>
        <v>3500</v>
      </c>
      <c r="F16" s="2">
        <f>'FC CON PROYECTO'!E63</f>
        <v>3500</v>
      </c>
      <c r="G16" s="2">
        <f>'FC CON PROYECTO'!F63</f>
        <v>3500</v>
      </c>
      <c r="H16" s="2">
        <f>'FC CON PROYECTO'!G63</f>
        <v>3500</v>
      </c>
      <c r="I16" s="2">
        <f>'FC CON PROYECTO'!H63</f>
        <v>0</v>
      </c>
    </row>
    <row r="17" spans="3:9" x14ac:dyDescent="0.25">
      <c r="C17" s="2" t="s">
        <v>45</v>
      </c>
      <c r="D17" s="2"/>
      <c r="E17" s="74">
        <f>'FC CON PROYECTO'!D64</f>
        <v>2310.6796116504843</v>
      </c>
      <c r="F17" s="74">
        <f>'FC CON PROYECTO'!E64</f>
        <v>1733.0097087378633</v>
      </c>
      <c r="G17" s="74">
        <f>'FC CON PROYECTO'!F64</f>
        <v>1155.3398058252421</v>
      </c>
      <c r="H17" s="74">
        <f>'FC CON PROYECTO'!G64</f>
        <v>577.66990291262107</v>
      </c>
      <c r="I17" s="74">
        <f>'FC CON PROYECTO'!H64</f>
        <v>0</v>
      </c>
    </row>
    <row r="18" spans="3:9" ht="15.75" thickBot="1" x14ac:dyDescent="0.3">
      <c r="C18" s="30" t="s">
        <v>47</v>
      </c>
      <c r="D18" s="30"/>
      <c r="E18" s="82">
        <f>'FC CON PROYECTO'!D65</f>
        <v>462.13592233009689</v>
      </c>
      <c r="F18" s="82">
        <f>'FC CON PROYECTO'!E65</f>
        <v>346.60194174757271</v>
      </c>
      <c r="G18" s="82">
        <f>'FC CON PROYECTO'!F65</f>
        <v>231.06796116504844</v>
      </c>
      <c r="H18" s="82">
        <f>'FC CON PROYECTO'!G65</f>
        <v>115.53398058252422</v>
      </c>
      <c r="I18" s="82">
        <f>'FC CON PROYECTO'!H65</f>
        <v>0</v>
      </c>
    </row>
    <row r="19" spans="3:9" ht="15.75" thickBot="1" x14ac:dyDescent="0.3">
      <c r="C19" s="43" t="s">
        <v>48</v>
      </c>
      <c r="D19" s="48">
        <f>D15-D16-D17+D18</f>
        <v>14000</v>
      </c>
      <c r="E19" s="76">
        <f t="shared" ref="E19:I19" si="2">E15-E16-E17+E18</f>
        <v>-5348.5436893203878</v>
      </c>
      <c r="F19" s="76">
        <f t="shared" si="2"/>
        <v>-4886.4077669902908</v>
      </c>
      <c r="G19" s="76">
        <f t="shared" si="2"/>
        <v>-4424.2718446601939</v>
      </c>
      <c r="H19" s="76">
        <f t="shared" si="2"/>
        <v>-3962.1359223300969</v>
      </c>
      <c r="I19" s="77">
        <f t="shared" si="2"/>
        <v>0</v>
      </c>
    </row>
    <row r="20" spans="3:9" ht="15.75" thickBot="1" x14ac:dyDescent="0.3">
      <c r="C20" s="61" t="s">
        <v>56</v>
      </c>
      <c r="D20" s="62">
        <f>D14+D19</f>
        <v>-5200</v>
      </c>
      <c r="E20" s="83">
        <f t="shared" ref="E20:I20" si="3">E14+E19</f>
        <v>1320.3883495145637</v>
      </c>
      <c r="F20" s="83">
        <f t="shared" si="3"/>
        <v>1771.7786784805357</v>
      </c>
      <c r="G20" s="83">
        <f t="shared" si="3"/>
        <v>2223.4819858940064</v>
      </c>
      <c r="H20" s="83">
        <f t="shared" si="3"/>
        <v>2675.4891558778654</v>
      </c>
      <c r="I20" s="84">
        <f t="shared" si="3"/>
        <v>21127.791338065981</v>
      </c>
    </row>
  </sheetData>
  <mergeCells count="2">
    <mergeCell ref="C12:I12"/>
    <mergeCell ref="C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FC SIN PROYECTO</vt:lpstr>
      <vt:lpstr>FC CON PROYECTO</vt:lpstr>
      <vt:lpstr>FC INCREMENTAL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2018-11-19T22:46:24Z</dcterms:modified>
</cp:coreProperties>
</file>