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7. CASO CHOMPAS DE ALGODÓN/"/>
    </mc:Choice>
  </mc:AlternateContent>
  <xr:revisionPtr revIDLastSave="0" documentId="8_{BC487C72-599B-4E37-AF8F-0FF4D0D4D2EA}" xr6:coauthVersionLast="47" xr6:coauthVersionMax="47" xr10:uidLastSave="{00000000-0000-0000-0000-000000000000}"/>
  <bookViews>
    <workbookView xWindow="-120" yWindow="-16320" windowWidth="29040" windowHeight="15720"/>
  </bookViews>
  <sheets>
    <sheet name="flujo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6" i="3" l="1"/>
  <c r="E107" i="3"/>
  <c r="E108" i="3"/>
  <c r="C8" i="3"/>
  <c r="D80" i="3"/>
  <c r="E7" i="3"/>
  <c r="D7" i="3"/>
  <c r="C7" i="3"/>
  <c r="C68" i="3"/>
  <c r="C85" i="3" s="1"/>
  <c r="D23" i="3"/>
  <c r="D17" i="3"/>
  <c r="F65" i="3"/>
  <c r="E65" i="3"/>
  <c r="F66" i="3" s="1"/>
  <c r="D65" i="3"/>
  <c r="D68" i="3" s="1"/>
  <c r="D85" i="3" s="1"/>
  <c r="E66" i="3"/>
  <c r="D106" i="3"/>
  <c r="D107" i="3" s="1"/>
  <c r="C106" i="3"/>
  <c r="D82" i="3"/>
  <c r="E82" i="3"/>
  <c r="C82" i="3"/>
  <c r="D79" i="3"/>
  <c r="D66" i="3"/>
  <c r="D67" i="3" s="1"/>
  <c r="D25" i="3"/>
  <c r="D78" i="3" s="1"/>
  <c r="E25" i="3"/>
  <c r="E31" i="3" s="1"/>
  <c r="F25" i="3"/>
  <c r="F78" i="3"/>
  <c r="D29" i="3"/>
  <c r="D30" i="3" s="1"/>
  <c r="D31" i="3"/>
  <c r="D48" i="3" s="1"/>
  <c r="D50" i="3" s="1"/>
  <c r="C26" i="3"/>
  <c r="C25" i="3"/>
  <c r="C78" i="3" s="1"/>
  <c r="E8" i="3"/>
  <c r="D8" i="3"/>
  <c r="E47" i="3" s="1"/>
  <c r="E80" i="3"/>
  <c r="E29" i="3"/>
  <c r="E30" i="3" s="1"/>
  <c r="F29" i="3"/>
  <c r="E27" i="3" s="1"/>
  <c r="F30" i="3"/>
  <c r="D28" i="3"/>
  <c r="F80" i="3"/>
  <c r="F47" i="3"/>
  <c r="E78" i="3"/>
  <c r="E81" i="3"/>
  <c r="C107" i="3"/>
  <c r="C108" i="3"/>
  <c r="D47" i="3"/>
  <c r="C27" i="3"/>
  <c r="F27" i="3" s="1"/>
  <c r="F79" i="3" s="1"/>
  <c r="F81" i="3"/>
  <c r="C84" i="3" l="1"/>
  <c r="C86" i="3" s="1"/>
  <c r="D83" i="3"/>
  <c r="E83" i="3"/>
  <c r="F67" i="3"/>
  <c r="F83" i="3" s="1"/>
  <c r="E28" i="3"/>
  <c r="E20" i="3"/>
  <c r="E79" i="3"/>
  <c r="E84" i="3" s="1"/>
  <c r="E86" i="3" s="1"/>
  <c r="F28" i="3"/>
  <c r="F31" i="3"/>
  <c r="E67" i="3"/>
  <c r="E68" i="3" s="1"/>
  <c r="E85" i="3" s="1"/>
  <c r="C79" i="3"/>
  <c r="C31" i="3"/>
  <c r="C28" i="3"/>
  <c r="C20" i="3"/>
  <c r="D81" i="3"/>
  <c r="D84" i="3" s="1"/>
  <c r="D86" i="3" s="1"/>
  <c r="D108" i="3"/>
  <c r="F20" i="3" l="1"/>
  <c r="C23" i="3"/>
  <c r="C17" i="3"/>
  <c r="E23" i="3"/>
  <c r="E48" i="3" s="1"/>
  <c r="E50" i="3" s="1"/>
  <c r="E17" i="3"/>
  <c r="C48" i="3"/>
  <c r="C50" i="3" s="1"/>
  <c r="C51" i="3" s="1"/>
  <c r="D51" i="3" s="1"/>
  <c r="E51" i="3" s="1"/>
  <c r="F68" i="3"/>
  <c r="F85" i="3" s="1"/>
  <c r="F23" i="3" l="1"/>
  <c r="F48" i="3" s="1"/>
  <c r="F50" i="3" s="1"/>
  <c r="F51" i="3" s="1"/>
  <c r="F52" i="3" s="1"/>
  <c r="F82" i="3" s="1"/>
  <c r="F84" i="3" s="1"/>
  <c r="F86" i="3" s="1"/>
  <c r="F17" i="3"/>
</calcChain>
</file>

<file path=xl/sharedStrings.xml><?xml version="1.0" encoding="utf-8"?>
<sst xmlns="http://schemas.openxmlformats.org/spreadsheetml/2006/main" count="104" uniqueCount="99">
  <si>
    <t>RUBROS</t>
  </si>
  <si>
    <t>PERIODOS</t>
  </si>
  <si>
    <t xml:space="preserve">Año 0 </t>
  </si>
  <si>
    <t>Año 1</t>
  </si>
  <si>
    <t>RUBRO</t>
  </si>
  <si>
    <t>Año 2</t>
  </si>
  <si>
    <t>Año 3</t>
  </si>
  <si>
    <t>PERIODO</t>
  </si>
  <si>
    <t>Año 0</t>
  </si>
  <si>
    <t>Año3</t>
  </si>
  <si>
    <t>Costos sin IGV</t>
  </si>
  <si>
    <t>Costos con IGV</t>
  </si>
  <si>
    <t>A. Total de Ingresos sin IGV (1)</t>
  </si>
  <si>
    <t>(1) = Ventas al contado + ventas el credito del periodo anterior</t>
  </si>
  <si>
    <t>(Año 1= 0.8*5,000; Año 2= 0.2*5,000+0.8*5,000; Año 3=0.8*7,000+0.2*5,000+ 0.2*7,000)</t>
  </si>
  <si>
    <t>B. Total de ingresos con IGV (2)</t>
  </si>
  <si>
    <t>(2) = A*1.18</t>
  </si>
  <si>
    <t>C. Inversiòn (3)</t>
  </si>
  <si>
    <t>D. Costos Activo Fijo Intangible (4)</t>
  </si>
  <si>
    <t>Inversiòn y Liquidaciòn</t>
  </si>
  <si>
    <t>E. Costos operativos</t>
  </si>
  <si>
    <t>Costos</t>
  </si>
  <si>
    <t xml:space="preserve">G. Inversiòn (6) </t>
  </si>
  <si>
    <t>H. Costos de Activo Fijo Intangible (7)</t>
  </si>
  <si>
    <t>I. Cambio en Capital de Trabajo (8)</t>
  </si>
  <si>
    <t>coeficiente de rotaciòn respectivo, es decir,12</t>
  </si>
  <si>
    <t xml:space="preserve">FC inversiòn y liquidaciòn </t>
  </si>
  <si>
    <t>J. Costos Operativos (9)</t>
  </si>
  <si>
    <t>FC Costos</t>
  </si>
  <si>
    <t>K. TOTAL COSTOS CON IGV (10)</t>
  </si>
  <si>
    <t>Año 0 = -2,832/12 = -236; Año1= 0 (no hay variacion de actividad)</t>
  </si>
  <si>
    <t>L. IGV Ingresos (11)</t>
  </si>
  <si>
    <t>M. IGV Egresos, Incluida la inversiòn (12)</t>
  </si>
  <si>
    <t>N. Capital de trabajo (13)</t>
  </si>
  <si>
    <t>0. Diferencia (14)</t>
  </si>
  <si>
    <t>Y. Crèdito Tributario (15)</t>
  </si>
  <si>
    <t>(11) L = -(B-A)</t>
  </si>
  <si>
    <t>F. TOTAL COSTOS SIN IGV (5)</t>
  </si>
  <si>
    <t>(12) M = -(K-F)</t>
  </si>
  <si>
    <t>(13) X = V+W</t>
  </si>
  <si>
    <t>(14) Si X &gt;0, Hay un crèdito tributario ( el IGV pagado es mayor que el que se debe pagar)</t>
  </si>
  <si>
    <t>R. Principal</t>
  </si>
  <si>
    <t>Z. PAGO DE IGV (16)</t>
  </si>
  <si>
    <t>S. Amortizaciòn capital (17)</t>
  </si>
  <si>
    <t xml:space="preserve">T. Interes (18) </t>
  </si>
  <si>
    <t>U.  Escudo Fiscal (19)</t>
  </si>
  <si>
    <t>(18) T = -0.1* Saldo de la deuda</t>
  </si>
  <si>
    <t>(19) U = -0.30 * AC</t>
  </si>
  <si>
    <t>(20) V= R+S+T+U</t>
  </si>
  <si>
    <t>V.Financiamiento Neto (20)</t>
  </si>
  <si>
    <t>W. Flujo de caja de inversiòn y liq.(21)</t>
  </si>
  <si>
    <t>Y. Flujo de caja de Ingresos (23)</t>
  </si>
  <si>
    <t>Z. Flujo de caja de costos (24)</t>
  </si>
  <si>
    <t>AA. Pago de IGV (25)</t>
  </si>
  <si>
    <t>AB. Impuesto a la renta (26)</t>
  </si>
  <si>
    <t>AC. FC Económico (FCE) (27)</t>
  </si>
  <si>
    <t>AE. FCFinanciero (FCF) (29)</t>
  </si>
  <si>
    <t>(23) Y= B</t>
  </si>
  <si>
    <t>(21) W = G+H</t>
  </si>
  <si>
    <t>X. Cambios  en KW (22)</t>
  </si>
  <si>
    <t>(22) X = I</t>
  </si>
  <si>
    <t>(24) Z= J</t>
  </si>
  <si>
    <t>(25) AA = Z</t>
  </si>
  <si>
    <t>Ganancia por venta de activos</t>
  </si>
  <si>
    <t>Gastos operativos</t>
  </si>
  <si>
    <t>Amortización de Intangibles</t>
  </si>
  <si>
    <t>Depreciación</t>
  </si>
  <si>
    <t>Interés</t>
  </si>
  <si>
    <t>Utilidad Antes de Impuestos</t>
  </si>
  <si>
    <t>Impuesto a la renta (30 %)</t>
  </si>
  <si>
    <t>Utilidad después de impuestos</t>
  </si>
  <si>
    <t>(26) AB = Impuesto a la renta de estado de resultados +U</t>
  </si>
  <si>
    <t>(27) AC = W+X+Y+AA+AB</t>
  </si>
  <si>
    <t>(28) AD = AS+AT</t>
  </si>
  <si>
    <t>(29) AE= AC+AD</t>
  </si>
  <si>
    <t>ESTADO DE RESULTADOS PROYECTADO (US $)</t>
  </si>
  <si>
    <t>1.- MÒDULO DE INGRESOS (2PTOS)</t>
  </si>
  <si>
    <t>3.- MODULO DE IGV (3 PTOS)</t>
  </si>
  <si>
    <t>5.- FLUJOS DE CAJA (6 PTOS)</t>
  </si>
  <si>
    <t>2.- MÒDULO INVERSIÒN, LIQUIDACIÒN Y COSTOS (6 PTOS)</t>
  </si>
  <si>
    <t>4.- FINANCIAMIENTO NETO (3 PTOS)</t>
  </si>
  <si>
    <t>Fuente: Planteamiento del problema</t>
  </si>
  <si>
    <t>deducir este del monto que se deberìa pagar, hasta que desaparezca  dicho crèdito tributario.</t>
  </si>
  <si>
    <t xml:space="preserve">(15)  Si no hay crèdito tributario, el pago es la diferencia (X) . Si hay credito tributario, se debe  </t>
  </si>
  <si>
    <t>SOLUCION CASO: TALLER DE CHOMPAS DE ALGODÓN</t>
  </si>
  <si>
    <t>(4) = Corresponde a la suma de dos pagos(contables) de amortizacion de intangibles de US$ 500</t>
  </si>
  <si>
    <t>(5) F= C+D+E</t>
  </si>
  <si>
    <t>(6) G = C*1.18</t>
  </si>
  <si>
    <t>(7) H = D*1.18</t>
  </si>
  <si>
    <t>(8) P= El cambio en KW se calcula como el cambio de los costos operativos con IGV, entre el</t>
  </si>
  <si>
    <t>(9) J= E*1.18</t>
  </si>
  <si>
    <t>(10) k = G+H+I+J</t>
  </si>
  <si>
    <t xml:space="preserve">Ingresos </t>
  </si>
  <si>
    <t>D1. Cambio en Capital de Trabajo</t>
  </si>
  <si>
    <t>Año 2= (-4484+2,832)/12 = -138</t>
  </si>
  <si>
    <t>(17) S =3,000/3</t>
  </si>
  <si>
    <t>(3) = Liquidaciòn considera el valor contable de 2000</t>
  </si>
  <si>
    <t xml:space="preserve">(14) N =  M + L </t>
  </si>
  <si>
    <t>AD. FC de la Deuda(FCD)(28)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</si>
</sst>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1" formatCode="_-* #,##0.00_-;\-* #,##0.00_-;_-* &quot;-&quot;??_-;_-@_-"/>
    <numFmt numFmtId="189" formatCode="_(* #,##0_);_(* \(#,##0\);_(* &quot;-&quot;??_);_(@_)"/>
    <numFmt numFmtId="190" formatCode="_ * #,##0.0_ ;_ * \-#,##0.0_ ;_ * &quot;-&quot;?_ ;_ @_ 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2" fillId="0" borderId="1" xfId="0" applyFont="1" applyBorder="1"/>
    <xf numFmtId="3" fontId="3" fillId="0" borderId="2" xfId="0" applyNumberFormat="1" applyFont="1" applyFill="1" applyBorder="1"/>
    <xf numFmtId="3" fontId="3" fillId="0" borderId="1" xfId="0" applyNumberFormat="1" applyFont="1" applyFill="1" applyBorder="1"/>
    <xf numFmtId="0" fontId="2" fillId="0" borderId="3" xfId="0" applyFont="1" applyFill="1" applyBorder="1"/>
    <xf numFmtId="0" fontId="3" fillId="0" borderId="1" xfId="0" applyFont="1" applyBorder="1"/>
    <xf numFmtId="189" fontId="0" fillId="0" borderId="1" xfId="0" applyNumberFormat="1" applyBorder="1"/>
    <xf numFmtId="0" fontId="0" fillId="0" borderId="1" xfId="0" applyBorder="1"/>
    <xf numFmtId="189" fontId="0" fillId="0" borderId="1" xfId="1" applyNumberFormat="1" applyFont="1" applyBorder="1"/>
    <xf numFmtId="189" fontId="0" fillId="0" borderId="1" xfId="1" applyNumberFormat="1" applyFont="1" applyBorder="1" applyAlignment="1">
      <alignment horizontal="left"/>
    </xf>
    <xf numFmtId="0" fontId="2" fillId="0" borderId="0" xfId="0" applyFont="1" applyFill="1" applyBorder="1"/>
    <xf numFmtId="189" fontId="2" fillId="0" borderId="1" xfId="0" applyNumberFormat="1" applyFont="1" applyBorder="1"/>
    <xf numFmtId="189" fontId="0" fillId="0" borderId="1" xfId="1" applyNumberFormat="1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4" borderId="4" xfId="0" applyFont="1" applyFill="1" applyBorder="1"/>
    <xf numFmtId="0" fontId="2" fillId="4" borderId="5" xfId="0" applyFont="1" applyFill="1" applyBorder="1"/>
    <xf numFmtId="190" fontId="2" fillId="0" borderId="0" xfId="0" applyNumberFormat="1" applyFont="1" applyFill="1" applyBorder="1"/>
    <xf numFmtId="3" fontId="0" fillId="0" borderId="1" xfId="0" applyNumberFormat="1" applyBorder="1"/>
    <xf numFmtId="189" fontId="2" fillId="0" borderId="0" xfId="1" applyNumberFormat="1" applyFont="1" applyFill="1" applyBorder="1"/>
    <xf numFmtId="0" fontId="0" fillId="0" borderId="0" xfId="0" applyFill="1" applyBorder="1"/>
    <xf numFmtId="0" fontId="3" fillId="4" borderId="3" xfId="0" applyFont="1" applyFill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3" fontId="3" fillId="0" borderId="1" xfId="0" applyNumberFormat="1" applyFont="1" applyBorder="1"/>
    <xf numFmtId="0" fontId="2" fillId="4" borderId="6" xfId="0" applyFont="1" applyFill="1" applyBorder="1"/>
    <xf numFmtId="0" fontId="2" fillId="4" borderId="2" xfId="0" applyFont="1" applyFill="1" applyBorder="1"/>
    <xf numFmtId="0" fontId="3" fillId="0" borderId="8" xfId="0" applyFont="1" applyFill="1" applyBorder="1"/>
    <xf numFmtId="0" fontId="2" fillId="0" borderId="8" xfId="0" applyFont="1" applyFill="1" applyBorder="1"/>
    <xf numFmtId="189" fontId="2" fillId="0" borderId="1" xfId="1" applyNumberFormat="1" applyFont="1" applyBorder="1"/>
    <xf numFmtId="3" fontId="2" fillId="0" borderId="1" xfId="0" applyNumberFormat="1" applyFont="1" applyBorder="1"/>
    <xf numFmtId="189" fontId="2" fillId="0" borderId="0" xfId="0" applyNumberFormat="1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3" fillId="0" borderId="6" xfId="0" applyFont="1" applyFill="1" applyBorder="1"/>
    <xf numFmtId="189" fontId="0" fillId="0" borderId="2" xfId="1" applyNumberFormat="1" applyFont="1" applyBorder="1"/>
    <xf numFmtId="0" fontId="2" fillId="0" borderId="11" xfId="0" applyFont="1" applyFill="1" applyBorder="1"/>
    <xf numFmtId="189" fontId="0" fillId="0" borderId="12" xfId="1" applyNumberFormat="1" applyFont="1" applyFill="1" applyBorder="1"/>
    <xf numFmtId="0" fontId="3" fillId="0" borderId="12" xfId="0" applyFont="1" applyBorder="1"/>
    <xf numFmtId="0" fontId="0" fillId="0" borderId="12" xfId="0" applyBorder="1"/>
    <xf numFmtId="189" fontId="0" fillId="0" borderId="13" xfId="1" applyNumberFormat="1" applyFont="1" applyFill="1" applyBorder="1"/>
    <xf numFmtId="189" fontId="2" fillId="0" borderId="13" xfId="0" applyNumberFormat="1" applyFont="1" applyFill="1" applyBorder="1"/>
    <xf numFmtId="189" fontId="0" fillId="0" borderId="0" xfId="0" applyNumberFormat="1" applyFill="1" applyBorder="1"/>
    <xf numFmtId="189" fontId="0" fillId="0" borderId="0" xfId="1" applyNumberFormat="1" applyFont="1" applyFill="1" applyBorder="1"/>
    <xf numFmtId="0" fontId="2" fillId="4" borderId="4" xfId="0" applyFont="1" applyFill="1" applyBorder="1" applyAlignment="1">
      <alignment horizontal="left"/>
    </xf>
    <xf numFmtId="0" fontId="3" fillId="0" borderId="0" xfId="0" applyFont="1" applyFill="1" applyBorder="1"/>
    <xf numFmtId="0" fontId="2" fillId="5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90" fontId="2" fillId="5" borderId="2" xfId="0" applyNumberFormat="1" applyFont="1" applyFill="1" applyBorder="1" applyAlignment="1">
      <alignment horizontal="center"/>
    </xf>
    <xf numFmtId="0" fontId="2" fillId="0" borderId="14" xfId="0" applyFont="1" applyFill="1" applyBorder="1"/>
    <xf numFmtId="189" fontId="2" fillId="4" borderId="5" xfId="0" applyNumberFormat="1" applyFont="1" applyFill="1" applyBorder="1"/>
    <xf numFmtId="0" fontId="2" fillId="2" borderId="15" xfId="0" applyFont="1" applyFill="1" applyBorder="1"/>
    <xf numFmtId="0" fontId="3" fillId="3" borderId="8" xfId="0" applyFont="1" applyFill="1" applyBorder="1"/>
    <xf numFmtId="0" fontId="3" fillId="3" borderId="4" xfId="0" applyFont="1" applyFill="1" applyBorder="1"/>
    <xf numFmtId="0" fontId="2" fillId="0" borderId="0" xfId="0" applyFont="1" applyFill="1" applyBorder="1" applyAlignment="1">
      <alignment horizontal="center" wrapText="1"/>
    </xf>
    <xf numFmtId="3" fontId="0" fillId="0" borderId="0" xfId="0" applyNumberFormat="1" applyFill="1" applyBorder="1"/>
    <xf numFmtId="0" fontId="2" fillId="4" borderId="13" xfId="0" applyFont="1" applyFill="1" applyBorder="1" applyAlignment="1"/>
    <xf numFmtId="0" fontId="2" fillId="4" borderId="16" xfId="0" applyFont="1" applyFill="1" applyBorder="1" applyAlignment="1">
      <alignment vertical="center" wrapText="1"/>
    </xf>
    <xf numFmtId="0" fontId="3" fillId="0" borderId="4" xfId="0" applyFont="1" applyBorder="1"/>
    <xf numFmtId="0" fontId="0" fillId="0" borderId="5" xfId="0" applyBorder="1"/>
    <xf numFmtId="1" fontId="0" fillId="0" borderId="1" xfId="0" applyNumberFormat="1" applyBorder="1"/>
    <xf numFmtId="189" fontId="3" fillId="0" borderId="1" xfId="1" applyNumberFormat="1" applyFont="1" applyFill="1" applyBorder="1"/>
    <xf numFmtId="1" fontId="3" fillId="0" borderId="8" xfId="0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" fontId="2" fillId="4" borderId="5" xfId="0" applyNumberFormat="1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justify" vertical="center" wrapText="1"/>
    </xf>
    <xf numFmtId="3" fontId="4" fillId="0" borderId="20" xfId="0" applyNumberFormat="1" applyFont="1" applyBorder="1" applyAlignment="1">
      <alignment horizontal="justify" vertical="center" wrapText="1"/>
    </xf>
    <xf numFmtId="0" fontId="4" fillId="0" borderId="20" xfId="0" applyFont="1" applyBorder="1" applyAlignment="1">
      <alignment horizontal="justify" vertical="center" wrapText="1"/>
    </xf>
    <xf numFmtId="3" fontId="3" fillId="3" borderId="1" xfId="0" applyNumberFormat="1" applyFont="1" applyFill="1" applyBorder="1"/>
    <xf numFmtId="3" fontId="3" fillId="3" borderId="5" xfId="0" applyNumberFormat="1" applyFont="1" applyFill="1" applyBorder="1"/>
    <xf numFmtId="0" fontId="2" fillId="2" borderId="21" xfId="0" applyFont="1" applyFill="1" applyBorder="1"/>
    <xf numFmtId="3" fontId="3" fillId="0" borderId="7" xfId="0" applyNumberFormat="1" applyFont="1" applyFill="1" applyBorder="1"/>
    <xf numFmtId="3" fontId="3" fillId="0" borderId="22" xfId="0" applyNumberFormat="1" applyFont="1" applyFill="1" applyBorder="1"/>
    <xf numFmtId="3" fontId="3" fillId="3" borderId="22" xfId="0" applyNumberFormat="1" applyFont="1" applyFill="1" applyBorder="1"/>
    <xf numFmtId="3" fontId="3" fillId="3" borderId="23" xfId="0" applyNumberFormat="1" applyFont="1" applyFill="1" applyBorder="1"/>
    <xf numFmtId="0" fontId="5" fillId="0" borderId="19" xfId="0" applyFont="1" applyBorder="1" applyAlignment="1">
      <alignment horizontal="justify" vertical="center" wrapText="1"/>
    </xf>
    <xf numFmtId="3" fontId="5" fillId="0" borderId="20" xfId="0" applyNumberFormat="1" applyFont="1" applyBorder="1" applyAlignment="1">
      <alignment horizontal="justify" vertical="center" wrapText="1"/>
    </xf>
    <xf numFmtId="0" fontId="5" fillId="4" borderId="19" xfId="0" applyFont="1" applyFill="1" applyBorder="1" applyAlignment="1">
      <alignment horizontal="justify" vertical="center" wrapText="1"/>
    </xf>
    <xf numFmtId="3" fontId="5" fillId="4" borderId="20" xfId="0" applyNumberFormat="1" applyFont="1" applyFill="1" applyBorder="1" applyAlignment="1">
      <alignment horizontal="justify" vertical="center" wrapText="1"/>
    </xf>
    <xf numFmtId="0" fontId="0" fillId="0" borderId="23" xfId="0" applyBorder="1"/>
    <xf numFmtId="0" fontId="4" fillId="0" borderId="0" xfId="0" applyFont="1" applyFill="1" applyBorder="1" applyAlignment="1">
      <alignment horizontal="justify" vertical="center" wrapText="1"/>
    </xf>
    <xf numFmtId="0" fontId="3" fillId="0" borderId="14" xfId="0" applyFont="1" applyFill="1" applyBorder="1"/>
    <xf numFmtId="0" fontId="2" fillId="4" borderId="7" xfId="0" applyFont="1" applyFill="1" applyBorder="1"/>
    <xf numFmtId="189" fontId="0" fillId="0" borderId="22" xfId="0" applyNumberFormat="1" applyBorder="1"/>
    <xf numFmtId="189" fontId="2" fillId="4" borderId="23" xfId="0" applyNumberFormat="1" applyFont="1" applyFill="1" applyBorder="1"/>
    <xf numFmtId="171" fontId="0" fillId="0" borderId="0" xfId="0" applyNumberFormat="1"/>
    <xf numFmtId="0" fontId="2" fillId="2" borderId="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topLeftCell="A4" zoomScale="130" zoomScaleNormal="130" workbookViewId="0">
      <selection activeCell="H85" sqref="H85"/>
    </sheetView>
  </sheetViews>
  <sheetFormatPr baseColWidth="10" defaultColWidth="9.140625" defaultRowHeight="12.75" x14ac:dyDescent="0.2"/>
  <cols>
    <col min="1" max="1" width="11.42578125" customWidth="1"/>
    <col min="2" max="2" width="34.42578125" customWidth="1"/>
    <col min="3" max="3" width="10.5703125" customWidth="1"/>
    <col min="4" max="4" width="10" customWidth="1"/>
    <col min="5" max="5" width="11.5703125" customWidth="1"/>
    <col min="6" max="6" width="10.28515625" customWidth="1"/>
    <col min="7" max="7" width="11.28515625" customWidth="1"/>
    <col min="8" max="8" width="15.140625" customWidth="1"/>
  </cols>
  <sheetData>
    <row r="1" spans="2:7" x14ac:dyDescent="0.2">
      <c r="B1" s="1"/>
    </row>
    <row r="2" spans="2:7" ht="15.75" customHeight="1" x14ac:dyDescent="0.2">
      <c r="B2" s="97" t="s">
        <v>84</v>
      </c>
      <c r="C2" s="97"/>
      <c r="D2" s="97"/>
      <c r="E2" s="97"/>
      <c r="F2" s="97"/>
    </row>
    <row r="4" spans="2:7" x14ac:dyDescent="0.2">
      <c r="B4" s="1" t="s">
        <v>76</v>
      </c>
    </row>
    <row r="5" spans="2:7" ht="13.5" thickBot="1" x14ac:dyDescent="0.25">
      <c r="B5" s="1"/>
    </row>
    <row r="6" spans="2:7" ht="13.5" thickBot="1" x14ac:dyDescent="0.25">
      <c r="B6" s="22" t="s">
        <v>4</v>
      </c>
      <c r="C6" s="58">
        <v>1</v>
      </c>
      <c r="D6" s="58">
        <v>2</v>
      </c>
      <c r="E6" s="59">
        <v>3</v>
      </c>
      <c r="F6" s="56"/>
      <c r="G6" s="14"/>
    </row>
    <row r="7" spans="2:7" x14ac:dyDescent="0.2">
      <c r="B7" s="23" t="s">
        <v>12</v>
      </c>
      <c r="C7" s="24">
        <f>0.8*5000</f>
        <v>4000</v>
      </c>
      <c r="D7" s="24">
        <f>0.8*5000+0.2*5000</f>
        <v>5000</v>
      </c>
      <c r="E7" s="25">
        <f>0.8*7000+0.2*5000+0.2*7000</f>
        <v>8000</v>
      </c>
      <c r="F7" s="57"/>
      <c r="G7" s="15"/>
    </row>
    <row r="8" spans="2:7" ht="13.5" thickBot="1" x14ac:dyDescent="0.25">
      <c r="B8" s="60" t="s">
        <v>15</v>
      </c>
      <c r="C8" s="61">
        <f>C7*1.18</f>
        <v>4720</v>
      </c>
      <c r="D8" s="61">
        <f>D7*1.18</f>
        <v>5900</v>
      </c>
      <c r="E8" s="84">
        <f>E7*1.18</f>
        <v>9440</v>
      </c>
      <c r="F8" s="57"/>
      <c r="G8" s="15"/>
    </row>
    <row r="9" spans="2:7" x14ac:dyDescent="0.2">
      <c r="B9" s="47" t="s">
        <v>13</v>
      </c>
      <c r="C9" s="11"/>
      <c r="D9" s="20"/>
      <c r="E9" s="20"/>
      <c r="F9" s="20"/>
      <c r="G9" s="15"/>
    </row>
    <row r="10" spans="2:7" x14ac:dyDescent="0.2">
      <c r="B10" s="47" t="s">
        <v>14</v>
      </c>
      <c r="C10" s="11"/>
      <c r="D10" s="20"/>
      <c r="E10" s="20"/>
      <c r="F10" s="20"/>
      <c r="G10" s="15"/>
    </row>
    <row r="11" spans="2:7" x14ac:dyDescent="0.2">
      <c r="B11" s="47" t="s">
        <v>16</v>
      </c>
      <c r="C11" s="11"/>
      <c r="D11" s="20"/>
      <c r="E11" s="20"/>
      <c r="F11" s="20"/>
      <c r="G11" s="15"/>
    </row>
    <row r="12" spans="2:7" x14ac:dyDescent="0.2">
      <c r="B12" s="11"/>
      <c r="C12" s="11"/>
      <c r="D12" s="20"/>
      <c r="E12" s="20"/>
      <c r="F12" s="20"/>
      <c r="G12" s="15"/>
    </row>
    <row r="13" spans="2:7" x14ac:dyDescent="0.2">
      <c r="B13" s="11" t="s">
        <v>79</v>
      </c>
      <c r="C13" s="11"/>
      <c r="D13" s="20"/>
      <c r="E13" s="20"/>
      <c r="F13" s="20"/>
      <c r="G13" s="15"/>
    </row>
    <row r="14" spans="2:7" ht="13.5" thickBot="1" x14ac:dyDescent="0.25">
      <c r="B14" s="11"/>
    </row>
    <row r="15" spans="2:7" ht="13.5" thickBot="1" x14ac:dyDescent="0.25">
      <c r="B15" s="34" t="s">
        <v>4</v>
      </c>
      <c r="C15" s="35" t="s">
        <v>2</v>
      </c>
      <c r="D15" s="35" t="s">
        <v>3</v>
      </c>
      <c r="E15" s="35" t="s">
        <v>5</v>
      </c>
      <c r="F15" s="35" t="s">
        <v>6</v>
      </c>
    </row>
    <row r="16" spans="2:7" x14ac:dyDescent="0.2">
      <c r="B16" s="36" t="s">
        <v>10</v>
      </c>
      <c r="C16" s="37"/>
      <c r="D16" s="24"/>
      <c r="E16" s="24"/>
      <c r="F16" s="24"/>
    </row>
    <row r="17" spans="2:7" x14ac:dyDescent="0.2">
      <c r="B17" s="30" t="s">
        <v>19</v>
      </c>
      <c r="C17" s="31">
        <f>C18+C19+C20</f>
        <v>-6200</v>
      </c>
      <c r="D17" s="31">
        <f>D18+D19+D20</f>
        <v>0</v>
      </c>
      <c r="E17" s="31">
        <f>E18+E19+E20</f>
        <v>-116.66666666666667</v>
      </c>
      <c r="F17" s="31">
        <f>F18+F19+F20</f>
        <v>1683.3333333333333</v>
      </c>
    </row>
    <row r="18" spans="2:7" x14ac:dyDescent="0.2">
      <c r="B18" s="29" t="s">
        <v>17</v>
      </c>
      <c r="C18" s="9">
        <v>-5000</v>
      </c>
      <c r="D18" s="10"/>
      <c r="E18" s="8"/>
      <c r="F18" s="19">
        <v>2000</v>
      </c>
    </row>
    <row r="19" spans="2:7" x14ac:dyDescent="0.2">
      <c r="B19" s="29" t="s">
        <v>18</v>
      </c>
      <c r="C19" s="9">
        <v>-1000</v>
      </c>
      <c r="D19" s="10"/>
      <c r="E19" s="8"/>
      <c r="F19" s="8"/>
    </row>
    <row r="20" spans="2:7" x14ac:dyDescent="0.2">
      <c r="B20" s="29" t="s">
        <v>93</v>
      </c>
      <c r="C20" s="9">
        <f>C27/1.18</f>
        <v>-200</v>
      </c>
      <c r="D20" s="10"/>
      <c r="E20" s="62">
        <f>E27/1.18</f>
        <v>-116.66666666666667</v>
      </c>
      <c r="F20" s="7">
        <f>C20+E20</f>
        <v>-316.66666666666669</v>
      </c>
      <c r="G20" s="90"/>
    </row>
    <row r="21" spans="2:7" x14ac:dyDescent="0.2">
      <c r="B21" s="30" t="s">
        <v>21</v>
      </c>
      <c r="C21" s="12"/>
      <c r="D21" s="32"/>
      <c r="E21" s="32"/>
      <c r="F21" s="32"/>
    </row>
    <row r="22" spans="2:7" ht="13.5" thickBot="1" x14ac:dyDescent="0.25">
      <c r="B22" s="29" t="s">
        <v>20</v>
      </c>
      <c r="C22" s="13"/>
      <c r="D22" s="26">
        <v>-2400</v>
      </c>
      <c r="E22" s="26">
        <v>-2400</v>
      </c>
      <c r="F22" s="26">
        <v>-3800</v>
      </c>
    </row>
    <row r="23" spans="2:7" ht="13.5" thickBot="1" x14ac:dyDescent="0.25">
      <c r="B23" s="5" t="s">
        <v>37</v>
      </c>
      <c r="C23" s="42">
        <f>C18+C19+C20+C22</f>
        <v>-6200</v>
      </c>
      <c r="D23" s="42">
        <f>D18+D19+D20+D22</f>
        <v>-2400</v>
      </c>
      <c r="E23" s="42">
        <f>E18+E19+E20+E22</f>
        <v>-2516.6666666666665</v>
      </c>
      <c r="F23" s="42">
        <f>F18+F19+F20+F22</f>
        <v>-2116.666666666667</v>
      </c>
    </row>
    <row r="24" spans="2:7" x14ac:dyDescent="0.2">
      <c r="B24" s="38" t="s">
        <v>11</v>
      </c>
      <c r="C24" s="39"/>
      <c r="D24" s="40"/>
      <c r="E24" s="41"/>
      <c r="F24" s="41"/>
    </row>
    <row r="25" spans="2:7" x14ac:dyDescent="0.2">
      <c r="B25" s="29" t="s">
        <v>22</v>
      </c>
      <c r="C25" s="63">
        <f>C18*1.18</f>
        <v>-5900</v>
      </c>
      <c r="D25" s="63">
        <f>D18*1.18</f>
        <v>0</v>
      </c>
      <c r="E25" s="63">
        <f>E18*1.18</f>
        <v>0</v>
      </c>
      <c r="F25" s="63">
        <f>F18*1.18</f>
        <v>2360</v>
      </c>
    </row>
    <row r="26" spans="2:7" x14ac:dyDescent="0.2">
      <c r="B26" s="29" t="s">
        <v>23</v>
      </c>
      <c r="C26" s="13">
        <f>C19*1.18</f>
        <v>-1180</v>
      </c>
      <c r="D26" s="6"/>
      <c r="E26" s="8"/>
      <c r="F26" s="8"/>
    </row>
    <row r="27" spans="2:7" x14ac:dyDescent="0.2">
      <c r="B27" s="29" t="s">
        <v>24</v>
      </c>
      <c r="C27" s="13">
        <f>D29/12</f>
        <v>-236</v>
      </c>
      <c r="D27" s="6">
        <v>0</v>
      </c>
      <c r="E27" s="62">
        <f>(F29-E29)/12</f>
        <v>-137.66666666666666</v>
      </c>
      <c r="F27" s="7">
        <f>-SUM(C27:E27)</f>
        <v>373.66666666666663</v>
      </c>
    </row>
    <row r="28" spans="2:7" x14ac:dyDescent="0.2">
      <c r="B28" s="30" t="s">
        <v>26</v>
      </c>
      <c r="C28" s="13">
        <f>SUM(C25:C27)</f>
        <v>-7316</v>
      </c>
      <c r="D28" s="13">
        <f>SUM(D25:D27)</f>
        <v>0</v>
      </c>
      <c r="E28" s="13">
        <f>SUM(E25:E27)</f>
        <v>-137.66666666666666</v>
      </c>
      <c r="F28" s="13">
        <f>SUM(F25:F27)</f>
        <v>2733.6666666666665</v>
      </c>
    </row>
    <row r="29" spans="2:7" x14ac:dyDescent="0.2">
      <c r="B29" s="29" t="s">
        <v>27</v>
      </c>
      <c r="C29" s="13"/>
      <c r="D29" s="6">
        <f>D22*1.18</f>
        <v>-2832</v>
      </c>
      <c r="E29" s="6">
        <f>E22*1.18</f>
        <v>-2832</v>
      </c>
      <c r="F29" s="6">
        <f>F22*1.18</f>
        <v>-4484</v>
      </c>
    </row>
    <row r="30" spans="2:7" ht="13.5" thickBot="1" x14ac:dyDescent="0.25">
      <c r="B30" s="30" t="s">
        <v>28</v>
      </c>
      <c r="C30" s="13"/>
      <c r="D30" s="2">
        <f>D29</f>
        <v>-2832</v>
      </c>
      <c r="E30" s="2">
        <f>E29</f>
        <v>-2832</v>
      </c>
      <c r="F30" s="2">
        <f>F29</f>
        <v>-4484</v>
      </c>
    </row>
    <row r="31" spans="2:7" ht="13.5" thickBot="1" x14ac:dyDescent="0.25">
      <c r="B31" s="5" t="s">
        <v>29</v>
      </c>
      <c r="C31" s="43">
        <f>C25+C26+C27+C29</f>
        <v>-7316</v>
      </c>
      <c r="D31" s="43">
        <f>D25+D26+D27+D29</f>
        <v>-2832</v>
      </c>
      <c r="E31" s="43">
        <f>E25+E26+E27+E29</f>
        <v>-2969.6666666666665</v>
      </c>
      <c r="F31" s="43">
        <f>F25+F26+F27+F29</f>
        <v>-1750.3333333333335</v>
      </c>
    </row>
    <row r="32" spans="2:7" x14ac:dyDescent="0.2">
      <c r="B32" s="47" t="s">
        <v>96</v>
      </c>
      <c r="C32" s="33"/>
      <c r="D32" s="33"/>
      <c r="E32" s="15"/>
      <c r="F32" s="15"/>
    </row>
    <row r="33" spans="2:8" x14ac:dyDescent="0.2">
      <c r="B33" s="47" t="s">
        <v>85</v>
      </c>
      <c r="C33" s="33"/>
      <c r="D33" s="33"/>
      <c r="E33" s="15"/>
      <c r="F33" s="15"/>
    </row>
    <row r="34" spans="2:8" x14ac:dyDescent="0.2">
      <c r="B34" s="47" t="s">
        <v>86</v>
      </c>
      <c r="C34" s="33"/>
      <c r="D34" s="33"/>
      <c r="E34" s="15"/>
      <c r="F34" s="15"/>
    </row>
    <row r="35" spans="2:8" x14ac:dyDescent="0.2">
      <c r="B35" s="47" t="s">
        <v>87</v>
      </c>
      <c r="C35" s="33"/>
      <c r="D35" s="33"/>
      <c r="E35" s="15"/>
      <c r="F35" s="15"/>
    </row>
    <row r="36" spans="2:8" x14ac:dyDescent="0.2">
      <c r="B36" s="47" t="s">
        <v>88</v>
      </c>
      <c r="C36" s="33"/>
      <c r="D36" s="33"/>
      <c r="E36" s="11"/>
      <c r="F36" s="15"/>
    </row>
    <row r="37" spans="2:8" x14ac:dyDescent="0.2">
      <c r="B37" s="47" t="s">
        <v>89</v>
      </c>
      <c r="C37" s="33"/>
      <c r="D37" s="33"/>
      <c r="E37" s="15"/>
      <c r="F37" s="15"/>
    </row>
    <row r="38" spans="2:8" x14ac:dyDescent="0.2">
      <c r="B38" s="47" t="s">
        <v>25</v>
      </c>
      <c r="C38" s="33"/>
      <c r="D38" s="33"/>
      <c r="E38" s="15"/>
      <c r="F38" s="15"/>
    </row>
    <row r="39" spans="2:8" x14ac:dyDescent="0.2">
      <c r="B39" s="47" t="s">
        <v>30</v>
      </c>
      <c r="C39" s="33"/>
      <c r="D39" s="33"/>
      <c r="E39" s="15"/>
      <c r="F39" s="15"/>
    </row>
    <row r="40" spans="2:8" x14ac:dyDescent="0.2">
      <c r="B40" s="47" t="s">
        <v>94</v>
      </c>
      <c r="C40" s="33"/>
      <c r="D40" s="33"/>
      <c r="E40" s="15"/>
      <c r="F40" s="15"/>
    </row>
    <row r="41" spans="2:8" x14ac:dyDescent="0.2">
      <c r="B41" s="47" t="s">
        <v>90</v>
      </c>
    </row>
    <row r="42" spans="2:8" x14ac:dyDescent="0.2">
      <c r="B42" s="47" t="s">
        <v>91</v>
      </c>
    </row>
    <row r="43" spans="2:8" x14ac:dyDescent="0.2">
      <c r="B43" s="11"/>
    </row>
    <row r="44" spans="2:8" x14ac:dyDescent="0.2">
      <c r="B44" s="1" t="s">
        <v>77</v>
      </c>
    </row>
    <row r="45" spans="2:8" ht="13.5" thickBot="1" x14ac:dyDescent="0.25">
      <c r="B45" s="1"/>
    </row>
    <row r="46" spans="2:8" x14ac:dyDescent="0.2">
      <c r="B46" s="27" t="s">
        <v>4</v>
      </c>
      <c r="C46" s="28">
        <v>0</v>
      </c>
      <c r="D46" s="28">
        <v>1</v>
      </c>
      <c r="E46" s="28">
        <v>2</v>
      </c>
      <c r="F46" s="87">
        <v>3</v>
      </c>
      <c r="G46" s="11"/>
      <c r="H46" s="11"/>
    </row>
    <row r="47" spans="2:8" x14ac:dyDescent="0.2">
      <c r="B47" s="29" t="s">
        <v>31</v>
      </c>
      <c r="C47" s="7"/>
      <c r="D47" s="7">
        <f>-(C8-C7)</f>
        <v>-720</v>
      </c>
      <c r="E47" s="7">
        <f>-(D8-D7)</f>
        <v>-900</v>
      </c>
      <c r="F47" s="88">
        <f>-(E8-E7)</f>
        <v>-1440</v>
      </c>
      <c r="G47" s="45"/>
      <c r="H47" s="44"/>
    </row>
    <row r="48" spans="2:8" x14ac:dyDescent="0.2">
      <c r="B48" s="29" t="s">
        <v>32</v>
      </c>
      <c r="C48" s="7">
        <f>-(C31-C23)</f>
        <v>1116</v>
      </c>
      <c r="D48" s="7">
        <f>-(D31-D23)</f>
        <v>432</v>
      </c>
      <c r="E48" s="7">
        <f>-(E31-E23)</f>
        <v>453</v>
      </c>
      <c r="F48" s="88">
        <f>-(F31-F23)</f>
        <v>-366.33333333333348</v>
      </c>
      <c r="G48" s="21"/>
      <c r="H48" s="21"/>
    </row>
    <row r="49" spans="1:8" x14ac:dyDescent="0.2">
      <c r="B49" s="29" t="s">
        <v>33</v>
      </c>
      <c r="C49" s="7"/>
      <c r="D49" s="7"/>
      <c r="E49" s="7"/>
      <c r="F49" s="88"/>
      <c r="G49" s="21"/>
      <c r="H49" s="21"/>
    </row>
    <row r="50" spans="1:8" x14ac:dyDescent="0.2">
      <c r="B50" s="29" t="s">
        <v>34</v>
      </c>
      <c r="C50" s="7">
        <f>C47+C48</f>
        <v>1116</v>
      </c>
      <c r="D50" s="7">
        <f>D47+D48</f>
        <v>-288</v>
      </c>
      <c r="E50" s="7">
        <f>E47+E48</f>
        <v>-447</v>
      </c>
      <c r="F50" s="88">
        <f>F47+F48</f>
        <v>-1806.3333333333335</v>
      </c>
      <c r="G50" s="21"/>
      <c r="H50" s="21"/>
    </row>
    <row r="51" spans="1:8" x14ac:dyDescent="0.2">
      <c r="B51" s="29" t="s">
        <v>35</v>
      </c>
      <c r="C51" s="9">
        <f>C50</f>
        <v>1116</v>
      </c>
      <c r="D51" s="7">
        <f>C51+D50</f>
        <v>828</v>
      </c>
      <c r="E51" s="7">
        <f>D51+E50</f>
        <v>381</v>
      </c>
      <c r="F51" s="88">
        <f>E51+F50</f>
        <v>-1425.3333333333335</v>
      </c>
      <c r="G51" s="45"/>
      <c r="H51" s="44"/>
    </row>
    <row r="52" spans="1:8" ht="13.5" thickBot="1" x14ac:dyDescent="0.25">
      <c r="B52" s="46" t="s">
        <v>42</v>
      </c>
      <c r="C52" s="17"/>
      <c r="D52" s="52"/>
      <c r="E52" s="52"/>
      <c r="F52" s="89">
        <f>F51</f>
        <v>-1425.3333333333335</v>
      </c>
      <c r="G52" s="11"/>
      <c r="H52" s="11"/>
    </row>
    <row r="53" spans="1:8" x14ac:dyDescent="0.2">
      <c r="A53" s="15"/>
      <c r="B53" s="86" t="s">
        <v>36</v>
      </c>
    </row>
    <row r="54" spans="1:8" x14ac:dyDescent="0.2">
      <c r="A54" s="15"/>
      <c r="B54" s="86" t="s">
        <v>38</v>
      </c>
    </row>
    <row r="55" spans="1:8" x14ac:dyDescent="0.2">
      <c r="A55" s="15"/>
      <c r="B55" s="86" t="s">
        <v>39</v>
      </c>
    </row>
    <row r="56" spans="1:8" x14ac:dyDescent="0.2">
      <c r="A56" s="15"/>
      <c r="B56" s="86" t="s">
        <v>97</v>
      </c>
    </row>
    <row r="57" spans="1:8" x14ac:dyDescent="0.2">
      <c r="A57" s="15"/>
      <c r="B57" s="86" t="s">
        <v>40</v>
      </c>
    </row>
    <row r="58" spans="1:8" x14ac:dyDescent="0.2">
      <c r="A58" s="15"/>
      <c r="B58" s="86" t="s">
        <v>83</v>
      </c>
    </row>
    <row r="59" spans="1:8" x14ac:dyDescent="0.2">
      <c r="A59" s="15"/>
      <c r="B59" s="86" t="s">
        <v>82</v>
      </c>
    </row>
    <row r="60" spans="1:8" x14ac:dyDescent="0.2">
      <c r="B60" s="47"/>
    </row>
    <row r="61" spans="1:8" x14ac:dyDescent="0.2">
      <c r="B61" s="11" t="s">
        <v>80</v>
      </c>
    </row>
    <row r="62" spans="1:8" ht="13.5" thickBot="1" x14ac:dyDescent="0.25">
      <c r="B62" s="11"/>
      <c r="C62" s="11"/>
      <c r="D62" s="18"/>
      <c r="E62" s="18"/>
      <c r="F62" s="18"/>
    </row>
    <row r="63" spans="1:8" x14ac:dyDescent="0.2">
      <c r="B63" s="48" t="s">
        <v>7</v>
      </c>
      <c r="C63" s="49" t="s">
        <v>8</v>
      </c>
      <c r="D63" s="50" t="s">
        <v>3</v>
      </c>
      <c r="E63" s="50" t="s">
        <v>5</v>
      </c>
      <c r="F63" s="50" t="s">
        <v>9</v>
      </c>
    </row>
    <row r="64" spans="1:8" x14ac:dyDescent="0.2">
      <c r="B64" s="64" t="s">
        <v>41</v>
      </c>
      <c r="C64" s="65">
        <v>3000</v>
      </c>
      <c r="D64" s="65"/>
      <c r="E64" s="65"/>
      <c r="F64" s="65"/>
    </row>
    <row r="65" spans="2:7" x14ac:dyDescent="0.2">
      <c r="B65" s="64" t="s">
        <v>43</v>
      </c>
      <c r="C65" s="66">
        <v>0</v>
      </c>
      <c r="D65" s="65">
        <f>-$C$64/3</f>
        <v>-1000</v>
      </c>
      <c r="E65" s="65">
        <f>-$C$64/3</f>
        <v>-1000</v>
      </c>
      <c r="F65" s="65">
        <f>-$C$64/3</f>
        <v>-1000</v>
      </c>
    </row>
    <row r="66" spans="2:7" x14ac:dyDescent="0.2">
      <c r="B66" s="64" t="s">
        <v>44</v>
      </c>
      <c r="C66" s="65">
        <v>0</v>
      </c>
      <c r="D66" s="65">
        <f>-0.1*(C64)</f>
        <v>-300</v>
      </c>
      <c r="E66" s="65">
        <f>-0.1*(C64+D65)</f>
        <v>-200</v>
      </c>
      <c r="F66" s="65">
        <f>-0.1*(C64+E65+D65)</f>
        <v>-100</v>
      </c>
    </row>
    <row r="67" spans="2:7" x14ac:dyDescent="0.2">
      <c r="B67" s="64" t="s">
        <v>45</v>
      </c>
      <c r="C67" s="65">
        <v>0</v>
      </c>
      <c r="D67" s="65">
        <f>-0.3*(D66)</f>
        <v>90</v>
      </c>
      <c r="E67" s="65">
        <f>-0.3*(E66)</f>
        <v>60</v>
      </c>
      <c r="F67" s="65">
        <f>-0.3*(F66)</f>
        <v>30</v>
      </c>
    </row>
    <row r="68" spans="2:7" ht="13.5" thickBot="1" x14ac:dyDescent="0.25">
      <c r="B68" s="16" t="s">
        <v>49</v>
      </c>
      <c r="C68" s="67">
        <f>C64+C65+C66+C67</f>
        <v>3000</v>
      </c>
      <c r="D68" s="67">
        <f>D64+D65+D66+D67</f>
        <v>-1210</v>
      </c>
      <c r="E68" s="67">
        <f>E64+E65+E66+E67</f>
        <v>-1140</v>
      </c>
      <c r="F68" s="67">
        <f>F64+F65+F66+F67</f>
        <v>-1070</v>
      </c>
    </row>
    <row r="69" spans="2:7" x14ac:dyDescent="0.2">
      <c r="B69" s="47" t="s">
        <v>95</v>
      </c>
      <c r="C69" s="11"/>
      <c r="D69" s="18"/>
      <c r="E69" s="18"/>
      <c r="F69" s="18"/>
    </row>
    <row r="70" spans="2:7" x14ac:dyDescent="0.2">
      <c r="B70" s="47" t="s">
        <v>46</v>
      </c>
    </row>
    <row r="71" spans="2:7" x14ac:dyDescent="0.2">
      <c r="B71" s="47" t="s">
        <v>47</v>
      </c>
    </row>
    <row r="72" spans="2:7" x14ac:dyDescent="0.2">
      <c r="B72" s="47" t="s">
        <v>48</v>
      </c>
    </row>
    <row r="73" spans="2:7" x14ac:dyDescent="0.2">
      <c r="B73" s="11"/>
      <c r="C73" s="11"/>
      <c r="D73" s="18"/>
      <c r="E73" s="18"/>
      <c r="F73" s="18"/>
    </row>
    <row r="74" spans="2:7" x14ac:dyDescent="0.2">
      <c r="B74" s="11" t="s">
        <v>78</v>
      </c>
      <c r="C74" s="11"/>
      <c r="D74" s="18"/>
      <c r="E74" s="18"/>
      <c r="F74" s="18"/>
    </row>
    <row r="75" spans="2:7" ht="13.5" thickBot="1" x14ac:dyDescent="0.25"/>
    <row r="76" spans="2:7" x14ac:dyDescent="0.2">
      <c r="B76" s="91" t="s">
        <v>0</v>
      </c>
      <c r="C76" s="93" t="s">
        <v>1</v>
      </c>
      <c r="D76" s="94"/>
      <c r="E76" s="94"/>
      <c r="F76" s="95"/>
    </row>
    <row r="77" spans="2:7" ht="13.5" thickBot="1" x14ac:dyDescent="0.25">
      <c r="B77" s="92"/>
      <c r="C77" s="53">
        <v>0</v>
      </c>
      <c r="D77" s="53">
        <v>1</v>
      </c>
      <c r="E77" s="53">
        <v>2</v>
      </c>
      <c r="F77" s="75">
        <v>3</v>
      </c>
      <c r="G77" s="51"/>
    </row>
    <row r="78" spans="2:7" x14ac:dyDescent="0.2">
      <c r="B78" s="36" t="s">
        <v>50</v>
      </c>
      <c r="C78" s="3">
        <f>C25+C26</f>
        <v>-7080</v>
      </c>
      <c r="D78" s="3">
        <f>D25+D26</f>
        <v>0</v>
      </c>
      <c r="E78" s="3">
        <f>E25+E26</f>
        <v>0</v>
      </c>
      <c r="F78" s="76">
        <f>F25+F26</f>
        <v>2360</v>
      </c>
    </row>
    <row r="79" spans="2:7" x14ac:dyDescent="0.2">
      <c r="B79" s="29" t="s">
        <v>59</v>
      </c>
      <c r="C79" s="4">
        <f>C27</f>
        <v>-236</v>
      </c>
      <c r="D79" s="4">
        <f>D27</f>
        <v>0</v>
      </c>
      <c r="E79" s="4">
        <f>E27</f>
        <v>-137.66666666666666</v>
      </c>
      <c r="F79" s="77">
        <f>F27</f>
        <v>373.66666666666663</v>
      </c>
    </row>
    <row r="80" spans="2:7" x14ac:dyDescent="0.2">
      <c r="B80" s="29" t="s">
        <v>51</v>
      </c>
      <c r="C80" s="4"/>
      <c r="D80" s="4">
        <f>C8</f>
        <v>4720</v>
      </c>
      <c r="E80" s="4">
        <f>D8</f>
        <v>5900</v>
      </c>
      <c r="F80" s="77">
        <f>E8</f>
        <v>9440</v>
      </c>
    </row>
    <row r="81" spans="2:6" x14ac:dyDescent="0.2">
      <c r="B81" s="29" t="s">
        <v>52</v>
      </c>
      <c r="C81" s="4"/>
      <c r="D81" s="4">
        <f>D29</f>
        <v>-2832</v>
      </c>
      <c r="E81" s="4">
        <f>E29</f>
        <v>-2832</v>
      </c>
      <c r="F81" s="77">
        <f>F29</f>
        <v>-4484</v>
      </c>
    </row>
    <row r="82" spans="2:6" x14ac:dyDescent="0.2">
      <c r="B82" s="29" t="s">
        <v>53</v>
      </c>
      <c r="C82" s="4">
        <f>C52</f>
        <v>0</v>
      </c>
      <c r="D82" s="4">
        <f>D52</f>
        <v>0</v>
      </c>
      <c r="E82" s="4">
        <f>E52</f>
        <v>0</v>
      </c>
      <c r="F82" s="77">
        <f>F52</f>
        <v>-1425.3333333333335</v>
      </c>
    </row>
    <row r="83" spans="2:6" x14ac:dyDescent="0.2">
      <c r="B83" s="29" t="s">
        <v>54</v>
      </c>
      <c r="C83" s="4"/>
      <c r="D83" s="4">
        <f>-(-(C107-D67))</f>
        <v>-330</v>
      </c>
      <c r="E83" s="4">
        <f>-(-(D107-E67))</f>
        <v>-330</v>
      </c>
      <c r="F83" s="4">
        <f>-(-(E107-F67))</f>
        <v>-1260</v>
      </c>
    </row>
    <row r="84" spans="2:6" x14ac:dyDescent="0.2">
      <c r="B84" s="54" t="s">
        <v>55</v>
      </c>
      <c r="C84" s="73">
        <f>C78+C79+C80+C81+C82+C83</f>
        <v>-7316</v>
      </c>
      <c r="D84" s="73">
        <f>D78+D79+D80+D81+D82+D83</f>
        <v>1558</v>
      </c>
      <c r="E84" s="73">
        <f>E78+E79+E80+E81+E82+E83</f>
        <v>2600.333333333333</v>
      </c>
      <c r="F84" s="78">
        <f>F78+F79+F80+F81+F82+F83</f>
        <v>5004.3333333333321</v>
      </c>
    </row>
    <row r="85" spans="2:6" x14ac:dyDescent="0.2">
      <c r="B85" s="29" t="s">
        <v>98</v>
      </c>
      <c r="C85" s="4">
        <f>C68</f>
        <v>3000</v>
      </c>
      <c r="D85" s="4">
        <f>D68</f>
        <v>-1210</v>
      </c>
      <c r="E85" s="4">
        <f>E68</f>
        <v>-1140</v>
      </c>
      <c r="F85" s="77">
        <f>F68</f>
        <v>-1070</v>
      </c>
    </row>
    <row r="86" spans="2:6" ht="13.5" thickBot="1" x14ac:dyDescent="0.25">
      <c r="B86" s="55" t="s">
        <v>56</v>
      </c>
      <c r="C86" s="74">
        <f>C84+C85</f>
        <v>-4316</v>
      </c>
      <c r="D86" s="74">
        <f>D84+D85</f>
        <v>348</v>
      </c>
      <c r="E86" s="74">
        <f>E84+E85</f>
        <v>1460.333333333333</v>
      </c>
      <c r="F86" s="79">
        <f>F84+F85</f>
        <v>3934.3333333333321</v>
      </c>
    </row>
    <row r="87" spans="2:6" x14ac:dyDescent="0.2">
      <c r="B87" s="47" t="s">
        <v>58</v>
      </c>
      <c r="C87" s="47"/>
      <c r="D87" s="47"/>
      <c r="E87" s="47"/>
      <c r="F87" s="47"/>
    </row>
    <row r="88" spans="2:6" x14ac:dyDescent="0.2">
      <c r="B88" s="47" t="s">
        <v>60</v>
      </c>
      <c r="C88" s="47"/>
      <c r="D88" s="47"/>
      <c r="E88" s="47"/>
      <c r="F88" s="47"/>
    </row>
    <row r="89" spans="2:6" x14ac:dyDescent="0.2">
      <c r="B89" s="47" t="s">
        <v>57</v>
      </c>
      <c r="C89" s="21"/>
      <c r="D89" s="21"/>
      <c r="E89" s="21"/>
      <c r="F89" s="21"/>
    </row>
    <row r="90" spans="2:6" x14ac:dyDescent="0.2">
      <c r="B90" s="47" t="s">
        <v>61</v>
      </c>
      <c r="C90" s="15"/>
      <c r="D90" s="15"/>
      <c r="E90" s="15"/>
      <c r="F90" s="15"/>
    </row>
    <row r="91" spans="2:6" x14ac:dyDescent="0.2">
      <c r="B91" s="47" t="s">
        <v>62</v>
      </c>
    </row>
    <row r="92" spans="2:6" x14ac:dyDescent="0.2">
      <c r="B92" s="47" t="s">
        <v>71</v>
      </c>
    </row>
    <row r="93" spans="2:6" x14ac:dyDescent="0.2">
      <c r="B93" s="47" t="s">
        <v>72</v>
      </c>
    </row>
    <row r="94" spans="2:6" x14ac:dyDescent="0.2">
      <c r="B94" s="47" t="s">
        <v>73</v>
      </c>
    </row>
    <row r="95" spans="2:6" x14ac:dyDescent="0.2">
      <c r="B95" s="47" t="s">
        <v>74</v>
      </c>
    </row>
    <row r="96" spans="2:6" x14ac:dyDescent="0.2">
      <c r="B96" s="47"/>
    </row>
    <row r="97" spans="1:5" x14ac:dyDescent="0.2">
      <c r="B97" s="96" t="s">
        <v>75</v>
      </c>
      <c r="C97" s="96"/>
      <c r="D97" s="96"/>
      <c r="E97" s="96"/>
    </row>
    <row r="98" spans="1:5" ht="13.5" thickBot="1" x14ac:dyDescent="0.25"/>
    <row r="99" spans="1:5" ht="15.75" thickBot="1" x14ac:dyDescent="0.25">
      <c r="B99" s="68" t="s">
        <v>4</v>
      </c>
      <c r="C99" s="69">
        <v>1</v>
      </c>
      <c r="D99" s="69">
        <v>2</v>
      </c>
      <c r="E99" s="69">
        <v>3</v>
      </c>
    </row>
    <row r="100" spans="1:5" ht="15.75" thickBot="1" x14ac:dyDescent="0.25">
      <c r="B100" s="70" t="s">
        <v>92</v>
      </c>
      <c r="C100" s="71">
        <v>5000</v>
      </c>
      <c r="D100" s="71">
        <v>5000</v>
      </c>
      <c r="E100" s="71">
        <v>7000</v>
      </c>
    </row>
    <row r="101" spans="1:5" ht="15.75" thickBot="1" x14ac:dyDescent="0.25">
      <c r="B101" s="70" t="s">
        <v>63</v>
      </c>
      <c r="C101" s="72"/>
      <c r="D101" s="72"/>
      <c r="E101" s="71">
        <v>2000</v>
      </c>
    </row>
    <row r="102" spans="1:5" ht="15.75" thickBot="1" x14ac:dyDescent="0.25">
      <c r="B102" s="70" t="s">
        <v>64</v>
      </c>
      <c r="C102" s="71">
        <v>2400</v>
      </c>
      <c r="D102" s="71">
        <v>2400</v>
      </c>
      <c r="E102" s="71">
        <v>3800</v>
      </c>
    </row>
    <row r="103" spans="1:5" ht="15.75" thickBot="1" x14ac:dyDescent="0.25">
      <c r="B103" s="70" t="s">
        <v>65</v>
      </c>
      <c r="C103" s="72">
        <v>500</v>
      </c>
      <c r="D103" s="72">
        <v>500</v>
      </c>
      <c r="E103" s="72"/>
    </row>
    <row r="104" spans="1:5" ht="15.75" thickBot="1" x14ac:dyDescent="0.25">
      <c r="B104" s="70" t="s">
        <v>66</v>
      </c>
      <c r="C104" s="71">
        <v>1000</v>
      </c>
      <c r="D104" s="71">
        <v>1000</v>
      </c>
      <c r="E104" s="71">
        <v>1000</v>
      </c>
    </row>
    <row r="105" spans="1:5" ht="15.75" thickBot="1" x14ac:dyDescent="0.25">
      <c r="B105" s="70" t="s">
        <v>67</v>
      </c>
      <c r="C105" s="72">
        <v>300</v>
      </c>
      <c r="D105" s="72">
        <v>200</v>
      </c>
      <c r="E105" s="72">
        <v>100</v>
      </c>
    </row>
    <row r="106" spans="1:5" ht="15.75" thickBot="1" x14ac:dyDescent="0.25">
      <c r="B106" s="80" t="s">
        <v>68</v>
      </c>
      <c r="C106" s="81">
        <f>C100+C101-C102-C103-C104-C105</f>
        <v>800</v>
      </c>
      <c r="D106" s="81">
        <f>D100+D101-D102-D103-D104-D105</f>
        <v>900</v>
      </c>
      <c r="E106" s="81">
        <f>E100+E101-E102-E103-E104-E105</f>
        <v>4100</v>
      </c>
    </row>
    <row r="107" spans="1:5" ht="15.75" thickBot="1" x14ac:dyDescent="0.25">
      <c r="B107" s="70" t="s">
        <v>69</v>
      </c>
      <c r="C107" s="72">
        <f>-C106*0.3</f>
        <v>-240</v>
      </c>
      <c r="D107" s="72">
        <f>-D106*0.3</f>
        <v>-270</v>
      </c>
      <c r="E107" s="72">
        <f>-E106*0.3</f>
        <v>-1230</v>
      </c>
    </row>
    <row r="108" spans="1:5" ht="15.75" thickBot="1" x14ac:dyDescent="0.25">
      <c r="B108" s="82" t="s">
        <v>70</v>
      </c>
      <c r="C108" s="83">
        <f>C106-C107</f>
        <v>1040</v>
      </c>
      <c r="D108" s="83">
        <f>D106-D107</f>
        <v>1170</v>
      </c>
      <c r="E108" s="83">
        <f>E106-E107</f>
        <v>5330</v>
      </c>
    </row>
    <row r="109" spans="1:5" ht="15" x14ac:dyDescent="0.2">
      <c r="A109" s="15"/>
      <c r="B109" s="85" t="s">
        <v>81</v>
      </c>
      <c r="C109" s="15"/>
    </row>
  </sheetData>
  <mergeCells count="4">
    <mergeCell ref="B76:B77"/>
    <mergeCell ref="C76:F76"/>
    <mergeCell ref="B97:E97"/>
    <mergeCell ref="B2:F2"/>
  </mergeCells>
  <pageMargins left="0.74803149606299213" right="0.74803149606299213" top="0.98425196850393704" bottom="0.98425196850393704" header="0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flujos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Economia</dc:creator>
  <cp:lastModifiedBy>EDISON ACHALMA</cp:lastModifiedBy>
  <cp:lastPrinted>2019-11-22T20:51:26Z</cp:lastPrinted>
  <dcterms:created xsi:type="dcterms:W3CDTF">1999-04-23T15:11:18Z</dcterms:created>
  <dcterms:modified xsi:type="dcterms:W3CDTF">2021-08-04T00:26:03Z</dcterms:modified>
</cp:coreProperties>
</file>