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8_{E853EF95-F703-437E-9D9D-20D527ACBB60}" xr6:coauthVersionLast="46" xr6:coauthVersionMax="46" xr10:uidLastSave="{00000000-0000-0000-0000-000000000000}"/>
  <bookViews>
    <workbookView xWindow="768" yWindow="768" windowWidth="17280" windowHeight="9420" activeTab="2" xr2:uid="{00000000-000D-0000-FFFF-FFFF00000000}"/>
  </bookViews>
  <sheets>
    <sheet name="metodo contable" sheetId="1" r:id="rId1"/>
    <sheet name="metodo periodo de desfase" sheetId="2" r:id="rId2"/>
    <sheet name="metodo deficit acumulad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D18" i="3"/>
  <c r="C17" i="3"/>
  <c r="C9" i="2"/>
  <c r="C57" i="1"/>
  <c r="C43" i="1"/>
  <c r="C31" i="1"/>
  <c r="C30" i="1"/>
  <c r="C23" i="3" l="1"/>
  <c r="D22" i="3"/>
  <c r="E22" i="3"/>
  <c r="F22" i="3"/>
  <c r="G22" i="3"/>
  <c r="D21" i="3"/>
  <c r="D23" i="3" s="1"/>
  <c r="E21" i="3"/>
  <c r="E23" i="3" s="1"/>
  <c r="F21" i="3"/>
  <c r="F23" i="3" s="1"/>
  <c r="G21" i="3"/>
  <c r="G23" i="3" s="1"/>
  <c r="C19" i="3"/>
  <c r="C24" i="3" s="1"/>
  <c r="D17" i="3"/>
  <c r="D19" i="3" s="1"/>
  <c r="E17" i="3"/>
  <c r="F18" i="3" s="1"/>
  <c r="F17" i="3"/>
  <c r="G17" i="3"/>
  <c r="E18" i="3" l="1"/>
  <c r="E19" i="3" s="1"/>
  <c r="E24" i="3" s="1"/>
  <c r="C25" i="3"/>
  <c r="D24" i="3"/>
  <c r="F19" i="3"/>
  <c r="F24" i="3" s="1"/>
  <c r="G18" i="3"/>
  <c r="G19" i="3" s="1"/>
  <c r="G24" i="3" s="1"/>
  <c r="D25" i="3" l="1"/>
  <c r="E25" i="3" s="1"/>
  <c r="F25" i="3" s="1"/>
  <c r="G25" i="3" s="1"/>
  <c r="D19" i="2"/>
  <c r="E19" i="2"/>
  <c r="C19" i="2"/>
  <c r="D16" i="2"/>
  <c r="D22" i="2" s="1"/>
  <c r="D23" i="2" s="1"/>
  <c r="D28" i="2" s="1"/>
  <c r="D29" i="2" s="1"/>
  <c r="E16" i="2"/>
  <c r="C16" i="2"/>
  <c r="C22" i="2" s="1"/>
  <c r="C23" i="2" s="1"/>
  <c r="D17" i="2"/>
  <c r="E17" i="2"/>
  <c r="C17" i="2"/>
  <c r="D15" i="2"/>
  <c r="E15" i="2"/>
  <c r="E18" i="2" s="1"/>
  <c r="E20" i="2" s="1"/>
  <c r="C15" i="2"/>
  <c r="C28" i="2" l="1"/>
  <c r="C29" i="2" s="1"/>
  <c r="E22" i="2"/>
  <c r="E23" i="2" s="1"/>
  <c r="E28" i="2" s="1"/>
  <c r="E29" i="2" s="1"/>
  <c r="C18" i="2"/>
  <c r="C20" i="2" s="1"/>
  <c r="D18" i="2"/>
  <c r="D20" i="2" s="1"/>
  <c r="C73" i="1"/>
  <c r="E96" i="1" s="1"/>
  <c r="C72" i="1"/>
  <c r="E88" i="1" s="1"/>
  <c r="C71" i="1"/>
  <c r="E80" i="1" s="1"/>
  <c r="C59" i="1"/>
  <c r="C98" i="1" s="1"/>
  <c r="C58" i="1"/>
  <c r="C90" i="1" s="1"/>
  <c r="C82" i="1"/>
  <c r="C45" i="1"/>
  <c r="C97" i="1" s="1"/>
  <c r="C44" i="1"/>
  <c r="C89" i="1" s="1"/>
  <c r="C81" i="1"/>
  <c r="E26" i="1"/>
  <c r="C96" i="1" l="1"/>
  <c r="C100" i="1" s="1"/>
  <c r="F105" i="1" s="1"/>
  <c r="E30" i="2"/>
  <c r="E31" i="2" s="1"/>
  <c r="F36" i="2" s="1"/>
  <c r="C80" i="1"/>
  <c r="C84" i="1" s="1"/>
  <c r="D105" i="1" s="1"/>
  <c r="C106" i="1" s="1"/>
  <c r="C30" i="2"/>
  <c r="C31" i="2" s="1"/>
  <c r="D36" i="2" s="1"/>
  <c r="C37" i="2" s="1"/>
  <c r="C88" i="1"/>
  <c r="C92" i="1" s="1"/>
  <c r="E105" i="1" s="1"/>
  <c r="D106" i="1" s="1"/>
  <c r="D30" i="2"/>
  <c r="D31" i="2" s="1"/>
  <c r="E36" i="2" s="1"/>
  <c r="E106" i="1" l="1"/>
  <c r="D37" i="2"/>
  <c r="E37" i="2" s="1"/>
</calcChain>
</file>

<file path=xl/sharedStrings.xml><?xml version="1.0" encoding="utf-8"?>
<sst xmlns="http://schemas.openxmlformats.org/spreadsheetml/2006/main" count="183" uniqueCount="125">
  <si>
    <t>POLITICAS FINANCIERAS</t>
  </si>
  <si>
    <t>POLITICAS</t>
  </si>
  <si>
    <t>Año 1</t>
  </si>
  <si>
    <t>Año 2</t>
  </si>
  <si>
    <t>Año 3</t>
  </si>
  <si>
    <t>Caja Mínima (dias de venta)</t>
  </si>
  <si>
    <t>CuentasXcobrar (dias promedio)</t>
  </si>
  <si>
    <t>Inventarios (dias promedio)</t>
  </si>
  <si>
    <t>Proveedores (dias promedio)</t>
  </si>
  <si>
    <t>INGRESOS Y EGRESOS DEL PROYECTO</t>
  </si>
  <si>
    <t>RUBRO</t>
  </si>
  <si>
    <t>Ventas proyectadas (en S/.)</t>
  </si>
  <si>
    <t>Gastos operativos (% sobre ventas)</t>
  </si>
  <si>
    <t>Depreciación anual</t>
  </si>
  <si>
    <t>Costo de ventas (% sobre ventas)*</t>
  </si>
  <si>
    <t>* No incluye depreciaciones</t>
  </si>
  <si>
    <t>KW = Caja +Cuentasxcobrar+Inventarios-proveedores</t>
  </si>
  <si>
    <t>Caja:</t>
  </si>
  <si>
    <t xml:space="preserve">Año 1 = </t>
  </si>
  <si>
    <t>Ventas año 1</t>
  </si>
  <si>
    <t xml:space="preserve"> x 2 dias</t>
  </si>
  <si>
    <t>Reemplazando cifras proyectadas:</t>
  </si>
  <si>
    <t xml:space="preserve"> x 2  </t>
  </si>
  <si>
    <t>soles</t>
  </si>
  <si>
    <t>De manera similar los años siguientes:</t>
  </si>
  <si>
    <t>Año2 =</t>
  </si>
  <si>
    <t>Año3=</t>
  </si>
  <si>
    <t>dias</t>
  </si>
  <si>
    <t>Cuentasxcobrar</t>
  </si>
  <si>
    <t>Es necesario recurririr al ratio de rotacion de cuentas xcobrar</t>
  </si>
  <si>
    <t>Rotacion de CC =</t>
  </si>
  <si>
    <t>CxC</t>
  </si>
  <si>
    <t>Ventas</t>
  </si>
  <si>
    <t>x    360</t>
  </si>
  <si>
    <t xml:space="preserve">CxC   </t>
  </si>
  <si>
    <t>Año 1 =</t>
  </si>
  <si>
    <t>30 =</t>
  </si>
  <si>
    <t>x 360</t>
  </si>
  <si>
    <t>Reemplazando las cifras y despejando CxC para al año 1</t>
  </si>
  <si>
    <t>Año 3=</t>
  </si>
  <si>
    <t>Año 2 =</t>
  </si>
  <si>
    <t>Inventarios</t>
  </si>
  <si>
    <t>Se debe utilizar el ratio de rotacion de inventarios</t>
  </si>
  <si>
    <t>Rotación Inventarios =</t>
  </si>
  <si>
    <t>Costo Ventas</t>
  </si>
  <si>
    <t xml:space="preserve"> x 360 </t>
  </si>
  <si>
    <t>Equivale al cilco de producción</t>
  </si>
  <si>
    <t>Reemplazando las cifras y despejando inventarios se obtiene para c/año</t>
  </si>
  <si>
    <t>Rotacion de inventarios año 1 =</t>
  </si>
  <si>
    <t>Año 3 =</t>
  </si>
  <si>
    <t>Nota: Costo de ventas no incluye la depreciacion, porque la depreciacion</t>
  </si>
  <si>
    <t>por su naturaleza, no necesita ser financiada</t>
  </si>
  <si>
    <t>Proveedores</t>
  </si>
  <si>
    <t>Se usara el ratio de rotacion de cuentas x pagar, cuya formula es:</t>
  </si>
  <si>
    <t>Rotacion CxP =</t>
  </si>
  <si>
    <t>C x P</t>
  </si>
  <si>
    <t>Costo ventas</t>
  </si>
  <si>
    <t>Reemplazando las cifras y despejando para el año 1,2 y 3 se tiene</t>
  </si>
  <si>
    <t>Nota: Aquí tampoco se ha considerado la depreciacion en el Costo de Ventas</t>
  </si>
  <si>
    <t>El capital de trabajo neto para los tres años es el siguientes:</t>
  </si>
  <si>
    <t>Caja</t>
  </si>
  <si>
    <t>Cuentas x Cobrar</t>
  </si>
  <si>
    <t>Año 0</t>
  </si>
  <si>
    <t>Stok de capital de trabajo neto</t>
  </si>
  <si>
    <t>Incremento de capital de trabajo</t>
  </si>
  <si>
    <t>REQUERIMIENTO DE CAPITAL DE TRABAJO DURANTE EL PROYECTO</t>
  </si>
  <si>
    <t>Notas:</t>
  </si>
  <si>
    <t>Si el KW se necesita en el año 1, debera estar disponible en el año 0 y asi sucesivamente</t>
  </si>
  <si>
    <t>En el FC debe incluirse sólo  las necesidades incrementales.</t>
  </si>
  <si>
    <t>Dias de inventarios</t>
  </si>
  <si>
    <t>Dias en cuentasxcobrar</t>
  </si>
  <si>
    <t>Dias en cuentasxpagar</t>
  </si>
  <si>
    <t>Pd =</t>
  </si>
  <si>
    <t>ESTADO DE RESULTADOS</t>
  </si>
  <si>
    <t>Costo de ventas</t>
  </si>
  <si>
    <t>Depreciaciones</t>
  </si>
  <si>
    <t>Utilidad Bruta</t>
  </si>
  <si>
    <t>Gastos operativos</t>
  </si>
  <si>
    <t>Utilidad Operativa</t>
  </si>
  <si>
    <t>Costo diario Cd</t>
  </si>
  <si>
    <t>Costo anual Ca *</t>
  </si>
  <si>
    <t>Caja mínima requerida</t>
  </si>
  <si>
    <t>Capital de trabajo</t>
  </si>
  <si>
    <t>Capital de trabajo neto</t>
  </si>
  <si>
    <t>REQUERIMIENTO DE CAPITAL DE TRABAJO EN EL PROYECTO</t>
  </si>
  <si>
    <t>DATOS DEL EJERCICIO ANTERIOR</t>
  </si>
  <si>
    <t>Periodo</t>
  </si>
  <si>
    <t>Precio =</t>
  </si>
  <si>
    <t>Gastos operativos =</t>
  </si>
  <si>
    <t>Costo Prod. Unit. =</t>
  </si>
  <si>
    <t>Comisiónxventas =</t>
  </si>
  <si>
    <t>sobre ventas</t>
  </si>
  <si>
    <t>al crédito</t>
  </si>
  <si>
    <t>Politica de ventas =</t>
  </si>
  <si>
    <t>Ingresos</t>
  </si>
  <si>
    <t>ventas al contado</t>
  </si>
  <si>
    <t>Ventas al credito</t>
  </si>
  <si>
    <t>Total ingresos</t>
  </si>
  <si>
    <t>Egresos</t>
  </si>
  <si>
    <t>Costo de Produccion</t>
  </si>
  <si>
    <t>Total Egresos</t>
  </si>
  <si>
    <t>Flujo Neto</t>
  </si>
  <si>
    <t>Déficit Acumulado</t>
  </si>
  <si>
    <t>Conclusión:</t>
  </si>
  <si>
    <t>El déficit acumulado para el flujo de 3,200, pero hay que adicionar el nivel de caja mínimo</t>
  </si>
  <si>
    <t>KW=</t>
  </si>
  <si>
    <t>3,200 + 2000 =</t>
  </si>
  <si>
    <t>SOLES</t>
  </si>
  <si>
    <t>PERIODO</t>
  </si>
  <si>
    <t>Nivel Caja mínimo =</t>
  </si>
  <si>
    <t>Situación Financiera Año 1</t>
  </si>
  <si>
    <t>Situación Financiera Año 2</t>
  </si>
  <si>
    <t>Situación Financiera Año 3</t>
  </si>
  <si>
    <t>KWN año 1</t>
  </si>
  <si>
    <t>KWN año 2</t>
  </si>
  <si>
    <t>Stock de capital de trabajo neto</t>
  </si>
  <si>
    <t>CWN año 3</t>
  </si>
  <si>
    <r>
      <t>Periodo de desfase</t>
    </r>
    <r>
      <rPr>
        <b/>
        <sz val="11"/>
        <color theme="1"/>
        <rFont val="Calibri"/>
        <family val="2"/>
        <scheme val="minor"/>
      </rPr>
      <t xml:space="preserve"> Pd</t>
    </r>
  </si>
  <si>
    <r>
      <t xml:space="preserve">Costo diario </t>
    </r>
    <r>
      <rPr>
        <b/>
        <sz val="11"/>
        <color theme="1"/>
        <rFont val="Calibri"/>
        <family val="2"/>
        <scheme val="minor"/>
      </rPr>
      <t>Cd</t>
    </r>
  </si>
  <si>
    <t>ESTADO DE INGRESOS Y EGRESOS</t>
  </si>
  <si>
    <t>Gastos operativos*</t>
  </si>
  <si>
    <t>* Se esta considerando el 5% de la comisión x ventas</t>
  </si>
  <si>
    <t>Nota: En el flujo de caya solo se incluyen los incrementos de KW</t>
  </si>
  <si>
    <t>(*) No se incluyen depreciaciones, por ser un gasto contable mas no efectivo</t>
  </si>
  <si>
    <t>PLASTIFOR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</si>
</sst>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9" fontId="0" fillId="0" borderId="0" xfId="0" applyNumberFormat="1"/>
    <xf numFmtId="0" fontId="1" fillId="0" borderId="5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6" fillId="6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2" fontId="4" fillId="0" borderId="5" xfId="0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6" fillId="6" borderId="1" xfId="0" applyFont="1" applyFill="1" applyBorder="1"/>
    <xf numFmtId="2" fontId="6" fillId="6" borderId="1" xfId="0" applyNumberFormat="1" applyFont="1" applyFill="1" applyBorder="1" applyAlignment="1">
      <alignment horizontal="center"/>
    </xf>
    <xf numFmtId="0" fontId="0" fillId="6" borderId="0" xfId="0" applyFill="1"/>
    <xf numFmtId="0" fontId="6" fillId="6" borderId="0" xfId="0" applyFont="1" applyFill="1"/>
    <xf numFmtId="0" fontId="5" fillId="6" borderId="0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/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2" fontId="0" fillId="6" borderId="1" xfId="0" applyNumberForma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6" borderId="0" xfId="0" applyFill="1" applyBorder="1"/>
    <xf numFmtId="0" fontId="0" fillId="6" borderId="7" xfId="0" applyFill="1" applyBorder="1"/>
    <xf numFmtId="2" fontId="0" fillId="6" borderId="7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0" xfId="0" applyFont="1" applyFill="1" applyBorder="1"/>
    <xf numFmtId="165" fontId="1" fillId="6" borderId="6" xfId="1" applyNumberFormat="1" applyFont="1" applyFill="1" applyBorder="1" applyAlignment="1"/>
    <xf numFmtId="0" fontId="1" fillId="6" borderId="6" xfId="0" applyFont="1" applyFill="1" applyBorder="1"/>
    <xf numFmtId="0" fontId="3" fillId="6" borderId="6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9" fontId="4" fillId="6" borderId="0" xfId="0" applyNumberFormat="1" applyFont="1" applyFill="1" applyBorder="1" applyAlignment="1">
      <alignment horizontal="center"/>
    </xf>
    <xf numFmtId="0" fontId="4" fillId="6" borderId="0" xfId="0" applyFont="1" applyFill="1" applyBorder="1"/>
    <xf numFmtId="2" fontId="4" fillId="6" borderId="0" xfId="0" applyNumberFormat="1" applyFont="1" applyFill="1" applyBorder="1"/>
    <xf numFmtId="2" fontId="4" fillId="6" borderId="0" xfId="0" applyNumberFormat="1" applyFont="1" applyFill="1" applyBorder="1" applyAlignment="1">
      <alignment horizontal="center"/>
    </xf>
    <xf numFmtId="0" fontId="4" fillId="6" borderId="1" xfId="0" applyFont="1" applyFill="1" applyBorder="1"/>
    <xf numFmtId="2" fontId="4" fillId="6" borderId="1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0" fillId="0" borderId="0" xfId="0" applyNumberForma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6</xdr:col>
      <xdr:colOff>266700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530542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10"/>
  <sheetViews>
    <sheetView topLeftCell="A97" zoomScaleNormal="100" workbookViewId="0">
      <selection activeCell="C84" sqref="C84"/>
    </sheetView>
  </sheetViews>
  <sheetFormatPr defaultColWidth="9.109375" defaultRowHeight="14.4" x14ac:dyDescent="0.3"/>
  <cols>
    <col min="2" max="2" width="38.109375" customWidth="1"/>
    <col min="3" max="3" width="16.109375" customWidth="1"/>
    <col min="4" max="4" width="14.109375" customWidth="1"/>
    <col min="5" max="5" width="8.109375" customWidth="1"/>
    <col min="6" max="6" width="8.5546875" customWidth="1"/>
  </cols>
  <sheetData>
    <row r="3" spans="2:6" x14ac:dyDescent="0.3">
      <c r="B3" s="65" t="s">
        <v>0</v>
      </c>
      <c r="C3" s="65"/>
      <c r="D3" s="65"/>
      <c r="E3" s="65"/>
      <c r="F3" s="12"/>
    </row>
    <row r="4" spans="2:6" x14ac:dyDescent="0.3">
      <c r="B4" s="12"/>
      <c r="C4" s="12"/>
      <c r="D4" s="12"/>
      <c r="E4" s="12"/>
      <c r="F4" s="12"/>
    </row>
    <row r="5" spans="2:6" x14ac:dyDescent="0.3">
      <c r="B5" s="50" t="s">
        <v>1</v>
      </c>
      <c r="C5" s="50" t="s">
        <v>2</v>
      </c>
      <c r="D5" s="50" t="s">
        <v>3</v>
      </c>
      <c r="E5" s="50" t="s">
        <v>4</v>
      </c>
      <c r="F5" s="12"/>
    </row>
    <row r="6" spans="2:6" x14ac:dyDescent="0.3">
      <c r="B6" s="51" t="s">
        <v>5</v>
      </c>
      <c r="C6" s="52">
        <v>2</v>
      </c>
      <c r="D6" s="52">
        <v>2</v>
      </c>
      <c r="E6" s="52">
        <v>2</v>
      </c>
      <c r="F6" s="12"/>
    </row>
    <row r="7" spans="2:6" x14ac:dyDescent="0.3">
      <c r="B7" s="51" t="s">
        <v>6</v>
      </c>
      <c r="C7" s="52">
        <v>30</v>
      </c>
      <c r="D7" s="52">
        <v>30</v>
      </c>
      <c r="E7" s="52">
        <v>30</v>
      </c>
      <c r="F7" s="12"/>
    </row>
    <row r="8" spans="2:6" x14ac:dyDescent="0.3">
      <c r="B8" s="51" t="s">
        <v>7</v>
      </c>
      <c r="C8" s="52">
        <v>45</v>
      </c>
      <c r="D8" s="52">
        <v>45</v>
      </c>
      <c r="E8" s="52">
        <v>45</v>
      </c>
      <c r="F8" s="12"/>
    </row>
    <row r="9" spans="2:6" x14ac:dyDescent="0.3">
      <c r="B9" s="53" t="s">
        <v>8</v>
      </c>
      <c r="C9" s="54">
        <v>35</v>
      </c>
      <c r="D9" s="54">
        <v>35</v>
      </c>
      <c r="E9" s="54">
        <v>35</v>
      </c>
      <c r="F9" s="12"/>
    </row>
    <row r="10" spans="2:6" x14ac:dyDescent="0.3">
      <c r="B10" s="12"/>
      <c r="C10" s="12"/>
      <c r="D10" s="12"/>
      <c r="E10" s="12"/>
      <c r="F10" s="12"/>
    </row>
    <row r="11" spans="2:6" x14ac:dyDescent="0.3">
      <c r="B11" s="65" t="s">
        <v>9</v>
      </c>
      <c r="C11" s="65"/>
      <c r="D11" s="65"/>
      <c r="E11" s="65"/>
      <c r="F11" s="12"/>
    </row>
    <row r="12" spans="2:6" x14ac:dyDescent="0.3">
      <c r="B12" s="12"/>
      <c r="C12" s="12"/>
      <c r="D12" s="12"/>
      <c r="E12" s="12"/>
      <c r="F12" s="12"/>
    </row>
    <row r="13" spans="2:6" x14ac:dyDescent="0.3">
      <c r="B13" s="50" t="s">
        <v>10</v>
      </c>
      <c r="C13" s="50" t="s">
        <v>2</v>
      </c>
      <c r="D13" s="50" t="s">
        <v>3</v>
      </c>
      <c r="E13" s="50" t="s">
        <v>4</v>
      </c>
      <c r="F13" s="12"/>
    </row>
    <row r="14" spans="2:6" x14ac:dyDescent="0.3">
      <c r="B14" s="51" t="s">
        <v>11</v>
      </c>
      <c r="C14" s="52">
        <v>800</v>
      </c>
      <c r="D14" s="52">
        <v>900</v>
      </c>
      <c r="E14" s="52">
        <v>1150</v>
      </c>
      <c r="F14" s="12"/>
    </row>
    <row r="15" spans="2:6" x14ac:dyDescent="0.3">
      <c r="B15" s="51" t="s">
        <v>14</v>
      </c>
      <c r="C15" s="55">
        <v>0.65</v>
      </c>
      <c r="D15" s="55">
        <v>0.65</v>
      </c>
      <c r="E15" s="55">
        <v>0.65</v>
      </c>
      <c r="F15" s="12"/>
    </row>
    <row r="16" spans="2:6" x14ac:dyDescent="0.3">
      <c r="B16" s="52" t="s">
        <v>12</v>
      </c>
      <c r="C16" s="55">
        <v>0.15</v>
      </c>
      <c r="D16" s="55">
        <v>0.15</v>
      </c>
      <c r="E16" s="55">
        <v>0.15</v>
      </c>
      <c r="F16" s="12"/>
    </row>
    <row r="17" spans="2:6" x14ac:dyDescent="0.3">
      <c r="B17" s="53" t="s">
        <v>13</v>
      </c>
      <c r="C17" s="54">
        <v>100</v>
      </c>
      <c r="D17" s="54">
        <v>100</v>
      </c>
      <c r="E17" s="54">
        <v>100</v>
      </c>
      <c r="F17" s="12"/>
    </row>
    <row r="18" spans="2:6" x14ac:dyDescent="0.3">
      <c r="B18" s="56" t="s">
        <v>15</v>
      </c>
      <c r="C18" s="56"/>
      <c r="D18" s="56"/>
      <c r="E18" s="56"/>
      <c r="F18" s="12"/>
    </row>
    <row r="19" spans="2:6" x14ac:dyDescent="0.3">
      <c r="B19" s="12"/>
      <c r="C19" s="12"/>
      <c r="D19" s="12"/>
      <c r="E19" s="12"/>
      <c r="F19" s="12"/>
    </row>
    <row r="20" spans="2:6" x14ac:dyDescent="0.3">
      <c r="B20" s="61" t="s">
        <v>16</v>
      </c>
      <c r="C20" s="12"/>
      <c r="D20" s="12"/>
      <c r="E20" s="12"/>
      <c r="F20" s="12"/>
    </row>
    <row r="21" spans="2:6" x14ac:dyDescent="0.3">
      <c r="B21" s="12"/>
      <c r="C21" s="12"/>
      <c r="D21" s="12"/>
      <c r="E21" s="12"/>
      <c r="F21" s="12"/>
    </row>
    <row r="22" spans="2:6" x14ac:dyDescent="0.3">
      <c r="B22" s="25" t="s">
        <v>17</v>
      </c>
      <c r="C22" s="12"/>
      <c r="D22" s="12"/>
      <c r="E22" s="12"/>
      <c r="F22" s="12"/>
    </row>
    <row r="23" spans="2:6" x14ac:dyDescent="0.3">
      <c r="B23" s="13" t="s">
        <v>18</v>
      </c>
      <c r="C23" s="14" t="s">
        <v>19</v>
      </c>
      <c r="D23" s="13" t="s">
        <v>20</v>
      </c>
      <c r="E23" s="12"/>
      <c r="F23" s="12"/>
    </row>
    <row r="24" spans="2:6" x14ac:dyDescent="0.3">
      <c r="B24" s="12"/>
      <c r="C24" s="15">
        <v>360</v>
      </c>
      <c r="D24" s="12"/>
      <c r="E24" s="12"/>
      <c r="F24" s="12"/>
    </row>
    <row r="25" spans="2:6" x14ac:dyDescent="0.3">
      <c r="B25" s="12" t="s">
        <v>21</v>
      </c>
      <c r="C25" s="12"/>
      <c r="D25" s="12"/>
      <c r="E25" s="12"/>
      <c r="F25" s="12"/>
    </row>
    <row r="26" spans="2:6" x14ac:dyDescent="0.3">
      <c r="B26" s="13" t="s">
        <v>18</v>
      </c>
      <c r="C26" s="16">
        <v>800</v>
      </c>
      <c r="D26" s="17" t="s">
        <v>22</v>
      </c>
      <c r="E26" s="18">
        <f>C26/C27*2</f>
        <v>4.4444444444444446</v>
      </c>
      <c r="F26" s="12" t="s">
        <v>23</v>
      </c>
    </row>
    <row r="27" spans="2:6" x14ac:dyDescent="0.3">
      <c r="B27" s="12"/>
      <c r="C27" s="15">
        <v>360</v>
      </c>
      <c r="D27" s="12"/>
      <c r="E27" s="12"/>
      <c r="F27" s="12"/>
    </row>
    <row r="28" spans="2:6" x14ac:dyDescent="0.3">
      <c r="B28" s="12" t="s">
        <v>24</v>
      </c>
      <c r="C28" s="12"/>
      <c r="D28" s="12"/>
      <c r="E28" s="12"/>
      <c r="F28" s="12"/>
    </row>
    <row r="29" spans="2:6" x14ac:dyDescent="0.3">
      <c r="B29" s="12"/>
      <c r="C29" s="12"/>
      <c r="D29" s="12"/>
      <c r="E29" s="12"/>
      <c r="F29" s="12"/>
    </row>
    <row r="30" spans="2:6" x14ac:dyDescent="0.3">
      <c r="B30" s="13" t="s">
        <v>25</v>
      </c>
      <c r="C30" s="12">
        <f>D14/C27*2</f>
        <v>5</v>
      </c>
      <c r="D30" s="12" t="s">
        <v>23</v>
      </c>
      <c r="E30" s="12"/>
      <c r="F30" s="12"/>
    </row>
    <row r="31" spans="2:6" x14ac:dyDescent="0.3">
      <c r="B31" s="13" t="s">
        <v>26</v>
      </c>
      <c r="C31" s="18">
        <f>E14/C27*2</f>
        <v>6.3888888888888893</v>
      </c>
      <c r="D31" s="12" t="s">
        <v>23</v>
      </c>
      <c r="E31" s="12"/>
      <c r="F31" s="12"/>
    </row>
    <row r="32" spans="2:6" x14ac:dyDescent="0.3">
      <c r="B32" s="12"/>
      <c r="C32" s="12"/>
      <c r="D32" s="12"/>
      <c r="E32" s="12"/>
      <c r="F32" s="12"/>
    </row>
    <row r="33" spans="2:6" x14ac:dyDescent="0.3">
      <c r="B33" s="25" t="s">
        <v>28</v>
      </c>
      <c r="C33" s="12"/>
      <c r="D33" s="12"/>
      <c r="E33" s="12"/>
      <c r="F33" s="12"/>
    </row>
    <row r="34" spans="2:6" x14ac:dyDescent="0.3">
      <c r="B34" s="12"/>
      <c r="C34" s="12"/>
      <c r="D34" s="12"/>
      <c r="E34" s="12"/>
      <c r="F34" s="12"/>
    </row>
    <row r="35" spans="2:6" x14ac:dyDescent="0.3">
      <c r="B35" s="12" t="s">
        <v>29</v>
      </c>
      <c r="C35" s="12"/>
      <c r="D35" s="12"/>
      <c r="E35" s="12"/>
      <c r="F35" s="12"/>
    </row>
    <row r="36" spans="2:6" x14ac:dyDescent="0.3">
      <c r="B36" s="12"/>
      <c r="C36" s="12"/>
      <c r="D36" s="12"/>
      <c r="E36" s="12"/>
      <c r="F36" s="12"/>
    </row>
    <row r="37" spans="2:6" x14ac:dyDescent="0.3">
      <c r="B37" s="13" t="s">
        <v>30</v>
      </c>
      <c r="C37" s="62" t="s">
        <v>34</v>
      </c>
      <c r="D37" s="12" t="s">
        <v>33</v>
      </c>
      <c r="E37" s="12" t="s">
        <v>27</v>
      </c>
      <c r="F37" s="12"/>
    </row>
    <row r="38" spans="2:6" x14ac:dyDescent="0.3">
      <c r="B38" s="12"/>
      <c r="C38" s="15" t="s">
        <v>32</v>
      </c>
      <c r="D38" s="12"/>
      <c r="E38" s="12"/>
      <c r="F38" s="12"/>
    </row>
    <row r="39" spans="2:6" x14ac:dyDescent="0.3">
      <c r="B39" s="12" t="s">
        <v>38</v>
      </c>
      <c r="C39" s="12"/>
      <c r="D39" s="12"/>
      <c r="E39" s="12"/>
      <c r="F39" s="12"/>
    </row>
    <row r="40" spans="2:6" x14ac:dyDescent="0.3">
      <c r="B40" s="12"/>
      <c r="C40" s="12"/>
      <c r="D40" s="12"/>
      <c r="E40" s="12"/>
      <c r="F40" s="12"/>
    </row>
    <row r="41" spans="2:6" x14ac:dyDescent="0.3">
      <c r="B41" s="13" t="s">
        <v>36</v>
      </c>
      <c r="C41" s="62" t="s">
        <v>31</v>
      </c>
      <c r="D41" s="12" t="s">
        <v>37</v>
      </c>
      <c r="E41" s="12"/>
      <c r="F41" s="12"/>
    </row>
    <row r="42" spans="2:6" x14ac:dyDescent="0.3">
      <c r="B42" s="12"/>
      <c r="C42" s="15">
        <v>800</v>
      </c>
      <c r="D42" s="12"/>
      <c r="E42" s="12"/>
      <c r="F42" s="12"/>
    </row>
    <row r="43" spans="2:6" x14ac:dyDescent="0.3">
      <c r="B43" s="13" t="s">
        <v>35</v>
      </c>
      <c r="C43" s="18">
        <f>C7*C14/360</f>
        <v>66.666666666666671</v>
      </c>
      <c r="D43" s="12" t="s">
        <v>23</v>
      </c>
      <c r="E43" s="12"/>
      <c r="F43" s="12"/>
    </row>
    <row r="44" spans="2:6" x14ac:dyDescent="0.3">
      <c r="B44" s="13" t="s">
        <v>40</v>
      </c>
      <c r="C44" s="12">
        <f>D7*D14/360</f>
        <v>75</v>
      </c>
      <c r="D44" s="12" t="s">
        <v>23</v>
      </c>
      <c r="E44" s="12"/>
      <c r="F44" s="12"/>
    </row>
    <row r="45" spans="2:6" x14ac:dyDescent="0.3">
      <c r="B45" s="13" t="s">
        <v>39</v>
      </c>
      <c r="C45" s="18">
        <f>E7*E14/360</f>
        <v>95.833333333333329</v>
      </c>
      <c r="D45" s="12" t="s">
        <v>23</v>
      </c>
      <c r="E45" s="12"/>
      <c r="F45" s="12"/>
    </row>
    <row r="46" spans="2:6" x14ac:dyDescent="0.3">
      <c r="B46" s="12"/>
      <c r="C46" s="12"/>
      <c r="D46" s="12"/>
      <c r="E46" s="12"/>
      <c r="F46" s="12"/>
    </row>
    <row r="47" spans="2:6" x14ac:dyDescent="0.3">
      <c r="B47" s="26" t="s">
        <v>41</v>
      </c>
      <c r="C47" s="12"/>
      <c r="D47" s="12"/>
      <c r="E47" s="12"/>
      <c r="F47" s="12"/>
    </row>
    <row r="48" spans="2:6" x14ac:dyDescent="0.3">
      <c r="B48" s="12"/>
      <c r="C48" s="12"/>
      <c r="D48" s="12"/>
      <c r="E48" s="12"/>
      <c r="F48" s="12"/>
    </row>
    <row r="49" spans="2:6" x14ac:dyDescent="0.3">
      <c r="B49" s="12" t="s">
        <v>42</v>
      </c>
      <c r="C49" s="12"/>
      <c r="D49" s="12"/>
      <c r="E49" s="12"/>
      <c r="F49" s="12"/>
    </row>
    <row r="50" spans="2:6" x14ac:dyDescent="0.3">
      <c r="B50" s="12"/>
      <c r="C50" s="12"/>
      <c r="D50" s="12"/>
      <c r="E50" s="12"/>
      <c r="F50" s="12"/>
    </row>
    <row r="51" spans="2:6" x14ac:dyDescent="0.3">
      <c r="B51" s="13" t="s">
        <v>43</v>
      </c>
      <c r="C51" s="63" t="s">
        <v>41</v>
      </c>
      <c r="D51" s="12" t="s">
        <v>45</v>
      </c>
      <c r="E51" s="12" t="s">
        <v>27</v>
      </c>
      <c r="F51" s="12"/>
    </row>
    <row r="52" spans="2:6" x14ac:dyDescent="0.3">
      <c r="B52" s="12"/>
      <c r="C52" s="12" t="s">
        <v>44</v>
      </c>
      <c r="D52" s="12"/>
      <c r="E52" s="12"/>
      <c r="F52" s="12"/>
    </row>
    <row r="53" spans="2:6" x14ac:dyDescent="0.3">
      <c r="B53" s="12"/>
      <c r="C53" s="12"/>
      <c r="D53" s="12"/>
      <c r="E53" s="12"/>
      <c r="F53" s="12"/>
    </row>
    <row r="54" spans="2:6" x14ac:dyDescent="0.3">
      <c r="B54" s="12" t="s">
        <v>46</v>
      </c>
      <c r="C54" s="12"/>
      <c r="D54" s="12"/>
      <c r="E54" s="12"/>
      <c r="F54" s="12"/>
    </row>
    <row r="55" spans="2:6" x14ac:dyDescent="0.3">
      <c r="B55" s="12" t="s">
        <v>47</v>
      </c>
      <c r="C55" s="12"/>
      <c r="D55" s="12"/>
      <c r="E55" s="12"/>
      <c r="F55" s="12"/>
    </row>
    <row r="56" spans="2:6" x14ac:dyDescent="0.3">
      <c r="B56" s="12"/>
      <c r="C56" s="12"/>
      <c r="D56" s="12"/>
      <c r="E56" s="12"/>
      <c r="F56" s="12"/>
    </row>
    <row r="57" spans="2:6" x14ac:dyDescent="0.3">
      <c r="B57" s="13" t="s">
        <v>48</v>
      </c>
      <c r="C57" s="15">
        <f>C8*C14*C15/360</f>
        <v>65</v>
      </c>
      <c r="D57" s="12" t="s">
        <v>23</v>
      </c>
      <c r="E57" s="12"/>
      <c r="F57" s="12"/>
    </row>
    <row r="58" spans="2:6" x14ac:dyDescent="0.3">
      <c r="B58" s="13" t="s">
        <v>40</v>
      </c>
      <c r="C58" s="19">
        <f>D8*D14*D15/360</f>
        <v>73.125</v>
      </c>
      <c r="D58" s="12" t="s">
        <v>23</v>
      </c>
      <c r="E58" s="12"/>
      <c r="F58" s="12"/>
    </row>
    <row r="59" spans="2:6" x14ac:dyDescent="0.3">
      <c r="B59" s="13" t="s">
        <v>49</v>
      </c>
      <c r="C59" s="19">
        <f>E8*E14*E15/360</f>
        <v>93.4375</v>
      </c>
      <c r="D59" s="12" t="s">
        <v>23</v>
      </c>
      <c r="E59" s="12"/>
      <c r="F59" s="12"/>
    </row>
    <row r="60" spans="2:6" x14ac:dyDescent="0.3">
      <c r="B60" s="17" t="s">
        <v>50</v>
      </c>
      <c r="C60" s="12"/>
      <c r="D60" s="12"/>
      <c r="E60" s="12"/>
      <c r="F60" s="12"/>
    </row>
    <row r="61" spans="2:6" x14ac:dyDescent="0.3">
      <c r="B61" s="17" t="s">
        <v>51</v>
      </c>
      <c r="C61" s="12"/>
      <c r="D61" s="12"/>
      <c r="E61" s="12"/>
      <c r="F61" s="12"/>
    </row>
    <row r="62" spans="2:6" x14ac:dyDescent="0.3">
      <c r="B62" s="12"/>
      <c r="C62" s="12"/>
      <c r="D62" s="12"/>
      <c r="E62" s="12"/>
      <c r="F62" s="12"/>
    </row>
    <row r="63" spans="2:6" x14ac:dyDescent="0.3">
      <c r="B63" s="25" t="s">
        <v>52</v>
      </c>
      <c r="C63" s="12"/>
      <c r="D63" s="12"/>
      <c r="E63" s="12"/>
      <c r="F63" s="12"/>
    </row>
    <row r="64" spans="2:6" x14ac:dyDescent="0.3">
      <c r="B64" s="12"/>
      <c r="C64" s="12"/>
      <c r="D64" s="12"/>
      <c r="E64" s="12"/>
      <c r="F64" s="12"/>
    </row>
    <row r="65" spans="2:6" x14ac:dyDescent="0.3">
      <c r="B65" s="12" t="s">
        <v>53</v>
      </c>
      <c r="C65" s="12"/>
      <c r="D65" s="12"/>
      <c r="E65" s="12"/>
      <c r="F65" s="12"/>
    </row>
    <row r="66" spans="2:6" x14ac:dyDescent="0.3">
      <c r="B66" s="12"/>
      <c r="C66" s="12"/>
      <c r="D66" s="12"/>
      <c r="E66" s="12"/>
      <c r="F66" s="12"/>
    </row>
    <row r="67" spans="2:6" x14ac:dyDescent="0.3">
      <c r="B67" s="13" t="s">
        <v>54</v>
      </c>
      <c r="C67" s="62" t="s">
        <v>55</v>
      </c>
      <c r="D67" s="12" t="s">
        <v>37</v>
      </c>
      <c r="E67" s="12" t="s">
        <v>27</v>
      </c>
      <c r="F67" s="12"/>
    </row>
    <row r="68" spans="2:6" x14ac:dyDescent="0.3">
      <c r="B68" s="12"/>
      <c r="C68" s="12" t="s">
        <v>56</v>
      </c>
      <c r="D68" s="12"/>
      <c r="E68" s="12"/>
      <c r="F68" s="12"/>
    </row>
    <row r="69" spans="2:6" x14ac:dyDescent="0.3">
      <c r="B69" s="12" t="s">
        <v>57</v>
      </c>
      <c r="C69" s="12"/>
      <c r="D69" s="12"/>
      <c r="E69" s="12"/>
      <c r="F69" s="12"/>
    </row>
    <row r="70" spans="2:6" x14ac:dyDescent="0.3">
      <c r="B70" s="12"/>
      <c r="C70" s="12"/>
      <c r="D70" s="12"/>
      <c r="E70" s="12"/>
      <c r="F70" s="12"/>
    </row>
    <row r="71" spans="2:6" x14ac:dyDescent="0.3">
      <c r="B71" s="12" t="s">
        <v>35</v>
      </c>
      <c r="C71" s="18">
        <f>C9*C14*C15/360</f>
        <v>50.555555555555557</v>
      </c>
      <c r="D71" s="12" t="s">
        <v>23</v>
      </c>
      <c r="E71" s="12"/>
      <c r="F71" s="12"/>
    </row>
    <row r="72" spans="2:6" x14ac:dyDescent="0.3">
      <c r="B72" s="12" t="s">
        <v>40</v>
      </c>
      <c r="C72" s="18">
        <f>D9*D14*D15/360</f>
        <v>56.875</v>
      </c>
      <c r="D72" s="12" t="s">
        <v>23</v>
      </c>
      <c r="E72" s="12"/>
      <c r="F72" s="12"/>
    </row>
    <row r="73" spans="2:6" x14ac:dyDescent="0.3">
      <c r="B73" s="12" t="s">
        <v>49</v>
      </c>
      <c r="C73" s="18">
        <f>E9*E14*E15/360</f>
        <v>72.673611111111114</v>
      </c>
      <c r="D73" s="12" t="s">
        <v>23</v>
      </c>
      <c r="E73" s="12"/>
      <c r="F73" s="12"/>
    </row>
    <row r="74" spans="2:6" x14ac:dyDescent="0.3">
      <c r="B74" s="12" t="s">
        <v>58</v>
      </c>
      <c r="C74" s="12"/>
      <c r="D74" s="12"/>
      <c r="E74" s="12"/>
      <c r="F74" s="12"/>
    </row>
    <row r="75" spans="2:6" x14ac:dyDescent="0.3">
      <c r="B75" s="12"/>
      <c r="C75" s="12"/>
      <c r="D75" s="12"/>
      <c r="E75" s="12"/>
      <c r="F75" s="12"/>
    </row>
    <row r="76" spans="2:6" x14ac:dyDescent="0.3">
      <c r="B76" s="12" t="s">
        <v>59</v>
      </c>
      <c r="C76" s="12"/>
      <c r="D76" s="12"/>
      <c r="E76" s="12"/>
      <c r="F76" s="12"/>
    </row>
    <row r="77" spans="2:6" x14ac:dyDescent="0.3">
      <c r="B77" s="12"/>
      <c r="C77" s="12"/>
      <c r="D77" s="12"/>
      <c r="E77" s="12"/>
      <c r="F77" s="12"/>
    </row>
    <row r="78" spans="2:6" x14ac:dyDescent="0.3">
      <c r="B78" s="65" t="s">
        <v>110</v>
      </c>
      <c r="C78" s="65"/>
      <c r="D78" s="65"/>
      <c r="E78" s="65"/>
      <c r="F78" s="12"/>
    </row>
    <row r="79" spans="2:6" x14ac:dyDescent="0.3">
      <c r="B79" s="14"/>
      <c r="C79" s="14"/>
      <c r="D79" s="14"/>
      <c r="E79" s="14"/>
      <c r="F79" s="12"/>
    </row>
    <row r="80" spans="2:6" x14ac:dyDescent="0.3">
      <c r="B80" s="12" t="s">
        <v>60</v>
      </c>
      <c r="C80" s="18">
        <f>E26</f>
        <v>4.4444444444444446</v>
      </c>
      <c r="D80" s="20" t="s">
        <v>52</v>
      </c>
      <c r="E80" s="18">
        <f>C71</f>
        <v>50.555555555555557</v>
      </c>
      <c r="F80" s="12"/>
    </row>
    <row r="81" spans="2:6" x14ac:dyDescent="0.3">
      <c r="B81" s="12" t="s">
        <v>61</v>
      </c>
      <c r="C81" s="18">
        <f>C43</f>
        <v>66.666666666666671</v>
      </c>
      <c r="D81" s="21"/>
      <c r="E81" s="12"/>
      <c r="F81" s="12"/>
    </row>
    <row r="82" spans="2:6" x14ac:dyDescent="0.3">
      <c r="B82" s="12" t="s">
        <v>41</v>
      </c>
      <c r="C82" s="12">
        <f>C57</f>
        <v>65</v>
      </c>
      <c r="D82" s="21"/>
      <c r="E82" s="12"/>
      <c r="F82" s="12"/>
    </row>
    <row r="83" spans="2:6" x14ac:dyDescent="0.3">
      <c r="B83" s="14"/>
      <c r="C83" s="22"/>
      <c r="D83" s="21"/>
      <c r="E83" s="12"/>
      <c r="F83" s="12"/>
    </row>
    <row r="84" spans="2:6" x14ac:dyDescent="0.3">
      <c r="B84" s="23" t="s">
        <v>113</v>
      </c>
      <c r="C84" s="24">
        <f>C80+C81+C82-E80</f>
        <v>85.555555555555557</v>
      </c>
      <c r="D84" s="21"/>
      <c r="E84" s="12"/>
      <c r="F84" s="12"/>
    </row>
    <row r="85" spans="2:6" x14ac:dyDescent="0.3">
      <c r="B85" s="12"/>
      <c r="C85" s="12"/>
      <c r="D85" s="12"/>
      <c r="E85" s="12"/>
      <c r="F85" s="12"/>
    </row>
    <row r="86" spans="2:6" x14ac:dyDescent="0.3">
      <c r="B86" s="65" t="s">
        <v>111</v>
      </c>
      <c r="C86" s="65"/>
      <c r="D86" s="65"/>
      <c r="E86" s="65"/>
      <c r="F86" s="12"/>
    </row>
    <row r="87" spans="2:6" x14ac:dyDescent="0.3">
      <c r="B87" s="14"/>
      <c r="C87" s="14"/>
      <c r="D87" s="14"/>
      <c r="E87" s="14"/>
      <c r="F87" s="12"/>
    </row>
    <row r="88" spans="2:6" x14ac:dyDescent="0.3">
      <c r="B88" s="12" t="s">
        <v>60</v>
      </c>
      <c r="C88" s="18">
        <f>C30</f>
        <v>5</v>
      </c>
      <c r="D88" s="20" t="s">
        <v>52</v>
      </c>
      <c r="E88" s="18">
        <f>C72</f>
        <v>56.875</v>
      </c>
      <c r="F88" s="12"/>
    </row>
    <row r="89" spans="2:6" x14ac:dyDescent="0.3">
      <c r="B89" s="12" t="s">
        <v>61</v>
      </c>
      <c r="C89" s="18">
        <f>C44</f>
        <v>75</v>
      </c>
      <c r="D89" s="21"/>
      <c r="E89" s="12"/>
      <c r="F89" s="12"/>
    </row>
    <row r="90" spans="2:6" x14ac:dyDescent="0.3">
      <c r="B90" s="12" t="s">
        <v>41</v>
      </c>
      <c r="C90" s="18">
        <f>C58</f>
        <v>73.125</v>
      </c>
      <c r="D90" s="21"/>
      <c r="E90" s="12"/>
      <c r="F90" s="12"/>
    </row>
    <row r="91" spans="2:6" x14ac:dyDescent="0.3">
      <c r="B91" s="14"/>
      <c r="C91" s="22"/>
      <c r="D91" s="21"/>
      <c r="E91" s="12"/>
      <c r="F91" s="12"/>
    </row>
    <row r="92" spans="2:6" x14ac:dyDescent="0.3">
      <c r="B92" s="23" t="s">
        <v>114</v>
      </c>
      <c r="C92" s="24">
        <f>C88+C89+C90-E88</f>
        <v>96.25</v>
      </c>
      <c r="D92" s="21"/>
      <c r="E92" s="12"/>
      <c r="F92" s="12"/>
    </row>
    <row r="93" spans="2:6" x14ac:dyDescent="0.3">
      <c r="B93" s="12"/>
      <c r="C93" s="12"/>
      <c r="D93" s="12"/>
      <c r="E93" s="12"/>
      <c r="F93" s="12"/>
    </row>
    <row r="94" spans="2:6" x14ac:dyDescent="0.3">
      <c r="B94" s="65" t="s">
        <v>112</v>
      </c>
      <c r="C94" s="65"/>
      <c r="D94" s="65"/>
      <c r="E94" s="65"/>
      <c r="F94" s="12"/>
    </row>
    <row r="95" spans="2:6" x14ac:dyDescent="0.3">
      <c r="B95" s="14"/>
      <c r="C95" s="14"/>
      <c r="D95" s="14"/>
      <c r="E95" s="14"/>
      <c r="F95" s="12"/>
    </row>
    <row r="96" spans="2:6" x14ac:dyDescent="0.3">
      <c r="B96" s="12" t="s">
        <v>60</v>
      </c>
      <c r="C96" s="18">
        <f>C31</f>
        <v>6.3888888888888893</v>
      </c>
      <c r="D96" s="20" t="s">
        <v>52</v>
      </c>
      <c r="E96" s="18">
        <f>C73</f>
        <v>72.673611111111114</v>
      </c>
      <c r="F96" s="12"/>
    </row>
    <row r="97" spans="2:7" x14ac:dyDescent="0.3">
      <c r="B97" s="12" t="s">
        <v>61</v>
      </c>
      <c r="C97" s="18">
        <f>C45</f>
        <v>95.833333333333329</v>
      </c>
      <c r="D97" s="21"/>
      <c r="E97" s="12"/>
      <c r="F97" s="12"/>
    </row>
    <row r="98" spans="2:7" x14ac:dyDescent="0.3">
      <c r="B98" s="12" t="s">
        <v>41</v>
      </c>
      <c r="C98" s="18">
        <f>C59</f>
        <v>93.4375</v>
      </c>
      <c r="D98" s="21"/>
      <c r="E98" s="12"/>
      <c r="F98" s="12"/>
    </row>
    <row r="99" spans="2:7" x14ac:dyDescent="0.3">
      <c r="B99" s="14"/>
      <c r="C99" s="22"/>
      <c r="D99" s="21"/>
      <c r="E99" s="12"/>
      <c r="F99" s="12"/>
    </row>
    <row r="100" spans="2:7" x14ac:dyDescent="0.3">
      <c r="B100" s="23" t="s">
        <v>116</v>
      </c>
      <c r="C100" s="24">
        <f>C96+C97+C98-E96</f>
        <v>122.98611111111111</v>
      </c>
      <c r="D100" s="21"/>
      <c r="E100" s="12"/>
      <c r="F100" s="12"/>
    </row>
    <row r="101" spans="2:7" x14ac:dyDescent="0.3">
      <c r="B101" s="12"/>
      <c r="C101" s="12"/>
      <c r="D101" s="12"/>
      <c r="E101" s="12"/>
      <c r="F101" s="12"/>
    </row>
    <row r="102" spans="2:7" x14ac:dyDescent="0.3">
      <c r="B102" s="66" t="s">
        <v>65</v>
      </c>
      <c r="C102" s="66"/>
      <c r="D102" s="66"/>
      <c r="E102" s="66"/>
      <c r="F102" s="66"/>
    </row>
    <row r="103" spans="2:7" x14ac:dyDescent="0.3">
      <c r="B103" s="12"/>
      <c r="C103" s="12"/>
      <c r="D103" s="12"/>
      <c r="E103" s="12"/>
      <c r="F103" s="12"/>
    </row>
    <row r="104" spans="2:7" x14ac:dyDescent="0.3">
      <c r="B104" s="50" t="s">
        <v>10</v>
      </c>
      <c r="C104" s="50" t="s">
        <v>62</v>
      </c>
      <c r="D104" s="50" t="s">
        <v>2</v>
      </c>
      <c r="E104" s="50" t="s">
        <v>3</v>
      </c>
      <c r="F104" s="50" t="s">
        <v>4</v>
      </c>
    </row>
    <row r="105" spans="2:7" x14ac:dyDescent="0.3">
      <c r="B105" s="56" t="s">
        <v>115</v>
      </c>
      <c r="C105" s="57"/>
      <c r="D105" s="58">
        <f>C84</f>
        <v>85.555555555555557</v>
      </c>
      <c r="E105" s="58">
        <f>C92</f>
        <v>96.25</v>
      </c>
      <c r="F105" s="58">
        <f>C100</f>
        <v>122.98611111111111</v>
      </c>
    </row>
    <row r="106" spans="2:7" x14ac:dyDescent="0.3">
      <c r="B106" s="59" t="s">
        <v>64</v>
      </c>
      <c r="C106" s="60">
        <f>D105</f>
        <v>85.555555555555557</v>
      </c>
      <c r="D106" s="60">
        <f>E105-D105</f>
        <v>10.694444444444443</v>
      </c>
      <c r="E106" s="60">
        <f>F105-E105</f>
        <v>26.736111111111114</v>
      </c>
      <c r="F106" s="54"/>
      <c r="G106" s="64"/>
    </row>
    <row r="107" spans="2:7" x14ac:dyDescent="0.3">
      <c r="B107" s="12"/>
      <c r="C107" s="12"/>
      <c r="D107" s="12"/>
      <c r="E107" s="12"/>
      <c r="F107" s="12"/>
    </row>
    <row r="108" spans="2:7" x14ac:dyDescent="0.3">
      <c r="B108" s="12" t="s">
        <v>66</v>
      </c>
      <c r="C108" s="12"/>
      <c r="D108" s="12"/>
      <c r="E108" s="12"/>
      <c r="F108" s="12"/>
    </row>
    <row r="109" spans="2:7" x14ac:dyDescent="0.3">
      <c r="B109" s="12" t="s">
        <v>67</v>
      </c>
      <c r="C109" s="12"/>
      <c r="D109" s="12"/>
      <c r="E109" s="12"/>
      <c r="F109" s="12"/>
    </row>
    <row r="110" spans="2:7" x14ac:dyDescent="0.3">
      <c r="B110" s="12" t="s">
        <v>68</v>
      </c>
      <c r="C110" s="12"/>
      <c r="D110" s="12"/>
      <c r="E110" s="12"/>
      <c r="F110" s="12"/>
    </row>
  </sheetData>
  <mergeCells count="6">
    <mergeCell ref="B78:E78"/>
    <mergeCell ref="B86:E86"/>
    <mergeCell ref="B94:E94"/>
    <mergeCell ref="B102:F102"/>
    <mergeCell ref="B3:E3"/>
    <mergeCell ref="B11:E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8"/>
  <sheetViews>
    <sheetView topLeftCell="A34" workbookViewId="0">
      <selection activeCell="F36" sqref="F36"/>
    </sheetView>
  </sheetViews>
  <sheetFormatPr defaultColWidth="11.5546875" defaultRowHeight="14.4" x14ac:dyDescent="0.3"/>
  <cols>
    <col min="2" max="2" width="29.88671875" customWidth="1"/>
  </cols>
  <sheetData>
    <row r="1" spans="2:5" x14ac:dyDescent="0.3">
      <c r="B1" s="4" t="s">
        <v>85</v>
      </c>
    </row>
    <row r="2" spans="2:5" x14ac:dyDescent="0.3">
      <c r="B2" t="s">
        <v>69</v>
      </c>
      <c r="C2">
        <v>45</v>
      </c>
      <c r="D2" t="s">
        <v>27</v>
      </c>
    </row>
    <row r="3" spans="2:5" x14ac:dyDescent="0.3">
      <c r="B3" t="s">
        <v>70</v>
      </c>
      <c r="C3">
        <v>30</v>
      </c>
      <c r="D3" t="s">
        <v>27</v>
      </c>
    </row>
    <row r="4" spans="2:5" x14ac:dyDescent="0.3">
      <c r="B4" t="s">
        <v>71</v>
      </c>
      <c r="C4">
        <v>35</v>
      </c>
      <c r="D4" t="s">
        <v>27</v>
      </c>
    </row>
    <row r="9" spans="2:5" x14ac:dyDescent="0.3">
      <c r="B9" s="1" t="s">
        <v>72</v>
      </c>
      <c r="C9" s="2">
        <f>C2+C3-C4</f>
        <v>40</v>
      </c>
      <c r="D9" t="s">
        <v>27</v>
      </c>
    </row>
    <row r="12" spans="2:5" x14ac:dyDescent="0.3">
      <c r="B12" s="67" t="s">
        <v>73</v>
      </c>
      <c r="C12" s="67"/>
      <c r="D12" s="67"/>
      <c r="E12" s="67"/>
    </row>
    <row r="14" spans="2:5" x14ac:dyDescent="0.3">
      <c r="B14" s="11" t="s">
        <v>10</v>
      </c>
      <c r="C14" s="11" t="s">
        <v>2</v>
      </c>
      <c r="D14" s="11" t="s">
        <v>3</v>
      </c>
      <c r="E14" s="11" t="s">
        <v>4</v>
      </c>
    </row>
    <row r="15" spans="2:5" x14ac:dyDescent="0.3">
      <c r="B15" s="9" t="s">
        <v>32</v>
      </c>
      <c r="C15" s="10">
        <f>'metodo contable'!C14</f>
        <v>800</v>
      </c>
      <c r="D15" s="10">
        <f>'metodo contable'!D14</f>
        <v>900</v>
      </c>
      <c r="E15" s="10">
        <f>'metodo contable'!E14</f>
        <v>1150</v>
      </c>
    </row>
    <row r="16" spans="2:5" x14ac:dyDescent="0.3">
      <c r="B16" s="9" t="s">
        <v>74</v>
      </c>
      <c r="C16" s="10">
        <f>-'metodo contable'!C14*'metodo contable'!C15</f>
        <v>-520</v>
      </c>
      <c r="D16" s="10">
        <f>-'metodo contable'!D14*'metodo contable'!D15</f>
        <v>-585</v>
      </c>
      <c r="E16" s="10">
        <f>-'metodo contable'!E14*'metodo contable'!E15</f>
        <v>-747.5</v>
      </c>
    </row>
    <row r="17" spans="2:5" x14ac:dyDescent="0.3">
      <c r="B17" s="9" t="s">
        <v>75</v>
      </c>
      <c r="C17" s="10">
        <f>-'metodo contable'!C17</f>
        <v>-100</v>
      </c>
      <c r="D17" s="10">
        <f>-'metodo contable'!D17</f>
        <v>-100</v>
      </c>
      <c r="E17" s="10">
        <f>-'metodo contable'!E17</f>
        <v>-100</v>
      </c>
    </row>
    <row r="18" spans="2:5" x14ac:dyDescent="0.3">
      <c r="B18" s="31" t="s">
        <v>76</v>
      </c>
      <c r="C18" s="10">
        <f>C15+C16+C17</f>
        <v>180</v>
      </c>
      <c r="D18" s="10">
        <f t="shared" ref="D18:E18" si="0">D15+D16+D17</f>
        <v>215</v>
      </c>
      <c r="E18" s="10">
        <f t="shared" si="0"/>
        <v>302.5</v>
      </c>
    </row>
    <row r="19" spans="2:5" x14ac:dyDescent="0.3">
      <c r="B19" s="9" t="s">
        <v>77</v>
      </c>
      <c r="C19" s="10">
        <f>-'metodo contable'!C14*'metodo contable'!C16</f>
        <v>-120</v>
      </c>
      <c r="D19" s="10">
        <f>-'metodo contable'!D14*'metodo contable'!D16</f>
        <v>-135</v>
      </c>
      <c r="E19" s="10">
        <f>-'metodo contable'!E14*'metodo contable'!E16</f>
        <v>-172.5</v>
      </c>
    </row>
    <row r="20" spans="2:5" x14ac:dyDescent="0.3">
      <c r="B20" s="33" t="s">
        <v>78</v>
      </c>
      <c r="C20" s="34">
        <f>C18+C19</f>
        <v>60</v>
      </c>
      <c r="D20" s="34">
        <f t="shared" ref="D20:E20" si="1">D18+D19</f>
        <v>80</v>
      </c>
      <c r="E20" s="34">
        <f t="shared" si="1"/>
        <v>130</v>
      </c>
    </row>
    <row r="21" spans="2:5" ht="9" customHeight="1" x14ac:dyDescent="0.3">
      <c r="B21" s="30"/>
      <c r="C21" s="30"/>
      <c r="D21" s="30"/>
      <c r="E21" s="30"/>
    </row>
    <row r="22" spans="2:5" x14ac:dyDescent="0.3">
      <c r="B22" s="35" t="s">
        <v>80</v>
      </c>
      <c r="C22" s="32">
        <f>-(C16+C19)</f>
        <v>640</v>
      </c>
      <c r="D22" s="32">
        <f t="shared" ref="D22:E22" si="2">-(D16+D19)</f>
        <v>720</v>
      </c>
      <c r="E22" s="32">
        <f t="shared" si="2"/>
        <v>920</v>
      </c>
    </row>
    <row r="23" spans="2:5" x14ac:dyDescent="0.3">
      <c r="B23" s="27" t="s">
        <v>79</v>
      </c>
      <c r="C23" s="28">
        <f>C22/360</f>
        <v>1.7777777777777777</v>
      </c>
      <c r="D23" s="28">
        <f t="shared" ref="D23:E23" si="3">D22/360</f>
        <v>2</v>
      </c>
      <c r="E23" s="28">
        <f t="shared" si="3"/>
        <v>2.5555555555555554</v>
      </c>
    </row>
    <row r="24" spans="2:5" x14ac:dyDescent="0.3">
      <c r="B24" s="30" t="s">
        <v>123</v>
      </c>
      <c r="C24" s="30"/>
      <c r="D24" s="30"/>
      <c r="E24" s="30"/>
    </row>
    <row r="25" spans="2:5" x14ac:dyDescent="0.3">
      <c r="B25" s="29"/>
      <c r="C25" s="29"/>
      <c r="D25" s="29"/>
      <c r="E25" s="29"/>
    </row>
    <row r="26" spans="2:5" x14ac:dyDescent="0.3">
      <c r="B26" s="41" t="s">
        <v>10</v>
      </c>
      <c r="C26" s="41" t="s">
        <v>2</v>
      </c>
      <c r="D26" s="41" t="s">
        <v>3</v>
      </c>
      <c r="E26" s="41" t="s">
        <v>4</v>
      </c>
    </row>
    <row r="27" spans="2:5" x14ac:dyDescent="0.3">
      <c r="B27" s="36" t="s">
        <v>117</v>
      </c>
      <c r="C27" s="37">
        <v>40</v>
      </c>
      <c r="D27" s="37">
        <v>40</v>
      </c>
      <c r="E27" s="37">
        <v>40</v>
      </c>
    </row>
    <row r="28" spans="2:5" x14ac:dyDescent="0.3">
      <c r="B28" s="36" t="s">
        <v>118</v>
      </c>
      <c r="C28" s="38">
        <f>C23</f>
        <v>1.7777777777777777</v>
      </c>
      <c r="D28" s="38">
        <f t="shared" ref="D28:E28" si="4">D23</f>
        <v>2</v>
      </c>
      <c r="E28" s="38">
        <f t="shared" si="4"/>
        <v>2.5555555555555554</v>
      </c>
    </row>
    <row r="29" spans="2:5" x14ac:dyDescent="0.3">
      <c r="B29" s="36" t="s">
        <v>82</v>
      </c>
      <c r="C29" s="38">
        <f>C28*C27</f>
        <v>71.111111111111114</v>
      </c>
      <c r="D29" s="38">
        <f t="shared" ref="D29:E29" si="5">D28*D27</f>
        <v>80</v>
      </c>
      <c r="E29" s="38">
        <f t="shared" si="5"/>
        <v>102.22222222222221</v>
      </c>
    </row>
    <row r="30" spans="2:5" x14ac:dyDescent="0.3">
      <c r="B30" s="36" t="s">
        <v>81</v>
      </c>
      <c r="C30" s="38">
        <f>'metodo contable'!E26</f>
        <v>4.4444444444444446</v>
      </c>
      <c r="D30" s="38">
        <f>'metodo contable'!C30</f>
        <v>5</v>
      </c>
      <c r="E30" s="38">
        <f>'metodo contable'!C31</f>
        <v>6.3888888888888893</v>
      </c>
    </row>
    <row r="31" spans="2:5" x14ac:dyDescent="0.3">
      <c r="B31" s="39" t="s">
        <v>83</v>
      </c>
      <c r="C31" s="40">
        <f>C29+C30</f>
        <v>75.555555555555557</v>
      </c>
      <c r="D31" s="40">
        <f t="shared" ref="D31:E31" si="6">D29+D30</f>
        <v>85</v>
      </c>
      <c r="E31" s="40">
        <f t="shared" si="6"/>
        <v>108.6111111111111</v>
      </c>
    </row>
    <row r="33" spans="2:6" x14ac:dyDescent="0.3">
      <c r="B33" s="68" t="s">
        <v>84</v>
      </c>
      <c r="C33" s="68"/>
      <c r="D33" s="68"/>
      <c r="E33" s="68"/>
      <c r="F33" s="68"/>
    </row>
    <row r="35" spans="2:6" x14ac:dyDescent="0.3">
      <c r="B35" s="41" t="s">
        <v>10</v>
      </c>
      <c r="C35" s="41" t="s">
        <v>62</v>
      </c>
      <c r="D35" s="41" t="s">
        <v>2</v>
      </c>
      <c r="E35" s="41" t="s">
        <v>3</v>
      </c>
      <c r="F35" s="41" t="s">
        <v>4</v>
      </c>
    </row>
    <row r="36" spans="2:6" x14ac:dyDescent="0.3">
      <c r="B36" s="43" t="s">
        <v>63</v>
      </c>
      <c r="C36" s="44"/>
      <c r="D36" s="44">
        <f>C31</f>
        <v>75.555555555555557</v>
      </c>
      <c r="E36" s="44">
        <f t="shared" ref="E36:F36" si="7">D31</f>
        <v>85</v>
      </c>
      <c r="F36" s="44">
        <f t="shared" si="7"/>
        <v>108.6111111111111</v>
      </c>
    </row>
    <row r="37" spans="2:6" x14ac:dyDescent="0.3">
      <c r="B37" s="45" t="s">
        <v>64</v>
      </c>
      <c r="C37" s="40">
        <f>D36</f>
        <v>75.555555555555557</v>
      </c>
      <c r="D37" s="40">
        <f>E36-D36</f>
        <v>9.4444444444444429</v>
      </c>
      <c r="E37" s="40">
        <f>F36-D37-C37</f>
        <v>23.6111111111111</v>
      </c>
      <c r="F37" s="46"/>
    </row>
    <row r="38" spans="2:6" x14ac:dyDescent="0.3">
      <c r="B38" t="s">
        <v>122</v>
      </c>
    </row>
  </sheetData>
  <mergeCells count="2">
    <mergeCell ref="B12:E12"/>
    <mergeCell ref="B33:F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0"/>
  <sheetViews>
    <sheetView tabSelected="1" topLeftCell="A16" workbookViewId="0">
      <selection activeCell="I30" sqref="I30"/>
    </sheetView>
  </sheetViews>
  <sheetFormatPr defaultColWidth="11.5546875" defaultRowHeight="14.4" x14ac:dyDescent="0.3"/>
  <cols>
    <col min="2" max="2" width="19.5546875" customWidth="1"/>
    <col min="3" max="3" width="13.5546875" customWidth="1"/>
    <col min="4" max="4" width="9.33203125" customWidth="1"/>
    <col min="5" max="5" width="9.5546875" customWidth="1"/>
    <col min="6" max="6" width="9.6640625" customWidth="1"/>
    <col min="7" max="7" width="8.6640625" customWidth="1"/>
  </cols>
  <sheetData>
    <row r="1" spans="2:7" x14ac:dyDescent="0.3">
      <c r="B1" t="s">
        <v>124</v>
      </c>
    </row>
    <row r="3" spans="2:7" x14ac:dyDescent="0.3">
      <c r="B3" s="7" t="s">
        <v>86</v>
      </c>
      <c r="C3" s="8">
        <v>1</v>
      </c>
      <c r="D3" s="8">
        <v>2</v>
      </c>
      <c r="E3" s="8">
        <v>3</v>
      </c>
      <c r="F3" s="8">
        <v>4</v>
      </c>
      <c r="G3" s="8">
        <v>5</v>
      </c>
    </row>
    <row r="4" spans="2:7" x14ac:dyDescent="0.3">
      <c r="B4" s="6" t="s">
        <v>32</v>
      </c>
      <c r="C4" s="3">
        <v>200</v>
      </c>
      <c r="D4" s="3">
        <v>220</v>
      </c>
      <c r="E4" s="3">
        <v>220</v>
      </c>
      <c r="F4" s="3">
        <v>240</v>
      </c>
      <c r="G4" s="3">
        <v>240</v>
      </c>
    </row>
    <row r="6" spans="2:7" x14ac:dyDescent="0.3">
      <c r="B6" t="s">
        <v>87</v>
      </c>
      <c r="C6">
        <v>160</v>
      </c>
    </row>
    <row r="7" spans="2:7" x14ac:dyDescent="0.3">
      <c r="B7" t="s">
        <v>89</v>
      </c>
      <c r="C7">
        <v>70</v>
      </c>
    </row>
    <row r="8" spans="2:7" x14ac:dyDescent="0.3">
      <c r="B8" t="s">
        <v>88</v>
      </c>
      <c r="C8">
        <v>10000</v>
      </c>
    </row>
    <row r="9" spans="2:7" x14ac:dyDescent="0.3">
      <c r="B9" t="s">
        <v>90</v>
      </c>
      <c r="C9" s="5">
        <v>0.05</v>
      </c>
      <c r="D9" t="s">
        <v>91</v>
      </c>
    </row>
    <row r="10" spans="2:7" x14ac:dyDescent="0.3">
      <c r="B10" t="s">
        <v>109</v>
      </c>
      <c r="C10">
        <v>2000</v>
      </c>
      <c r="D10" t="s">
        <v>23</v>
      </c>
    </row>
    <row r="11" spans="2:7" x14ac:dyDescent="0.3">
      <c r="B11" t="s">
        <v>93</v>
      </c>
      <c r="C11" s="5">
        <v>0.3</v>
      </c>
      <c r="D11" t="s">
        <v>92</v>
      </c>
    </row>
    <row r="12" spans="2:7" x14ac:dyDescent="0.3">
      <c r="C12" s="5"/>
    </row>
    <row r="13" spans="2:7" x14ac:dyDescent="0.3">
      <c r="B13" s="70" t="s">
        <v>119</v>
      </c>
      <c r="C13" s="70"/>
      <c r="D13" s="70"/>
      <c r="E13" s="70"/>
      <c r="F13" s="70"/>
      <c r="G13" s="70"/>
    </row>
    <row r="14" spans="2:7" x14ac:dyDescent="0.3">
      <c r="B14" s="5"/>
    </row>
    <row r="15" spans="2:7" x14ac:dyDescent="0.3">
      <c r="B15" s="41" t="s">
        <v>108</v>
      </c>
      <c r="C15" s="48">
        <v>1</v>
      </c>
      <c r="D15" s="41">
        <v>2</v>
      </c>
      <c r="E15" s="41">
        <v>3</v>
      </c>
      <c r="F15" s="41">
        <v>4</v>
      </c>
      <c r="G15" s="41">
        <v>5</v>
      </c>
    </row>
    <row r="16" spans="2:7" x14ac:dyDescent="0.3">
      <c r="B16" s="69" t="s">
        <v>94</v>
      </c>
      <c r="C16" s="69"/>
      <c r="D16" s="69"/>
      <c r="E16" s="69"/>
      <c r="F16" s="69"/>
      <c r="G16" s="69"/>
    </row>
    <row r="17" spans="2:7" x14ac:dyDescent="0.3">
      <c r="B17" s="42" t="s">
        <v>95</v>
      </c>
      <c r="C17" s="37">
        <f>C4*$C$6*(1-$C$11)</f>
        <v>22400</v>
      </c>
      <c r="D17" s="37">
        <f t="shared" ref="D17:G17" si="0">D4*$C$6*(1-$C$11)</f>
        <v>24640</v>
      </c>
      <c r="E17" s="37">
        <f t="shared" si="0"/>
        <v>24640</v>
      </c>
      <c r="F17" s="37">
        <f t="shared" si="0"/>
        <v>26880</v>
      </c>
      <c r="G17" s="37">
        <f t="shared" si="0"/>
        <v>26880</v>
      </c>
    </row>
    <row r="18" spans="2:7" x14ac:dyDescent="0.3">
      <c r="B18" s="42" t="s">
        <v>96</v>
      </c>
      <c r="C18" s="37"/>
      <c r="D18" s="37">
        <f>(C4*$C$6)-C17</f>
        <v>9600</v>
      </c>
      <c r="E18" s="37">
        <f t="shared" ref="E18:G18" si="1">(D4*$C$6)-D17</f>
        <v>10560</v>
      </c>
      <c r="F18" s="37">
        <f t="shared" si="1"/>
        <v>10560</v>
      </c>
      <c r="G18" s="37">
        <f t="shared" si="1"/>
        <v>11520</v>
      </c>
    </row>
    <row r="19" spans="2:7" x14ac:dyDescent="0.3">
      <c r="B19" s="42" t="s">
        <v>97</v>
      </c>
      <c r="C19" s="37">
        <f>C17+C18</f>
        <v>22400</v>
      </c>
      <c r="D19" s="37">
        <f t="shared" ref="D19:G19" si="2">D17+D18</f>
        <v>34240</v>
      </c>
      <c r="E19" s="37">
        <f t="shared" si="2"/>
        <v>35200</v>
      </c>
      <c r="F19" s="37">
        <f t="shared" si="2"/>
        <v>37440</v>
      </c>
      <c r="G19" s="37">
        <f t="shared" si="2"/>
        <v>38400</v>
      </c>
    </row>
    <row r="20" spans="2:7" x14ac:dyDescent="0.3">
      <c r="B20" s="69" t="s">
        <v>98</v>
      </c>
      <c r="C20" s="69"/>
      <c r="D20" s="69"/>
      <c r="E20" s="69"/>
      <c r="F20" s="69"/>
      <c r="G20" s="69"/>
    </row>
    <row r="21" spans="2:7" x14ac:dyDescent="0.3">
      <c r="B21" s="42" t="s">
        <v>99</v>
      </c>
      <c r="C21" s="37">
        <f>$C$7*C4</f>
        <v>14000</v>
      </c>
      <c r="D21" s="37">
        <f t="shared" ref="D21:G21" si="3">$C$7*D4</f>
        <v>15400</v>
      </c>
      <c r="E21" s="37">
        <f t="shared" si="3"/>
        <v>15400</v>
      </c>
      <c r="F21" s="37">
        <f t="shared" si="3"/>
        <v>16800</v>
      </c>
      <c r="G21" s="37">
        <f t="shared" si="3"/>
        <v>16800</v>
      </c>
    </row>
    <row r="22" spans="2:7" x14ac:dyDescent="0.3">
      <c r="B22" s="42" t="s">
        <v>120</v>
      </c>
      <c r="C22" s="37">
        <f>$C$8+(C4*$C$6)*$C$9</f>
        <v>11600</v>
      </c>
      <c r="D22" s="37">
        <f t="shared" ref="D22:G22" si="4">$C$8+(D4*$C$6)*$C$9</f>
        <v>11760</v>
      </c>
      <c r="E22" s="37">
        <f t="shared" si="4"/>
        <v>11760</v>
      </c>
      <c r="F22" s="37">
        <f t="shared" si="4"/>
        <v>11920</v>
      </c>
      <c r="G22" s="37">
        <f t="shared" si="4"/>
        <v>11920</v>
      </c>
    </row>
    <row r="23" spans="2:7" x14ac:dyDescent="0.3">
      <c r="B23" s="42" t="s">
        <v>100</v>
      </c>
      <c r="C23" s="37">
        <f>C21+C22</f>
        <v>25600</v>
      </c>
      <c r="D23" s="37">
        <f t="shared" ref="D23:G23" si="5">D21+D22</f>
        <v>27160</v>
      </c>
      <c r="E23" s="37">
        <f t="shared" si="5"/>
        <v>27160</v>
      </c>
      <c r="F23" s="37">
        <f t="shared" si="5"/>
        <v>28720</v>
      </c>
      <c r="G23" s="37">
        <f t="shared" si="5"/>
        <v>28720</v>
      </c>
    </row>
    <row r="24" spans="2:7" x14ac:dyDescent="0.3">
      <c r="B24" s="47" t="s">
        <v>101</v>
      </c>
      <c r="C24" s="37">
        <f>C19-C23</f>
        <v>-3200</v>
      </c>
      <c r="D24" s="37">
        <f t="shared" ref="D24:G24" si="6">D19-D23</f>
        <v>7080</v>
      </c>
      <c r="E24" s="37">
        <f t="shared" si="6"/>
        <v>8040</v>
      </c>
      <c r="F24" s="37">
        <f t="shared" si="6"/>
        <v>8720</v>
      </c>
      <c r="G24" s="37">
        <f t="shared" si="6"/>
        <v>9680</v>
      </c>
    </row>
    <row r="25" spans="2:7" x14ac:dyDescent="0.3">
      <c r="B25" s="49" t="s">
        <v>102</v>
      </c>
      <c r="C25" s="41">
        <f>C24</f>
        <v>-3200</v>
      </c>
      <c r="D25" s="41">
        <f>C25+D24</f>
        <v>3880</v>
      </c>
      <c r="E25" s="41">
        <f t="shared" ref="E25:G25" si="7">D25+E24</f>
        <v>11920</v>
      </c>
      <c r="F25" s="41">
        <f t="shared" si="7"/>
        <v>20640</v>
      </c>
      <c r="G25" s="41">
        <f t="shared" si="7"/>
        <v>30320</v>
      </c>
    </row>
    <row r="26" spans="2:7" x14ac:dyDescent="0.3">
      <c r="B26" s="42" t="s">
        <v>121</v>
      </c>
      <c r="C26" s="29"/>
      <c r="D26" s="29"/>
      <c r="E26" s="29"/>
      <c r="F26" s="29"/>
      <c r="G26" s="29"/>
    </row>
    <row r="27" spans="2:7" x14ac:dyDescent="0.3">
      <c r="B27" s="29" t="s">
        <v>103</v>
      </c>
      <c r="C27" s="29"/>
      <c r="D27" s="29"/>
      <c r="E27" s="29"/>
      <c r="F27" s="29"/>
      <c r="G27" s="29"/>
    </row>
    <row r="28" spans="2:7" x14ac:dyDescent="0.3">
      <c r="B28" t="s">
        <v>104</v>
      </c>
    </row>
    <row r="30" spans="2:7" x14ac:dyDescent="0.3">
      <c r="B30" t="s">
        <v>105</v>
      </c>
      <c r="C30" t="s">
        <v>106</v>
      </c>
      <c r="D30">
        <v>5200</v>
      </c>
      <c r="E30" t="s">
        <v>107</v>
      </c>
    </row>
  </sheetData>
  <mergeCells count="3">
    <mergeCell ref="B16:G16"/>
    <mergeCell ref="B20:G20"/>
    <mergeCell ref="B13:G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metodo contable</vt:lpstr>
      <vt:lpstr>metodo periodo de desfase</vt:lpstr>
      <vt:lpstr>metodo deficit acumulado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2021-05-11T17:59:14Z</dcterms:modified>
</cp:coreProperties>
</file>