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/EVALUACIÓN DE CASOS PROYECTOS NUEVOS grupo 2 de casos/"/>
    </mc:Choice>
  </mc:AlternateContent>
  <xr:revisionPtr revIDLastSave="7" documentId="13_ncr:1_{B66BECAD-704A-4B10-AB15-2982A98F383E}" xr6:coauthVersionLast="47" xr6:coauthVersionMax="47" xr10:uidLastSave="{1AC85E3E-722C-48B8-924E-FE343024A070}"/>
  <bookViews>
    <workbookView xWindow="-120" yWindow="-16320" windowWidth="29040" windowHeight="15840" activeTab="4" xr2:uid="{00000000-000D-0000-FFFF-FFFF00000000}"/>
  </bookViews>
  <sheets>
    <sheet name="Resumen" sheetId="21" r:id="rId1"/>
    <sheet name="Presupuesto_Ventas" sheetId="1" r:id="rId2"/>
    <sheet name="Inversion_Inicial" sheetId="2" r:id="rId3"/>
    <sheet name="Deprecion_VR" sheetId="3" r:id="rId4"/>
    <sheet name="Capital_Trabajo" sheetId="4" r:id="rId5"/>
    <sheet name="Costos_Ventas" sheetId="7" r:id="rId6"/>
    <sheet name="Sueldos" sheetId="8" r:id="rId7"/>
    <sheet name="Gastos_Operativos" sheetId="10" r:id="rId8"/>
    <sheet name="Costos_Unitario" sheetId="11" r:id="rId9"/>
    <sheet name="Punto_Equilibrio" sheetId="12" r:id="rId10"/>
    <sheet name="Flujo_Deuda" sheetId="15" r:id="rId11"/>
    <sheet name="Estado_Resultados" sheetId="13" r:id="rId12"/>
    <sheet name="Ku" sheetId="19" r:id="rId13"/>
    <sheet name="Ke_Kwacc" sheetId="16" r:id="rId14"/>
    <sheet name="IGV" sheetId="17" r:id="rId15"/>
    <sheet name="Flujo_Caja" sheetId="18" r:id="rId16"/>
    <sheet name="Rentabilidad" sheetId="20" r:id="rId17"/>
    <sheet name="Sensibilidad" sheetId="22" r:id="rId18"/>
    <sheet name="Resumen del escenario 1" sheetId="30" r:id="rId19"/>
  </sheets>
  <definedNames>
    <definedName name="Cantidad_porcentual_de_ovillos_vendidos" localSheetId="0">Resumen!$H$22</definedName>
    <definedName name="Precio_compra_ovillo" localSheetId="0">Resumen!$H$21</definedName>
    <definedName name="Precio_venta_ovillo" localSheetId="0">Resumen!$H$20</definedName>
    <definedName name="TIRE" localSheetId="0">Resumen!$C$22</definedName>
    <definedName name="TIRF" localSheetId="0">Resumen!$E$22</definedName>
    <definedName name="VANE" localSheetId="0">Resumen!$C$20</definedName>
    <definedName name="VANF" localSheetId="0">Resumen!$E$20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6" l="1"/>
  <c r="C9" i="16"/>
  <c r="C7" i="16"/>
  <c r="I10" i="30"/>
  <c r="H10" i="30"/>
  <c r="J21" i="22"/>
  <c r="I21" i="22"/>
  <c r="I22" i="22" s="1"/>
  <c r="I12" i="22"/>
  <c r="I13" i="22" s="1"/>
  <c r="I8" i="22"/>
  <c r="H10" i="16"/>
  <c r="B6" i="22"/>
  <c r="B7" i="22"/>
  <c r="B16" i="22"/>
  <c r="B17" i="22"/>
  <c r="B24" i="22"/>
  <c r="P30" i="1" l="1"/>
  <c r="P31" i="1"/>
  <c r="P32" i="1"/>
  <c r="P33" i="1"/>
  <c r="P29" i="1"/>
  <c r="D4" i="15"/>
  <c r="D10" i="20"/>
  <c r="D9" i="20"/>
  <c r="H10" i="7"/>
  <c r="H11" i="7"/>
  <c r="H12" i="7"/>
  <c r="H15" i="7"/>
  <c r="D22" i="20" l="1"/>
  <c r="H22" i="20"/>
  <c r="H9" i="20"/>
  <c r="D23" i="20"/>
  <c r="H23" i="20"/>
  <c r="H10" i="20"/>
  <c r="D17" i="10"/>
  <c r="H16" i="8"/>
  <c r="H8" i="20" l="1"/>
  <c r="H11" i="20" s="1"/>
  <c r="E32" i="2"/>
  <c r="C20" i="1"/>
  <c r="C21" i="1"/>
  <c r="C22" i="1"/>
  <c r="C23" i="1"/>
  <c r="C19" i="1"/>
  <c r="C24" i="12" s="1"/>
  <c r="F11" i="2"/>
  <c r="F23" i="2"/>
  <c r="C12" i="19"/>
  <c r="C7" i="11" l="1"/>
  <c r="C6" i="12"/>
  <c r="D7" i="20"/>
  <c r="D8" i="20" s="1"/>
  <c r="D11" i="20" s="1"/>
  <c r="D17" i="18" l="1"/>
  <c r="C22" i="16"/>
  <c r="H11" i="16" s="1"/>
  <c r="D7" i="15"/>
  <c r="D5" i="15"/>
  <c r="D8" i="15" l="1"/>
  <c r="E6" i="13" l="1"/>
  <c r="F6" i="13" s="1"/>
  <c r="G6" i="13" s="1"/>
  <c r="H6" i="13" s="1"/>
  <c r="D43" i="12"/>
  <c r="C43" i="12"/>
  <c r="D42" i="12"/>
  <c r="C42" i="12"/>
  <c r="D41" i="12"/>
  <c r="C41" i="12"/>
  <c r="B18" i="12"/>
  <c r="E42" i="12" l="1"/>
  <c r="E41" i="12"/>
  <c r="E43" i="12"/>
  <c r="H16" i="10"/>
  <c r="H10" i="10"/>
  <c r="F17" i="10"/>
  <c r="H17" i="10" s="1"/>
  <c r="F12" i="10"/>
  <c r="H12" i="10" s="1"/>
  <c r="F9" i="10"/>
  <c r="H9" i="10" s="1"/>
  <c r="G11" i="10"/>
  <c r="G13" i="10" s="1"/>
  <c r="G31" i="10"/>
  <c r="G36" i="10"/>
  <c r="D15" i="10"/>
  <c r="F15" i="10" s="1"/>
  <c r="E18" i="7"/>
  <c r="D18" i="7"/>
  <c r="D17" i="7"/>
  <c r="D9" i="7"/>
  <c r="G17" i="8"/>
  <c r="I17" i="8" s="1"/>
  <c r="O12" i="8"/>
  <c r="I13" i="8"/>
  <c r="I14" i="8"/>
  <c r="I15" i="8"/>
  <c r="G16" i="8"/>
  <c r="G12" i="8"/>
  <c r="H12" i="8"/>
  <c r="D8" i="10" s="1"/>
  <c r="D59" i="8"/>
  <c r="E59" i="8" s="1"/>
  <c r="F59" i="8" s="1"/>
  <c r="G59" i="8" s="1"/>
  <c r="H20" i="7"/>
  <c r="H19" i="7"/>
  <c r="H16" i="7"/>
  <c r="H13" i="7"/>
  <c r="E44" i="12" l="1"/>
  <c r="F20" i="10"/>
  <c r="I16" i="8"/>
  <c r="G18" i="8"/>
  <c r="G38" i="10"/>
  <c r="D19" i="10" s="1"/>
  <c r="G19" i="10" s="1"/>
  <c r="H11" i="10"/>
  <c r="F8" i="10"/>
  <c r="F13" i="10" s="1"/>
  <c r="C5" i="11" s="1"/>
  <c r="H15" i="10"/>
  <c r="F18" i="7"/>
  <c r="H18" i="7" s="1"/>
  <c r="I12" i="8"/>
  <c r="H8" i="7"/>
  <c r="H14" i="7"/>
  <c r="F13" i="2"/>
  <c r="F20" i="2"/>
  <c r="F21" i="2"/>
  <c r="F19" i="2"/>
  <c r="F17" i="2"/>
  <c r="F16" i="2"/>
  <c r="F15" i="2"/>
  <c r="F36" i="2"/>
  <c r="E10" i="3"/>
  <c r="E11" i="3"/>
  <c r="E9" i="3"/>
  <c r="G36" i="2" l="1"/>
  <c r="H36" i="2" s="1"/>
  <c r="I18" i="8"/>
  <c r="G20" i="10"/>
  <c r="C8" i="11" s="1"/>
  <c r="H19" i="10"/>
  <c r="H20" i="10" s="1"/>
  <c r="E14" i="13" s="1"/>
  <c r="E12" i="17" s="1"/>
  <c r="E15" i="13"/>
  <c r="E13" i="17" s="1"/>
  <c r="F15" i="13"/>
  <c r="F13" i="17" s="1"/>
  <c r="D15" i="13"/>
  <c r="D13" i="17" s="1"/>
  <c r="D7" i="18"/>
  <c r="G15" i="13"/>
  <c r="G13" i="17" s="1"/>
  <c r="H15" i="13"/>
  <c r="H13" i="17" s="1"/>
  <c r="F21" i="10"/>
  <c r="H8" i="10"/>
  <c r="H13" i="10" s="1"/>
  <c r="F14" i="2"/>
  <c r="C11" i="3" s="1"/>
  <c r="F18" i="2"/>
  <c r="G6" i="18" s="1"/>
  <c r="C9" i="3"/>
  <c r="H21" i="10" l="1"/>
  <c r="G21" i="10"/>
  <c r="C15" i="11" s="1"/>
  <c r="G14" i="13"/>
  <c r="G12" i="17" s="1"/>
  <c r="D13" i="13"/>
  <c r="D11" i="17" s="1"/>
  <c r="H13" i="13"/>
  <c r="H11" i="17" s="1"/>
  <c r="F13" i="13"/>
  <c r="F11" i="17" s="1"/>
  <c r="H14" i="13"/>
  <c r="H12" i="17" s="1"/>
  <c r="E13" i="13"/>
  <c r="E11" i="17" s="1"/>
  <c r="D14" i="13"/>
  <c r="D12" i="17" s="1"/>
  <c r="G13" i="13"/>
  <c r="G11" i="17" s="1"/>
  <c r="F14" i="13"/>
  <c r="F12" i="17" s="1"/>
  <c r="F11" i="3"/>
  <c r="G11" i="3" s="1"/>
  <c r="H11" i="3" s="1"/>
  <c r="F9" i="3"/>
  <c r="F9" i="2"/>
  <c r="F30" i="2" s="1"/>
  <c r="C10" i="3"/>
  <c r="F10" i="3" s="1"/>
  <c r="G10" i="3" s="1"/>
  <c r="F12" i="13" l="1"/>
  <c r="G14" i="18" s="1"/>
  <c r="G12" i="13"/>
  <c r="H14" i="18" s="1"/>
  <c r="H12" i="13"/>
  <c r="I14" i="18" s="1"/>
  <c r="E12" i="13"/>
  <c r="F14" i="18" s="1"/>
  <c r="D12" i="13"/>
  <c r="E14" i="18" s="1"/>
  <c r="L11" i="4"/>
  <c r="X11" i="4"/>
  <c r="AJ11" i="4"/>
  <c r="AV11" i="4"/>
  <c r="BH11" i="4"/>
  <c r="S11" i="4"/>
  <c r="AG11" i="4"/>
  <c r="K11" i="4"/>
  <c r="M11" i="4"/>
  <c r="Y11" i="4"/>
  <c r="AK11" i="4"/>
  <c r="AW11" i="4"/>
  <c r="BI11" i="4"/>
  <c r="BB11" i="4"/>
  <c r="AE11" i="4"/>
  <c r="AR11" i="4"/>
  <c r="U11" i="4"/>
  <c r="BF11" i="4"/>
  <c r="AU11" i="4"/>
  <c r="N11" i="4"/>
  <c r="Z11" i="4"/>
  <c r="AL11" i="4"/>
  <c r="AX11" i="4"/>
  <c r="BJ11" i="4"/>
  <c r="AP11" i="4"/>
  <c r="BC11" i="4"/>
  <c r="AF11" i="4"/>
  <c r="BD11" i="4"/>
  <c r="AS11" i="4"/>
  <c r="AH11" i="4"/>
  <c r="BG11" i="4"/>
  <c r="O11" i="4"/>
  <c r="AA11" i="4"/>
  <c r="AM11" i="4"/>
  <c r="AY11" i="4"/>
  <c r="BK11" i="4"/>
  <c r="AQ11" i="4"/>
  <c r="I11" i="4"/>
  <c r="P11" i="4"/>
  <c r="AB11" i="4"/>
  <c r="AN11" i="4"/>
  <c r="AZ11" i="4"/>
  <c r="D11" i="4"/>
  <c r="AD11" i="4"/>
  <c r="T11" i="4"/>
  <c r="V11" i="4"/>
  <c r="E11" i="4"/>
  <c r="Q11" i="4"/>
  <c r="AC11" i="4"/>
  <c r="AO11" i="4"/>
  <c r="BA11" i="4"/>
  <c r="R11" i="4"/>
  <c r="H11" i="4"/>
  <c r="BE11" i="4"/>
  <c r="AT11" i="4"/>
  <c r="AI11" i="4"/>
  <c r="F11" i="4"/>
  <c r="W11" i="4"/>
  <c r="G11" i="4"/>
  <c r="J11" i="4"/>
  <c r="D6" i="18"/>
  <c r="G9" i="3"/>
  <c r="F13" i="3"/>
  <c r="C6" i="11" s="1"/>
  <c r="H10" i="3"/>
  <c r="G30" i="2" l="1"/>
  <c r="K9" i="2"/>
  <c r="D10" i="13"/>
  <c r="E10" i="13"/>
  <c r="E10" i="17" s="1"/>
  <c r="F10" i="13"/>
  <c r="F10" i="17" s="1"/>
  <c r="G10" i="13"/>
  <c r="G10" i="17" s="1"/>
  <c r="H10" i="13"/>
  <c r="H10" i="17" s="1"/>
  <c r="H9" i="3"/>
  <c r="H13" i="3" s="1"/>
  <c r="I10" i="18" s="1"/>
  <c r="D10" i="17" l="1"/>
  <c r="O11" i="1" l="1"/>
  <c r="J10" i="1"/>
  <c r="J22" i="1" s="1"/>
  <c r="M11" i="1"/>
  <c r="M23" i="1" s="1"/>
  <c r="H39" i="1"/>
  <c r="N36" i="1"/>
  <c r="N38" i="1"/>
  <c r="O37" i="1"/>
  <c r="H38" i="1"/>
  <c r="H37" i="1"/>
  <c r="F36" i="1"/>
  <c r="N39" i="1"/>
  <c r="G38" i="1"/>
  <c r="I38" i="1"/>
  <c r="H40" i="1"/>
  <c r="J36" i="1"/>
  <c r="N40" i="1"/>
  <c r="D37" i="1"/>
  <c r="F39" i="1"/>
  <c r="M37" i="1"/>
  <c r="D11" i="1"/>
  <c r="D7" i="1"/>
  <c r="D35" i="2" s="1"/>
  <c r="F35" i="2" s="1"/>
  <c r="D32" i="2" l="1"/>
  <c r="E17" i="7" s="1"/>
  <c r="F17" i="7" s="1"/>
  <c r="AZ9" i="4"/>
  <c r="D23" i="1"/>
  <c r="G35" i="2"/>
  <c r="H35" i="2"/>
  <c r="F38" i="1"/>
  <c r="K39" i="1"/>
  <c r="F37" i="1"/>
  <c r="J39" i="1"/>
  <c r="D36" i="1"/>
  <c r="F40" i="1"/>
  <c r="K36" i="1"/>
  <c r="G7" i="1"/>
  <c r="O7" i="1"/>
  <c r="BI9" i="4"/>
  <c r="I11" i="1"/>
  <c r="AT9" i="4"/>
  <c r="N10" i="1"/>
  <c r="J11" i="1"/>
  <c r="I10" i="1"/>
  <c r="I8" i="1"/>
  <c r="E9" i="7"/>
  <c r="G9" i="7" s="1"/>
  <c r="D19" i="1"/>
  <c r="L7" i="1"/>
  <c r="M8" i="1"/>
  <c r="K11" i="1"/>
  <c r="J9" i="1"/>
  <c r="N8" i="1"/>
  <c r="E8" i="1"/>
  <c r="G8" i="1"/>
  <c r="O10" i="1"/>
  <c r="E10" i="1"/>
  <c r="I9" i="1"/>
  <c r="G11" i="1"/>
  <c r="M9" i="1"/>
  <c r="D8" i="1"/>
  <c r="D9" i="1"/>
  <c r="I7" i="1"/>
  <c r="E11" i="1"/>
  <c r="F9" i="1"/>
  <c r="H8" i="1"/>
  <c r="F11" i="1"/>
  <c r="N7" i="1"/>
  <c r="J7" i="1"/>
  <c r="L8" i="1"/>
  <c r="M10" i="1"/>
  <c r="D10" i="1"/>
  <c r="K8" i="1"/>
  <c r="K40" i="1"/>
  <c r="D39" i="1"/>
  <c r="D40" i="1"/>
  <c r="G39" i="1"/>
  <c r="E40" i="1"/>
  <c r="M40" i="1"/>
  <c r="O38" i="1"/>
  <c r="L40" i="1"/>
  <c r="E7" i="1"/>
  <c r="G10" i="1"/>
  <c r="O8" i="1"/>
  <c r="N9" i="1"/>
  <c r="E9" i="1"/>
  <c r="I40" i="1"/>
  <c r="D38" i="1"/>
  <c r="L38" i="1"/>
  <c r="M36" i="1"/>
  <c r="E37" i="1"/>
  <c r="I39" i="1"/>
  <c r="E38" i="1"/>
  <c r="E39" i="1"/>
  <c r="K7" i="1"/>
  <c r="F7" i="1"/>
  <c r="K9" i="1"/>
  <c r="H9" i="1"/>
  <c r="L10" i="1"/>
  <c r="H11" i="1"/>
  <c r="H10" i="1"/>
  <c r="F21" i="7"/>
  <c r="H17" i="7"/>
  <c r="C9" i="11" s="1"/>
  <c r="C10" i="11" s="1"/>
  <c r="M38" i="1"/>
  <c r="E36" i="1"/>
  <c r="I37" i="1"/>
  <c r="I36" i="1"/>
  <c r="J38" i="1"/>
  <c r="O39" i="1"/>
  <c r="J37" i="1"/>
  <c r="L9" i="1"/>
  <c r="J8" i="1"/>
  <c r="L11" i="1"/>
  <c r="N37" i="1"/>
  <c r="M39" i="1"/>
  <c r="L36" i="1"/>
  <c r="K38" i="1"/>
  <c r="O36" i="1"/>
  <c r="G40" i="1"/>
  <c r="O40" i="1"/>
  <c r="K10" i="1"/>
  <c r="C19" i="11"/>
  <c r="F10" i="1"/>
  <c r="O9" i="1"/>
  <c r="O23" i="1"/>
  <c r="BK9" i="4"/>
  <c r="F32" i="2"/>
  <c r="L37" i="1"/>
  <c r="J40" i="1"/>
  <c r="H36" i="1"/>
  <c r="G36" i="1"/>
  <c r="G37" i="1"/>
  <c r="K37" i="1"/>
  <c r="L39" i="1"/>
  <c r="D9" i="4"/>
  <c r="G9" i="1"/>
  <c r="N11" i="1"/>
  <c r="M7" i="1"/>
  <c r="F8" i="1"/>
  <c r="H7" i="1"/>
  <c r="P7" i="1" l="1"/>
  <c r="D30" i="7"/>
  <c r="D28" i="7"/>
  <c r="AJ9" i="4"/>
  <c r="L21" i="1"/>
  <c r="C13" i="11"/>
  <c r="E21" i="1"/>
  <c r="AC9" i="4"/>
  <c r="L20" i="1"/>
  <c r="X9" i="4"/>
  <c r="P9" i="1"/>
  <c r="D21" i="1"/>
  <c r="AB9" i="4"/>
  <c r="E20" i="1"/>
  <c r="Q9" i="4"/>
  <c r="AR9" i="4"/>
  <c r="H22" i="1"/>
  <c r="Z9" i="4"/>
  <c r="N20" i="1"/>
  <c r="O19" i="1"/>
  <c r="O9" i="4"/>
  <c r="C20" i="11"/>
  <c r="AW9" i="4"/>
  <c r="M22" i="1"/>
  <c r="O21" i="1"/>
  <c r="AM9" i="4"/>
  <c r="H23" i="1"/>
  <c r="BD9" i="4"/>
  <c r="O20" i="1"/>
  <c r="AA9" i="4"/>
  <c r="N19" i="1"/>
  <c r="N9" i="4"/>
  <c r="AK9" i="4"/>
  <c r="M21" i="1"/>
  <c r="J21" i="1"/>
  <c r="AH9" i="4"/>
  <c r="U9" i="4"/>
  <c r="I20" i="1"/>
  <c r="G9" i="4"/>
  <c r="G19" i="1"/>
  <c r="H39" i="2"/>
  <c r="H40" i="2" s="1"/>
  <c r="C21" i="16" s="1"/>
  <c r="H31" i="2"/>
  <c r="H9" i="7"/>
  <c r="C12" i="11" s="1"/>
  <c r="C16" i="11" s="1"/>
  <c r="C21" i="11" s="1"/>
  <c r="G21" i="7"/>
  <c r="H21" i="7" s="1"/>
  <c r="F22" i="1"/>
  <c r="AP9" i="4"/>
  <c r="L22" i="1"/>
  <c r="AV9" i="4"/>
  <c r="AQ9" i="4"/>
  <c r="G22" i="1"/>
  <c r="BB9" i="4"/>
  <c r="F23" i="1"/>
  <c r="BC9" i="4"/>
  <c r="G23" i="1"/>
  <c r="K23" i="1"/>
  <c r="BG9" i="4"/>
  <c r="I22" i="1"/>
  <c r="AS9" i="4"/>
  <c r="K19" i="1"/>
  <c r="K9" i="4"/>
  <c r="I19" i="1"/>
  <c r="I9" i="4"/>
  <c r="N21" i="1"/>
  <c r="AL9" i="4"/>
  <c r="H9" i="4"/>
  <c r="H19" i="1"/>
  <c r="AF9" i="4"/>
  <c r="H21" i="1"/>
  <c r="E19" i="1"/>
  <c r="E9" i="4"/>
  <c r="T9" i="4"/>
  <c r="H20" i="1"/>
  <c r="AG9" i="4"/>
  <c r="I21" i="1"/>
  <c r="M20" i="1"/>
  <c r="Y9" i="4"/>
  <c r="BF9" i="4"/>
  <c r="J23" i="1"/>
  <c r="G20" i="1"/>
  <c r="S9" i="4"/>
  <c r="J9" i="4"/>
  <c r="J19" i="1"/>
  <c r="N23" i="1"/>
  <c r="BJ9" i="4"/>
  <c r="K22" i="1"/>
  <c r="AU9" i="4"/>
  <c r="BH9" i="4"/>
  <c r="L23" i="1"/>
  <c r="K21" i="1"/>
  <c r="AI9" i="4"/>
  <c r="K20" i="1"/>
  <c r="W9" i="4"/>
  <c r="AD9" i="4"/>
  <c r="F21" i="1"/>
  <c r="E22" i="1"/>
  <c r="AO9" i="4"/>
  <c r="L19" i="1"/>
  <c r="L9" i="4"/>
  <c r="AX9" i="4"/>
  <c r="N22" i="1"/>
  <c r="F39" i="2"/>
  <c r="G32" i="2"/>
  <c r="G39" i="2" s="1"/>
  <c r="G40" i="2" s="1"/>
  <c r="I23" i="1"/>
  <c r="BE9" i="4"/>
  <c r="D20" i="1"/>
  <c r="P8" i="1"/>
  <c r="P9" i="4"/>
  <c r="F20" i="1"/>
  <c r="R9" i="4"/>
  <c r="M9" i="4"/>
  <c r="M19" i="1"/>
  <c r="G21" i="1"/>
  <c r="AE9" i="4"/>
  <c r="J20" i="1"/>
  <c r="V9" i="4"/>
  <c r="F19" i="1"/>
  <c r="F9" i="4"/>
  <c r="D22" i="1"/>
  <c r="P10" i="1"/>
  <c r="AN9" i="4"/>
  <c r="BA9" i="4"/>
  <c r="E23" i="1"/>
  <c r="AY9" i="4"/>
  <c r="O22" i="1"/>
  <c r="P11" i="1"/>
  <c r="F40" i="2" l="1"/>
  <c r="K10" i="2"/>
  <c r="P19" i="1"/>
  <c r="D7" i="13" s="1"/>
  <c r="D6" i="12"/>
  <c r="E6" i="12" s="1"/>
  <c r="C13" i="12" s="1"/>
  <c r="D18" i="12" s="1"/>
  <c r="D10" i="4"/>
  <c r="P23" i="1"/>
  <c r="H7" i="13" s="1"/>
  <c r="J40" i="2"/>
  <c r="K14" i="2"/>
  <c r="J41" i="2"/>
  <c r="I12" i="18"/>
  <c r="H7" i="17"/>
  <c r="H8" i="13"/>
  <c r="H19" i="13" s="1"/>
  <c r="I16" i="18" s="1"/>
  <c r="D8" i="13"/>
  <c r="D19" i="13" s="1"/>
  <c r="E16" i="18" s="1"/>
  <c r="E12" i="18"/>
  <c r="D7" i="17"/>
  <c r="E18" i="12"/>
  <c r="D3" i="15"/>
  <c r="K15" i="2"/>
  <c r="E24" i="16"/>
  <c r="C8" i="16" s="1"/>
  <c r="E13" i="16" s="1"/>
  <c r="P21" i="1"/>
  <c r="F7" i="13" s="1"/>
  <c r="P20" i="1"/>
  <c r="E7" i="13" s="1"/>
  <c r="G30" i="7"/>
  <c r="G28" i="7"/>
  <c r="F28" i="7"/>
  <c r="F30" i="7"/>
  <c r="P22" i="1"/>
  <c r="G7" i="13" s="1"/>
  <c r="D9" i="17"/>
  <c r="D14" i="17" s="1"/>
  <c r="D15" i="17" s="1"/>
  <c r="D16" i="17" s="1"/>
  <c r="D32" i="7"/>
  <c r="D9" i="13"/>
  <c r="E13" i="18" s="1"/>
  <c r="E30" i="7"/>
  <c r="E28" i="7"/>
  <c r="H28" i="7"/>
  <c r="H30" i="7"/>
  <c r="C22" i="11"/>
  <c r="K16" i="2" l="1"/>
  <c r="H9" i="16" s="1"/>
  <c r="E10" i="4"/>
  <c r="D12" i="4"/>
  <c r="C13" i="4" s="1"/>
  <c r="E13" i="12"/>
  <c r="F18" i="12"/>
  <c r="K11" i="2"/>
  <c r="L9" i="2" s="1"/>
  <c r="L10" i="2"/>
  <c r="H7" i="16"/>
  <c r="D11" i="13"/>
  <c r="D16" i="13" s="1"/>
  <c r="G7" i="17"/>
  <c r="H12" i="18"/>
  <c r="G8" i="13"/>
  <c r="G19" i="13" s="1"/>
  <c r="H16" i="18" s="1"/>
  <c r="D6" i="17"/>
  <c r="D8" i="17" s="1"/>
  <c r="D17" i="17" s="1"/>
  <c r="E15" i="18" s="1"/>
  <c r="E17" i="18" s="1"/>
  <c r="E24" i="12"/>
  <c r="F24" i="12"/>
  <c r="D24" i="12"/>
  <c r="H9" i="17"/>
  <c r="H14" i="17" s="1"/>
  <c r="H15" i="17" s="1"/>
  <c r="H16" i="17" s="1"/>
  <c r="H32" i="7"/>
  <c r="H9" i="13"/>
  <c r="H19" i="18"/>
  <c r="G19" i="18"/>
  <c r="C14" i="15"/>
  <c r="D10" i="15"/>
  <c r="D19" i="18"/>
  <c r="D22" i="18" s="1"/>
  <c r="F19" i="18"/>
  <c r="E19" i="18"/>
  <c r="E7" i="17"/>
  <c r="E8" i="13"/>
  <c r="E19" i="13" s="1"/>
  <c r="F16" i="18" s="1"/>
  <c r="F12" i="18"/>
  <c r="F7" i="17"/>
  <c r="F8" i="13"/>
  <c r="F19" i="13" s="1"/>
  <c r="G16" i="18" s="1"/>
  <c r="G12" i="18"/>
  <c r="F32" i="7"/>
  <c r="F9" i="17"/>
  <c r="F14" i="17" s="1"/>
  <c r="F15" i="17" s="1"/>
  <c r="F16" i="17" s="1"/>
  <c r="F9" i="13"/>
  <c r="G13" i="18" s="1"/>
  <c r="E9" i="13"/>
  <c r="F13" i="18" s="1"/>
  <c r="E9" i="17"/>
  <c r="E14" i="17" s="1"/>
  <c r="E15" i="17" s="1"/>
  <c r="E16" i="17" s="1"/>
  <c r="E32" i="7"/>
  <c r="H6" i="17"/>
  <c r="H8" i="17" s="1"/>
  <c r="H8" i="16"/>
  <c r="H20" i="20"/>
  <c r="H21" i="20" s="1"/>
  <c r="H24" i="20" s="1"/>
  <c r="L15" i="2"/>
  <c r="G32" i="7"/>
  <c r="G9" i="17"/>
  <c r="G14" i="17" s="1"/>
  <c r="G15" i="17" s="1"/>
  <c r="G16" i="17" s="1"/>
  <c r="G9" i="13"/>
  <c r="H13" i="18" s="1"/>
  <c r="L14" i="2" l="1"/>
  <c r="F10" i="4"/>
  <c r="E12" i="4"/>
  <c r="D13" i="4" s="1"/>
  <c r="H17" i="17"/>
  <c r="I15" i="18" s="1"/>
  <c r="G11" i="13"/>
  <c r="G16" i="13" s="1"/>
  <c r="G18" i="13" s="1"/>
  <c r="G20" i="13" s="1"/>
  <c r="F6" i="17"/>
  <c r="F8" i="17"/>
  <c r="F17" i="17" s="1"/>
  <c r="G15" i="18" s="1"/>
  <c r="G17" i="18" s="1"/>
  <c r="I13" i="18"/>
  <c r="H11" i="13"/>
  <c r="H16" i="13" s="1"/>
  <c r="H18" i="13" s="1"/>
  <c r="H20" i="13" s="1"/>
  <c r="E11" i="13"/>
  <c r="E16" i="13" s="1"/>
  <c r="E18" i="13" s="1"/>
  <c r="E20" i="13" s="1"/>
  <c r="E23" i="15"/>
  <c r="E25" i="15"/>
  <c r="E18" i="15"/>
  <c r="E24" i="15"/>
  <c r="E21" i="15"/>
  <c r="E16" i="15"/>
  <c r="E15" i="15"/>
  <c r="E20" i="15"/>
  <c r="E22" i="15"/>
  <c r="E14" i="15"/>
  <c r="E17" i="15"/>
  <c r="E19" i="15"/>
  <c r="G14" i="15"/>
  <c r="C15" i="15" s="1"/>
  <c r="D14" i="15"/>
  <c r="E6" i="17"/>
  <c r="E8" i="17" s="1"/>
  <c r="E17" i="17" s="1"/>
  <c r="F15" i="18" s="1"/>
  <c r="F17" i="18" s="1"/>
  <c r="G6" i="17"/>
  <c r="G8" i="17" s="1"/>
  <c r="G17" i="17" s="1"/>
  <c r="H15" i="18" s="1"/>
  <c r="H17" i="18" s="1"/>
  <c r="F11" i="13"/>
  <c r="F16" i="13" s="1"/>
  <c r="F18" i="13" s="1"/>
  <c r="F20" i="13" s="1"/>
  <c r="D14" i="4"/>
  <c r="K13" i="16"/>
  <c r="D20" i="20" s="1"/>
  <c r="D21" i="20" s="1"/>
  <c r="D24" i="20" s="1"/>
  <c r="G10" i="4" l="1"/>
  <c r="F12" i="4"/>
  <c r="E13" i="4" s="1"/>
  <c r="E14" i="4" s="1"/>
  <c r="I17" i="18"/>
  <c r="F14" i="15"/>
  <c r="D15" i="15"/>
  <c r="F15" i="15" s="1"/>
  <c r="G15" i="15"/>
  <c r="C16" i="15" s="1"/>
  <c r="E13" i="15"/>
  <c r="E26" i="15"/>
  <c r="H10" i="4" l="1"/>
  <c r="G12" i="4"/>
  <c r="F13" i="4" s="1"/>
  <c r="F14" i="4" s="1"/>
  <c r="I20" i="18"/>
  <c r="H20" i="18"/>
  <c r="F20" i="18"/>
  <c r="G20" i="18"/>
  <c r="E20" i="18"/>
  <c r="D16" i="15"/>
  <c r="F16" i="15" s="1"/>
  <c r="G16" i="15"/>
  <c r="C17" i="15" s="1"/>
  <c r="H12" i="4" l="1"/>
  <c r="G13" i="4" s="1"/>
  <c r="G14" i="4" s="1"/>
  <c r="I10" i="4"/>
  <c r="D17" i="15"/>
  <c r="G17" i="15"/>
  <c r="C18" i="15" s="1"/>
  <c r="J10" i="4" l="1"/>
  <c r="I12" i="4"/>
  <c r="H13" i="4" s="1"/>
  <c r="H14" i="4" s="1"/>
  <c r="D18" i="15"/>
  <c r="G18" i="15"/>
  <c r="C19" i="15" s="1"/>
  <c r="F17" i="15"/>
  <c r="J12" i="4" l="1"/>
  <c r="I13" i="4" s="1"/>
  <c r="J16" i="4" s="1"/>
  <c r="K10" i="4"/>
  <c r="G19" i="15"/>
  <c r="C20" i="15" s="1"/>
  <c r="D19" i="15"/>
  <c r="F18" i="15"/>
  <c r="I14" i="4" l="1"/>
  <c r="L10" i="4"/>
  <c r="K12" i="4"/>
  <c r="F19" i="15"/>
  <c r="G20" i="15"/>
  <c r="C21" i="15" s="1"/>
  <c r="D20" i="15"/>
  <c r="J13" i="4" l="1"/>
  <c r="J14" i="4" s="1"/>
  <c r="M10" i="4"/>
  <c r="L12" i="4"/>
  <c r="F20" i="15"/>
  <c r="D21" i="15"/>
  <c r="F21" i="15" s="1"/>
  <c r="G21" i="15"/>
  <c r="C22" i="15" s="1"/>
  <c r="K13" i="4" l="1"/>
  <c r="K14" i="4" s="1"/>
  <c r="N10" i="4"/>
  <c r="M12" i="4"/>
  <c r="D22" i="15"/>
  <c r="F22" i="15" s="1"/>
  <c r="G22" i="15"/>
  <c r="C23" i="15" s="1"/>
  <c r="L13" i="4" l="1"/>
  <c r="L14" i="4" s="1"/>
  <c r="O10" i="4"/>
  <c r="N12" i="4"/>
  <c r="D23" i="15"/>
  <c r="F23" i="15" s="1"/>
  <c r="G23" i="15"/>
  <c r="C24" i="15" s="1"/>
  <c r="M13" i="4" l="1"/>
  <c r="M14" i="4" s="1"/>
  <c r="P10" i="4"/>
  <c r="O12" i="4"/>
  <c r="G24" i="15"/>
  <c r="C25" i="15" s="1"/>
  <c r="D24" i="15"/>
  <c r="F24" i="15" s="1"/>
  <c r="N13" i="4" l="1"/>
  <c r="P12" i="4"/>
  <c r="Q10" i="4"/>
  <c r="D25" i="15"/>
  <c r="G25" i="15"/>
  <c r="R10" i="4" l="1"/>
  <c r="Q12" i="4"/>
  <c r="P13" i="4" s="1"/>
  <c r="P14" i="4" s="1"/>
  <c r="N14" i="4"/>
  <c r="O13" i="4" s="1"/>
  <c r="O14" i="4" s="1"/>
  <c r="C18" i="4"/>
  <c r="D8" i="18" s="1"/>
  <c r="D11" i="18" s="1"/>
  <c r="D18" i="18" s="1"/>
  <c r="D23" i="18" s="1"/>
  <c r="F25" i="15"/>
  <c r="F13" i="15" s="1"/>
  <c r="D13" i="15"/>
  <c r="D26" i="15"/>
  <c r="R12" i="4" l="1"/>
  <c r="Q13" i="4" s="1"/>
  <c r="Q14" i="4" s="1"/>
  <c r="S10" i="4"/>
  <c r="O16" i="4"/>
  <c r="H21" i="18"/>
  <c r="H22" i="18" s="1"/>
  <c r="I21" i="18"/>
  <c r="I22" i="18" s="1"/>
  <c r="G21" i="18"/>
  <c r="G22" i="18" s="1"/>
  <c r="F21" i="18"/>
  <c r="F22" i="18" s="1"/>
  <c r="E21" i="18"/>
  <c r="E22" i="18" s="1"/>
  <c r="H17" i="13"/>
  <c r="E17" i="13"/>
  <c r="F26" i="15"/>
  <c r="G17" i="13"/>
  <c r="D17" i="13"/>
  <c r="D18" i="13" s="1"/>
  <c r="D20" i="13" s="1"/>
  <c r="F17" i="13"/>
  <c r="S12" i="4" l="1"/>
  <c r="R13" i="4" s="1"/>
  <c r="R14" i="4" s="1"/>
  <c r="T10" i="4"/>
  <c r="T12" i="4" l="1"/>
  <c r="S13" i="4" s="1"/>
  <c r="S14" i="4" s="1"/>
  <c r="U10" i="4"/>
  <c r="V10" i="4" l="1"/>
  <c r="U12" i="4"/>
  <c r="T13" i="4" s="1"/>
  <c r="T14" i="4" s="1"/>
  <c r="V12" i="4" l="1"/>
  <c r="U13" i="4" s="1"/>
  <c r="U14" i="4" s="1"/>
  <c r="W10" i="4"/>
  <c r="X10" i="4" l="1"/>
  <c r="W12" i="4"/>
  <c r="V13" i="4" s="1"/>
  <c r="V14" i="4" s="1"/>
  <c r="X12" i="4" l="1"/>
  <c r="W13" i="4" s="1"/>
  <c r="W14" i="4" s="1"/>
  <c r="Y10" i="4"/>
  <c r="Z10" i="4" l="1"/>
  <c r="Y12" i="4"/>
  <c r="X13" i="4" s="1"/>
  <c r="X14" i="4" s="1"/>
  <c r="Z12" i="4" l="1"/>
  <c r="Y13" i="4" s="1"/>
  <c r="Y14" i="4" s="1"/>
  <c r="AA10" i="4"/>
  <c r="AA12" i="4" l="1"/>
  <c r="Z13" i="4" s="1"/>
  <c r="AB10" i="4"/>
  <c r="D18" i="4"/>
  <c r="E8" i="18" s="1"/>
  <c r="Z14" i="4"/>
  <c r="AC10" i="4" l="1"/>
  <c r="AB12" i="4"/>
  <c r="AA13" i="4" s="1"/>
  <c r="AA14" i="4" s="1"/>
  <c r="E11" i="18"/>
  <c r="E18" i="18" s="1"/>
  <c r="AC12" i="4" l="1"/>
  <c r="AB13" i="4" s="1"/>
  <c r="AB14" i="4" s="1"/>
  <c r="AD10" i="4"/>
  <c r="E23" i="18"/>
  <c r="AD12" i="4" l="1"/>
  <c r="AC13" i="4" s="1"/>
  <c r="AE10" i="4"/>
  <c r="AC14" i="4"/>
  <c r="AF10" i="4" l="1"/>
  <c r="AE12" i="4"/>
  <c r="AD13" i="4" s="1"/>
  <c r="AD14" i="4" s="1"/>
  <c r="AF12" i="4" l="1"/>
  <c r="AE13" i="4" s="1"/>
  <c r="AE14" i="4" s="1"/>
  <c r="AG10" i="4"/>
  <c r="AG12" i="4" l="1"/>
  <c r="AF13" i="4" s="1"/>
  <c r="AF14" i="4" s="1"/>
  <c r="AH10" i="4"/>
  <c r="AI10" i="4" l="1"/>
  <c r="AH12" i="4"/>
  <c r="AG13" i="4" s="1"/>
  <c r="AG14" i="4" s="1"/>
  <c r="AJ10" i="4" l="1"/>
  <c r="AI12" i="4"/>
  <c r="AH13" i="4" s="1"/>
  <c r="AH14" i="4" s="1"/>
  <c r="AK10" i="4" l="1"/>
  <c r="AJ12" i="4"/>
  <c r="AI13" i="4" s="1"/>
  <c r="AI14" i="4" s="1"/>
  <c r="AK12" i="4" l="1"/>
  <c r="AJ13" i="4" s="1"/>
  <c r="AJ14" i="4" s="1"/>
  <c r="AL10" i="4"/>
  <c r="AM10" i="4" l="1"/>
  <c r="AL12" i="4"/>
  <c r="AK13" i="4" s="1"/>
  <c r="AK14" i="4" s="1"/>
  <c r="AN10" i="4" l="1"/>
  <c r="AM12" i="4"/>
  <c r="AL13" i="4" s="1"/>
  <c r="E18" i="4"/>
  <c r="F8" i="18" s="1"/>
  <c r="AL14" i="4"/>
  <c r="AO10" i="4" l="1"/>
  <c r="AN12" i="4"/>
  <c r="AM13" i="4" s="1"/>
  <c r="AM14" i="4" s="1"/>
  <c r="F11" i="18"/>
  <c r="F18" i="18" s="1"/>
  <c r="AO12" i="4" l="1"/>
  <c r="AN13" i="4" s="1"/>
  <c r="AN14" i="4" s="1"/>
  <c r="AP10" i="4"/>
  <c r="F23" i="18"/>
  <c r="AQ10" i="4" l="1"/>
  <c r="AP12" i="4"/>
  <c r="AO13" i="4" s="1"/>
  <c r="AO14" i="4" s="1"/>
  <c r="AP13" i="4" l="1"/>
  <c r="AP14" i="4" s="1"/>
  <c r="AQ12" i="4"/>
  <c r="AR10" i="4"/>
  <c r="AR12" i="4" l="1"/>
  <c r="AQ13" i="4" s="1"/>
  <c r="AQ14" i="4" s="1"/>
  <c r="AS10" i="4"/>
  <c r="AS12" i="4" l="1"/>
  <c r="AR13" i="4" s="1"/>
  <c r="AR14" i="4" s="1"/>
  <c r="AT10" i="4"/>
  <c r="AS13" i="4" l="1"/>
  <c r="AS14" i="4" s="1"/>
  <c r="AT12" i="4"/>
  <c r="AU10" i="4"/>
  <c r="AU12" i="4" l="1"/>
  <c r="AT13" i="4" s="1"/>
  <c r="AT14" i="4" s="1"/>
  <c r="AV10" i="4"/>
  <c r="AV12" i="4" l="1"/>
  <c r="AU13" i="4" s="1"/>
  <c r="AU14" i="4" s="1"/>
  <c r="AW10" i="4"/>
  <c r="AW12" i="4" l="1"/>
  <c r="AV13" i="4" s="1"/>
  <c r="AV14" i="4" s="1"/>
  <c r="AX10" i="4"/>
  <c r="AY10" i="4" l="1"/>
  <c r="AX12" i="4"/>
  <c r="AW13" i="4" s="1"/>
  <c r="AW14" i="4" s="1"/>
  <c r="AZ10" i="4" l="1"/>
  <c r="AY12" i="4"/>
  <c r="AX13" i="4" s="1"/>
  <c r="F18" i="4"/>
  <c r="G8" i="18" s="1"/>
  <c r="AX14" i="4"/>
  <c r="BA10" i="4" l="1"/>
  <c r="AZ12" i="4"/>
  <c r="AY13" i="4" s="1"/>
  <c r="AY14" i="4" s="1"/>
  <c r="G11" i="18"/>
  <c r="G18" i="18" s="1"/>
  <c r="BA12" i="4" l="1"/>
  <c r="AZ13" i="4" s="1"/>
  <c r="BB10" i="4"/>
  <c r="G23" i="18"/>
  <c r="AZ14" i="4"/>
  <c r="BC10" i="4" l="1"/>
  <c r="BB12" i="4"/>
  <c r="BA13" i="4" s="1"/>
  <c r="BA14" i="4" s="1"/>
  <c r="BC12" i="4" l="1"/>
  <c r="BB13" i="4" s="1"/>
  <c r="BB14" i="4" s="1"/>
  <c r="BD10" i="4"/>
  <c r="BD12" i="4" l="1"/>
  <c r="BC13" i="4" s="1"/>
  <c r="BC14" i="4" s="1"/>
  <c r="BE10" i="4"/>
  <c r="BF10" i="4" l="1"/>
  <c r="BE12" i="4"/>
  <c r="BD13" i="4" s="1"/>
  <c r="BD14" i="4"/>
  <c r="BG10" i="4" l="1"/>
  <c r="BF12" i="4"/>
  <c r="BE13" i="4" s="1"/>
  <c r="BE14" i="4" s="1"/>
  <c r="BG12" i="4" l="1"/>
  <c r="BF13" i="4" s="1"/>
  <c r="BF14" i="4" s="1"/>
  <c r="BH10" i="4"/>
  <c r="BI10" i="4" l="1"/>
  <c r="BH12" i="4"/>
  <c r="BG13" i="4" s="1"/>
  <c r="BG14" i="4" s="1"/>
  <c r="BJ10" i="4" l="1"/>
  <c r="BI12" i="4"/>
  <c r="BH13" i="4" s="1"/>
  <c r="BH14" i="4" s="1"/>
  <c r="BJ12" i="4" l="1"/>
  <c r="BI13" i="4" s="1"/>
  <c r="BI14" i="4" s="1"/>
  <c r="BJ13" i="4" s="1"/>
  <c r="BK10" i="4"/>
  <c r="BK12" i="4" s="1"/>
  <c r="BK14" i="4" s="1"/>
  <c r="G18" i="4"/>
  <c r="H8" i="18" s="1"/>
  <c r="I9" i="18" s="1"/>
  <c r="I11" i="18" s="1"/>
  <c r="H18" i="4"/>
  <c r="BJ14" i="4"/>
  <c r="H11" i="18" l="1"/>
  <c r="H18" i="18" s="1"/>
  <c r="I18" i="18"/>
  <c r="I23" i="18" l="1"/>
  <c r="D26" i="20"/>
  <c r="E20" i="21" s="1"/>
  <c r="E4" i="22" s="1"/>
  <c r="H23" i="18"/>
  <c r="D15" i="20"/>
  <c r="C22" i="21" s="1"/>
  <c r="D4" i="22" s="1"/>
  <c r="D13" i="20"/>
  <c r="C20" i="21" s="1"/>
  <c r="C4" i="22" s="1"/>
  <c r="H13" i="20" l="1"/>
  <c r="H15" i="20"/>
  <c r="H28" i="20"/>
  <c r="D28" i="20"/>
  <c r="E22" i="21" s="1"/>
  <c r="F4" i="22" s="1"/>
  <c r="H26" i="20"/>
</calcChain>
</file>

<file path=xl/sharedStrings.xml><?xml version="1.0" encoding="utf-8"?>
<sst xmlns="http://schemas.openxmlformats.org/spreadsheetml/2006/main" count="603" uniqueCount="420">
  <si>
    <t>CUADRO N° 01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</si>
  <si>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</si>
  <si>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</si>
  <si>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</si>
  <si>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</si>
  <si>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</si>
  <si>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</si>
  <si>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</si>
  <si>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</si>
  <si>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</si>
  <si>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</si>
  <si>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</si>
  <si>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</si>
  <si>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</si>
  <si>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</si>
  <si>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CUADRO N° 02</t>
  </si>
  <si>
    <t>Valor Unitario</t>
  </si>
  <si>
    <t>CUADRO N°03</t>
  </si>
  <si>
    <t>PRESUPUESTO DE INVERSIÓN Y FINANCIAMIENTO</t>
  </si>
  <si>
    <t>RUBRO</t>
  </si>
  <si>
    <t>INVERSIÓN INICIAL</t>
  </si>
  <si>
    <t>FINANCIAMIENTO</t>
  </si>
  <si>
    <t>Unidad de Medida</t>
  </si>
  <si>
    <t>Unidad Requerida</t>
  </si>
  <si>
    <t>Total</t>
  </si>
  <si>
    <t>Capital Propio</t>
  </si>
  <si>
    <t>Préstamo</t>
  </si>
  <si>
    <t>ACTIVO FIJO</t>
  </si>
  <si>
    <t>A. TANGIBLES</t>
  </si>
  <si>
    <t>Terreno</t>
  </si>
  <si>
    <t>Construccion y edificaciones</t>
  </si>
  <si>
    <t xml:space="preserve">Maquinarias y equipos </t>
  </si>
  <si>
    <t>Herramientas y utensilios</t>
  </si>
  <si>
    <t>Muebles y  enseres</t>
  </si>
  <si>
    <t>B. INTANGIBLES</t>
  </si>
  <si>
    <t>Constitución y formalizacion</t>
  </si>
  <si>
    <t>Licencias</t>
  </si>
  <si>
    <t>Certificaciones</t>
  </si>
  <si>
    <t>Capacitaciones</t>
  </si>
  <si>
    <t>Implementación y puesta en marcha</t>
  </si>
  <si>
    <t>TOTAL DE ACTIVO FIJO</t>
  </si>
  <si>
    <t>Materia prima</t>
  </si>
  <si>
    <t>Gastos de Ventas</t>
  </si>
  <si>
    <t>TOTAL DE CAPITAL DE TRABAJO</t>
  </si>
  <si>
    <t>TOTAL DE INVERSIÓN</t>
  </si>
  <si>
    <t>CUADRO N° 04</t>
  </si>
  <si>
    <t>TABLA DE DEPRECIACIONES Y VALOR DE RECUPERO</t>
  </si>
  <si>
    <t>Valor de compra</t>
  </si>
  <si>
    <t>Vida útil (años)</t>
  </si>
  <si>
    <t>Depreciación Acumulada</t>
  </si>
  <si>
    <t>Valor de Recupero</t>
  </si>
  <si>
    <t>Infraestructura</t>
  </si>
  <si>
    <t>Maquinaria y equipos</t>
  </si>
  <si>
    <t>Muebles y enseres</t>
  </si>
  <si>
    <t>CUADRO N° 05</t>
  </si>
  <si>
    <t>VARIACION DE CAPITAL DE TRABAJO AÑO 1</t>
  </si>
  <si>
    <t>MES</t>
  </si>
  <si>
    <t>Unidades</t>
  </si>
  <si>
    <t>CV Unitario</t>
  </si>
  <si>
    <t>CF Operativo</t>
  </si>
  <si>
    <t>Capital de Trabajo</t>
  </si>
  <si>
    <t>Variacion KW</t>
  </si>
  <si>
    <t>Productos</t>
  </si>
  <si>
    <t>Computadora</t>
  </si>
  <si>
    <t>Accesorios</t>
  </si>
  <si>
    <t>Equipo informático</t>
  </si>
  <si>
    <t>Estantes</t>
  </si>
  <si>
    <t>Escritorio</t>
  </si>
  <si>
    <t>Silla</t>
  </si>
  <si>
    <t>Mano de obra</t>
  </si>
  <si>
    <t>Ticketera</t>
  </si>
  <si>
    <t>Paquete de ovillos</t>
  </si>
  <si>
    <t>Flete</t>
  </si>
  <si>
    <t>Bolsas de despacho</t>
  </si>
  <si>
    <t>Costos Indirectos de Producción</t>
  </si>
  <si>
    <t>Gastos de Administración</t>
  </si>
  <si>
    <t>Promoción</t>
  </si>
  <si>
    <t>Unidad</t>
  </si>
  <si>
    <t>Vehículos</t>
  </si>
  <si>
    <t>Tasa de Depreciación</t>
  </si>
  <si>
    <t>Depreciación Anual</t>
  </si>
  <si>
    <t>Equipos informáticos</t>
  </si>
  <si>
    <t>PROYECCIÓN DE VENTAS EN UNIDADES</t>
  </si>
  <si>
    <t>PROYECCIÓN DE VENTAS EN NUEVOS SOLES</t>
  </si>
  <si>
    <t>ACTIVO</t>
  </si>
  <si>
    <t>CAPITAL DE TRABAJO</t>
  </si>
  <si>
    <t>DEUDA</t>
  </si>
  <si>
    <t>S/</t>
  </si>
  <si>
    <t>%</t>
  </si>
  <si>
    <t>INVERSION</t>
  </si>
  <si>
    <t>FINANCIMIENTO</t>
  </si>
  <si>
    <t>VARIACION DE CAPITAL DE TRABAJO AÑO 2</t>
  </si>
  <si>
    <t>VARIACION DE CAPITAL DE TRABAJO AÑO 3</t>
  </si>
  <si>
    <t>VARIACION DE CAPITAL DE TRABAJO AÑO 4</t>
  </si>
  <si>
    <t>VARIACION DE CAPITAL DE TRABAJO AÑO 5</t>
  </si>
  <si>
    <t>COSTO UNITARIO</t>
  </si>
  <si>
    <t>UNIDADES REQUERIDAS</t>
  </si>
  <si>
    <t xml:space="preserve">COSTO </t>
  </si>
  <si>
    <t>FIJO</t>
  </si>
  <si>
    <t>VARIABLE</t>
  </si>
  <si>
    <t xml:space="preserve"> Materia Prima Directa</t>
  </si>
  <si>
    <t>Fibra acrilica</t>
  </si>
  <si>
    <t xml:space="preserve"> Mano de Obra Directa</t>
  </si>
  <si>
    <t>Costos Indirectos de Fabricacion</t>
  </si>
  <si>
    <t>Depreciaciones</t>
  </si>
  <si>
    <t>TOTAL COSTOS DE PRODUCCION</t>
  </si>
  <si>
    <t>PROYECCION DE COSTOS DE PRODUCCIÓN</t>
  </si>
  <si>
    <t>DESCRIPCION</t>
  </si>
  <si>
    <t>A. COSTOS DE PRODUCCION</t>
  </si>
  <si>
    <t xml:space="preserve"> Materia prima  e insumos</t>
  </si>
  <si>
    <t xml:space="preserve"> Mano de Obra</t>
  </si>
  <si>
    <t>COSTOS DE VENTAS</t>
  </si>
  <si>
    <t>PRESUPUESTO ANUAL DE REMUNERACIONES</t>
  </si>
  <si>
    <t>REGIMEN LABORAL MICRO EMPRESA</t>
  </si>
  <si>
    <t>Cargo</t>
  </si>
  <si>
    <t>Básico mes</t>
  </si>
  <si>
    <t>Anual</t>
  </si>
  <si>
    <t>Beneficios(*)</t>
  </si>
  <si>
    <t>N° Trab.</t>
  </si>
  <si>
    <t>Sub Total</t>
  </si>
  <si>
    <t>Area de producción</t>
  </si>
  <si>
    <t>Jefe de Producción</t>
  </si>
  <si>
    <t>Obreros</t>
  </si>
  <si>
    <t>Guardían</t>
  </si>
  <si>
    <t>Area de Administración</t>
  </si>
  <si>
    <t>Gerente</t>
  </si>
  <si>
    <t>Secretaria</t>
  </si>
  <si>
    <t>Area de Ventas</t>
  </si>
  <si>
    <t>Jefe de Ventas</t>
  </si>
  <si>
    <t>Vendedor</t>
  </si>
  <si>
    <t>(*) No tiene gratificaciones ni tampoco CTS</t>
  </si>
  <si>
    <t>(**) Aporte patronal 15 soles mensuales por trabajador</t>
  </si>
  <si>
    <t>REGIMEN LABORAL PEQUEÑA EMPRESA</t>
  </si>
  <si>
    <t>Beneficion(*)</t>
  </si>
  <si>
    <t>Essalud (***)</t>
  </si>
  <si>
    <t>(*) Gratificación Medio sueldo en julio y diciembre + Medio sueldo CTS (1.5 sueldo)</t>
  </si>
  <si>
    <t>(***) Aporte patronal 9%</t>
  </si>
  <si>
    <t>REGIMEN GENERAL</t>
  </si>
  <si>
    <t>CARGO</t>
  </si>
  <si>
    <t>Remuneraciones</t>
  </si>
  <si>
    <t>Essalud (**)</t>
  </si>
  <si>
    <t>Mensual</t>
  </si>
  <si>
    <t>Beneficios (*)</t>
  </si>
  <si>
    <t>Total Mano de Obra</t>
  </si>
  <si>
    <t>(*) dos gratificaciones + CTS (3 sueldos)</t>
  </si>
  <si>
    <t>(**) 9% aporte patronal</t>
  </si>
  <si>
    <t>PRESUPUESTO DE REMUNERACIONES  PROYECTADO</t>
  </si>
  <si>
    <t>AREAS</t>
  </si>
  <si>
    <t>PERIODOS</t>
  </si>
  <si>
    <t>PRODUCCION</t>
  </si>
  <si>
    <t>ADMINISTRACION</t>
  </si>
  <si>
    <t>VENTAS</t>
  </si>
  <si>
    <t>GASTOS OPERATIVOS PRIMER MES</t>
  </si>
  <si>
    <t>GASTOS DE ADMINISTRACION</t>
  </si>
  <si>
    <t>Sueldos del personal</t>
  </si>
  <si>
    <t>Servicios: Agua, luz, telefono e internet</t>
  </si>
  <si>
    <t>Mantenimiento y reparaciones.</t>
  </si>
  <si>
    <t>Utiles de oficina</t>
  </si>
  <si>
    <t>Amortizacion de Intangibles</t>
  </si>
  <si>
    <t>TOTAL GASTOS DE ADMINISTRACION</t>
  </si>
  <si>
    <t>GASTOS DE VENTAS</t>
  </si>
  <si>
    <t>Comisión de ventas</t>
  </si>
  <si>
    <t>Alquiler de local para venta</t>
  </si>
  <si>
    <t>Costos de delivery</t>
  </si>
  <si>
    <t>TOTAL GASTOS DE VENTAS</t>
  </si>
  <si>
    <t>TOTAL GASTOS OPERATIVOS</t>
  </si>
  <si>
    <t>PRESUPUESTO ANUAL DE PROMOCION</t>
  </si>
  <si>
    <t>RUBROS</t>
  </si>
  <si>
    <t>Unidad Medida</t>
  </si>
  <si>
    <t>Cantidad</t>
  </si>
  <si>
    <t>N° veces</t>
  </si>
  <si>
    <t xml:space="preserve">COSTO
 ANUAL
 </t>
  </si>
  <si>
    <t>. Spots en radio</t>
  </si>
  <si>
    <t>. Spots en television</t>
  </si>
  <si>
    <t>• Gigantografias</t>
  </si>
  <si>
    <t>• Mandiles</t>
  </si>
  <si>
    <t>• Polos</t>
  </si>
  <si>
    <t>• Bolsas</t>
  </si>
  <si>
    <t>. Redes sociales</t>
  </si>
  <si>
    <t>• Tarjetas personales</t>
  </si>
  <si>
    <t>• tripticos</t>
  </si>
  <si>
    <t>Maestro taller</t>
  </si>
  <si>
    <t>• Mantenimiento de la pagina Web.</t>
  </si>
  <si>
    <t>Servicio</t>
  </si>
  <si>
    <t>Costo fijo mes</t>
  </si>
  <si>
    <t>soles</t>
  </si>
  <si>
    <t>Gastos administrativos fijos</t>
  </si>
  <si>
    <t>Donde:</t>
  </si>
  <si>
    <t>Depreciación activo fijo</t>
  </si>
  <si>
    <t>Amortización de intangibles</t>
  </si>
  <si>
    <t>Gastos de ventas variables</t>
  </si>
  <si>
    <t>CIF fijos</t>
  </si>
  <si>
    <t>Total Costo Fijo</t>
  </si>
  <si>
    <t>Costo variable mes</t>
  </si>
  <si>
    <t>Materia prima directa</t>
  </si>
  <si>
    <t>Mano de obra directa</t>
  </si>
  <si>
    <t>CIF variables</t>
  </si>
  <si>
    <t>Gastos operativos variables</t>
  </si>
  <si>
    <t>Total Costo Variable</t>
  </si>
  <si>
    <t>Costos Unitarios</t>
  </si>
  <si>
    <t>Nº de Unidades</t>
  </si>
  <si>
    <t>Costo fijo unitario,CFU</t>
  </si>
  <si>
    <t>Costo variable unitario, CVU</t>
  </si>
  <si>
    <t>Costo total unitario, CTU</t>
  </si>
  <si>
    <t>PUNTO DE EQUILIBRIO PARA UN PRODUCTO</t>
  </si>
  <si>
    <t>PRODUCTO</t>
  </si>
  <si>
    <t>PRECIO</t>
  </si>
  <si>
    <t>CVU</t>
  </si>
  <si>
    <t>MgCU</t>
  </si>
  <si>
    <t>A</t>
  </si>
  <si>
    <t>CVU = Costo variable Unitario</t>
  </si>
  <si>
    <t>MgCU = Margen de Contribución Unitario</t>
  </si>
  <si>
    <t xml:space="preserve">   PE =</t>
  </si>
  <si>
    <t>CF</t>
  </si>
  <si>
    <t>PE =</t>
  </si>
  <si>
    <t>PUNTO DE EQUILIBRIO EN UNIDADES POR PRODUCTO</t>
  </si>
  <si>
    <t>PRODUCTOS</t>
  </si>
  <si>
    <t>UNIDAD
DE MEDIDA</t>
  </si>
  <si>
    <t>CANTIDAD
ANUAL</t>
  </si>
  <si>
    <t>CANTIDAD
MENSUAL</t>
  </si>
  <si>
    <t>CANTIDAD
DIARIA</t>
  </si>
  <si>
    <t xml:space="preserve">unidad
</t>
  </si>
  <si>
    <t>PUNTO DE EQUILIBRIO EN SOLES POR PRODUCTO</t>
  </si>
  <si>
    <t>PRECIO S/.</t>
  </si>
  <si>
    <t>TOTAL
ANUALS/.</t>
  </si>
  <si>
    <t>TOTAL
MES S/.</t>
  </si>
  <si>
    <t>TOTAL
DIARIO S/.</t>
  </si>
  <si>
    <t>PUNTO DE EQULIBRIO PARA VARIOS PRODUCTOS</t>
  </si>
  <si>
    <t>% del Total
Ventas</t>
  </si>
  <si>
    <t>B</t>
  </si>
  <si>
    <t>C</t>
  </si>
  <si>
    <t>CVU = Costo variable Unitario para cada producto</t>
  </si>
  <si>
    <t>MgCU = Margen de Contribución Unitario (PRECIO - CVU)</t>
  </si>
  <si>
    <t>Fuente: Elaboración ICADE</t>
  </si>
  <si>
    <t>MARGEN DE CONTRIBUCIÓN PROMEDIO PONDERADO</t>
  </si>
  <si>
    <t>PESO</t>
  </si>
  <si>
    <t>MgCU (*)
ponderado</t>
  </si>
  <si>
    <t>PIMIENTO FRESCO PRIMERA</t>
  </si>
  <si>
    <t>PIMIENTO FRESCO SEGUNDA</t>
  </si>
  <si>
    <t>PIMIENTO FRESCO TERCERA</t>
  </si>
  <si>
    <t>MgCU PONDERADO</t>
  </si>
  <si>
    <t>(*) Se obtiene  de MgCU* PESO</t>
  </si>
  <si>
    <t>PUNTO DE EQUILIBRIO TOTAL COMBINADO</t>
  </si>
  <si>
    <t>Unidades  combinadas</t>
  </si>
  <si>
    <t>El PE se calcula en función a las veces por el peso en % de C/U</t>
  </si>
  <si>
    <t>CANTIDAD ANUAL</t>
  </si>
  <si>
    <t>CANTIDAD MENSUAL</t>
  </si>
  <si>
    <t>CANTIDAD DIARIA</t>
  </si>
  <si>
    <t>PUNTO DE EQUILIBRIO EN SOLES  POR PRODUCTO</t>
  </si>
  <si>
    <t>SOLES POR AÑO</t>
  </si>
  <si>
    <t>SOLES POR MES</t>
  </si>
  <si>
    <t>SOLES POR DIA</t>
  </si>
  <si>
    <t>Unidades/Mes</t>
  </si>
  <si>
    <t>Soles/Mes</t>
  </si>
  <si>
    <t>Ventas con IGV</t>
  </si>
  <si>
    <t>(-) Costo de ventas</t>
  </si>
  <si>
    <t>Costos de produccion</t>
  </si>
  <si>
    <t>Depreciacion Activo Fijo</t>
  </si>
  <si>
    <t>Utilidad Bruta</t>
  </si>
  <si>
    <t>(-) Gastos operativos</t>
  </si>
  <si>
    <t>Gastos administrativos</t>
  </si>
  <si>
    <t>Gastos de ventas</t>
  </si>
  <si>
    <t>Amortizacion de intangibles</t>
  </si>
  <si>
    <t>Utilidad Operativa</t>
  </si>
  <si>
    <t>Intereses</t>
  </si>
  <si>
    <t>Impuesto a la renta (*)</t>
  </si>
  <si>
    <t>Utilidad Neta</t>
  </si>
  <si>
    <t>Tabla de Amortización de Deuda</t>
  </si>
  <si>
    <t>TEA Nominal</t>
  </si>
  <si>
    <t>TEM Nominal</t>
  </si>
  <si>
    <t>Inflación Anual</t>
  </si>
  <si>
    <t>Inflación del mes</t>
  </si>
  <si>
    <t>TEM Real</t>
  </si>
  <si>
    <t>n</t>
  </si>
  <si>
    <t>Cuota Capital</t>
  </si>
  <si>
    <t>Trimestres</t>
  </si>
  <si>
    <t>Saldo Inicial</t>
  </si>
  <si>
    <t>Interes</t>
  </si>
  <si>
    <t>Cuota</t>
  </si>
  <si>
    <t>Amortizacion</t>
  </si>
  <si>
    <t>Saldo Final</t>
  </si>
  <si>
    <t>Todo Año 1</t>
  </si>
  <si>
    <t>COK APALANCADO CON RIESGO TOTAL</t>
  </si>
  <si>
    <t>COSTO PROMEDIO PONDERADO DE CAPITAL CON RIESGO TOTAL</t>
  </si>
  <si>
    <t>Kert= Rfusa+Brl total Peru*(Rm-Rf)usa + Rp peru</t>
  </si>
  <si>
    <t>Kwacc= E/V * Kert + D/V * Kd</t>
  </si>
  <si>
    <t>Rf usa</t>
  </si>
  <si>
    <t>E/V</t>
  </si>
  <si>
    <t>Brl total Peru</t>
  </si>
  <si>
    <t>Kert</t>
  </si>
  <si>
    <t>(Rm-Rf) usa</t>
  </si>
  <si>
    <t>D/V</t>
  </si>
  <si>
    <t>Rp</t>
  </si>
  <si>
    <t>Kd</t>
  </si>
  <si>
    <t>t</t>
  </si>
  <si>
    <t>Kwacc</t>
  </si>
  <si>
    <t>BETA REAPALANCADO CON RIESGO TOTAL</t>
  </si>
  <si>
    <t>Brl total= Bu total ME*(1+(D/E))*(1-tr)</t>
  </si>
  <si>
    <t>Bu total ME</t>
  </si>
  <si>
    <t>D/E Peru</t>
  </si>
  <si>
    <t>PAGO DE IGV PROYECTADO</t>
  </si>
  <si>
    <t>Año 1</t>
  </si>
  <si>
    <t>Año 2</t>
  </si>
  <si>
    <t>Año 3</t>
  </si>
  <si>
    <t>Año 4</t>
  </si>
  <si>
    <t>Año 5</t>
  </si>
  <si>
    <t>Ingresos sin IGV</t>
  </si>
  <si>
    <t>Ingreso con GV</t>
  </si>
  <si>
    <t>Egresos sin IGV</t>
  </si>
  <si>
    <t>Egresos con IGV</t>
  </si>
  <si>
    <t>Pago IGV (Icon-Econ)</t>
  </si>
  <si>
    <t>FLUJOS DE CAJA ECONOMICO Y FINANCIERO</t>
  </si>
  <si>
    <t>Año 0</t>
  </si>
  <si>
    <t>Ingresos por ventas</t>
  </si>
  <si>
    <t>Costos de produccion (*)</t>
  </si>
  <si>
    <t>Pago de IGV</t>
  </si>
  <si>
    <t>Prestamo</t>
  </si>
  <si>
    <t xml:space="preserve">Cuota de capital </t>
  </si>
  <si>
    <t>COK desapalancado con Riesgo Total</t>
  </si>
  <si>
    <t>Kurt =</t>
  </si>
  <si>
    <t>Promedio 2020</t>
  </si>
  <si>
    <t>Rp =</t>
  </si>
  <si>
    <t>promedio geometrico 1928-2020</t>
  </si>
  <si>
    <t>(Rm-Rf) =</t>
  </si>
  <si>
    <t>βu total ME =</t>
  </si>
  <si>
    <t>Rf usa =</t>
  </si>
  <si>
    <t>Donde</t>
  </si>
  <si>
    <t>Depreciación de activo fijo</t>
  </si>
  <si>
    <t>Gastos Administrativos</t>
  </si>
  <si>
    <t>EVALUACIÓN ECONÓMICA</t>
  </si>
  <si>
    <t>Ku nominal en soles</t>
  </si>
  <si>
    <t>Inflacion en Perú</t>
  </si>
  <si>
    <t>Inflacion USA</t>
  </si>
  <si>
    <t>COK  real</t>
  </si>
  <si>
    <t>VANE =</t>
  </si>
  <si>
    <t>TIRE =</t>
  </si>
  <si>
    <t>REGIMEN ESPECIAL</t>
  </si>
  <si>
    <r>
      <t xml:space="preserve">Kurt = Rf usa+ </t>
    </r>
    <r>
      <rPr>
        <b/>
        <sz val="12"/>
        <color rgb="FF000000"/>
        <rFont val="Symbol"/>
        <family val="1"/>
        <charset val="2"/>
      </rPr>
      <t>b</t>
    </r>
    <r>
      <rPr>
        <b/>
        <sz val="12"/>
        <color rgb="FF000000"/>
        <rFont val="Times New Roman"/>
        <family val="1"/>
      </rPr>
      <t xml:space="preserve">u total </t>
    </r>
    <r>
      <rPr>
        <b/>
        <vertAlign val="subscript"/>
        <sz val="12"/>
        <color rgb="FF000000"/>
        <rFont val="Times New Roman"/>
        <family val="1"/>
      </rPr>
      <t>ME</t>
    </r>
    <r>
      <rPr>
        <b/>
        <sz val="12"/>
        <color rgb="FF000000"/>
        <rFont val="Times New Roman"/>
        <family val="1"/>
      </rPr>
      <t>* (Rm- Rf)</t>
    </r>
    <r>
      <rPr>
        <b/>
        <vertAlign val="subscript"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 xml:space="preserve">usa+ Rp </t>
    </r>
    <r>
      <rPr>
        <b/>
        <vertAlign val="subscript"/>
        <sz val="12"/>
        <color rgb="FF000000"/>
        <rFont val="Times New Roman"/>
        <family val="1"/>
      </rPr>
      <t>PERU</t>
    </r>
    <r>
      <rPr>
        <b/>
        <sz val="12"/>
        <color rgb="FF000000"/>
        <rFont val="Times New Roman"/>
        <family val="1"/>
      </rPr>
      <t xml:space="preserve"> </t>
    </r>
  </si>
  <si>
    <t>IGV Compra</t>
  </si>
  <si>
    <t>IGV Venta</t>
  </si>
  <si>
    <t>Ku nominal en dolares</t>
  </si>
  <si>
    <t>MODELO FINANCIERO</t>
  </si>
  <si>
    <t>EVALUACION ECONOMICA</t>
  </si>
  <si>
    <t>Y FINANCIERA DE INVERSIONES</t>
  </si>
  <si>
    <t>TEA</t>
  </si>
  <si>
    <t>VANE</t>
  </si>
  <si>
    <t>VANF</t>
  </si>
  <si>
    <t>TIRE</t>
  </si>
  <si>
    <t>TIRF</t>
  </si>
  <si>
    <t>Paquete x 50</t>
  </si>
  <si>
    <t>Ovillos</t>
  </si>
  <si>
    <t>Ovillo de fibra sintética</t>
  </si>
  <si>
    <t>COSTOS DE PRODUCCIÓN O DE VENTAS (3500 unidades)</t>
  </si>
  <si>
    <t>COSTO UNITARIO: LOTE DE 3500 UNIDADES/MES</t>
  </si>
  <si>
    <t>variacion kw</t>
  </si>
  <si>
    <t>Ovillos de fibra sintética</t>
  </si>
  <si>
    <t>SIS (**)</t>
  </si>
  <si>
    <t>Variable</t>
  </si>
  <si>
    <t>Inflacion Peru</t>
  </si>
  <si>
    <t>Horizonte Evaluación</t>
  </si>
  <si>
    <t>Régimen Especial</t>
  </si>
  <si>
    <t>SIS</t>
  </si>
  <si>
    <t>CANTIDADES REFERENCIALES</t>
  </si>
  <si>
    <t>INCREMENTO</t>
  </si>
  <si>
    <t>Nominal anual</t>
  </si>
  <si>
    <t>Años</t>
  </si>
  <si>
    <t>Precio venta ovillo</t>
  </si>
  <si>
    <t>Precio compra ovillo</t>
  </si>
  <si>
    <t>Impuesto</t>
  </si>
  <si>
    <t>OPTIMISTA</t>
  </si>
  <si>
    <t>PESIMISTA</t>
  </si>
  <si>
    <t>Resumen del escenario</t>
  </si>
  <si>
    <t>Creado por Admin el 20/02/2021
Modificado por Admin el 20/02/2021
Modificado por Admin el 25/02/2021</t>
  </si>
  <si>
    <t>Precio de venta de ovillo</t>
  </si>
  <si>
    <t>Precio de compra de ovillo</t>
  </si>
  <si>
    <t>PROBABLE</t>
  </si>
  <si>
    <t>VARIABLES</t>
  </si>
  <si>
    <t>INDICADORES</t>
  </si>
  <si>
    <t>(*) Variable tentativa para hacer pruebas</t>
  </si>
  <si>
    <t>Beta total desapalancado para vestidos</t>
  </si>
  <si>
    <t>TIRF  =</t>
  </si>
  <si>
    <t xml:space="preserve"> VANF=</t>
  </si>
  <si>
    <t>Wacc nominal en dolares</t>
  </si>
  <si>
    <t>wacc nominal en soles</t>
  </si>
  <si>
    <t>Wacc  real</t>
  </si>
  <si>
    <t>Empleados(*)</t>
  </si>
  <si>
    <t>*Se ha considerado a los empleados en gastos administrativos</t>
  </si>
  <si>
    <t>año</t>
  </si>
  <si>
    <t>ESTADO DE RESULTADOS</t>
  </si>
  <si>
    <t>Utilidad antes de impuestos</t>
  </si>
  <si>
    <t>Ventas Netas (sin IGV)</t>
  </si>
  <si>
    <t>promedio geometrico 2010-2020</t>
  </si>
  <si>
    <t>Kert nominal en dolares</t>
  </si>
  <si>
    <t>Kert nominal en soles</t>
  </si>
  <si>
    <t>Kert  real</t>
  </si>
  <si>
    <t>PATRIMONIO</t>
  </si>
  <si>
    <t>Total Flujo de Deuda</t>
  </si>
  <si>
    <t>EVALUACIÓN FINANCIERA                                    EN EMPRESA NO DIVERSIFICADA</t>
  </si>
  <si>
    <t>EVALUACIÓN FINANCIERA                                          EN EMPRESA DIVERSIFICADA</t>
  </si>
  <si>
    <t>Kers nominal en dolares</t>
  </si>
  <si>
    <t>Kers nominal en soles</t>
  </si>
  <si>
    <t>Kers  real</t>
  </si>
  <si>
    <t>anual</t>
  </si>
  <si>
    <t xml:space="preserve">     (*) Con RER se aplica1.5% sobre las ventas netas.</t>
  </si>
  <si>
    <t>Gastos operativos (*)</t>
  </si>
  <si>
    <t>(*) Régimen laboral de la Microempresa</t>
  </si>
  <si>
    <t>(**) Régimen tributario Especial</t>
  </si>
  <si>
    <t>Impuestos (**)</t>
  </si>
  <si>
    <t>Activo fijo tangible</t>
  </si>
  <si>
    <t>Activo fijo intangible</t>
  </si>
  <si>
    <t>Capital de trabajo</t>
  </si>
  <si>
    <t>Recupero de capital de trabajo</t>
  </si>
  <si>
    <t>Recupero de activo fijo tangible</t>
  </si>
  <si>
    <t>Flujo de Caja Económico, FCE</t>
  </si>
  <si>
    <t>Flujo de Caja Financiero, FCF</t>
  </si>
  <si>
    <t>Tasa/criterio</t>
  </si>
  <si>
    <t>Valor</t>
  </si>
  <si>
    <t>EVALUACIÓN FINANCIERA CON MÉTODO WACCC</t>
  </si>
  <si>
    <t>Flujo de Inversión y Liquidación</t>
  </si>
  <si>
    <t>Flujo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</si>
</sst>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&quot;S/&quot;* #,##0.00_-;\-&quot;S/&quot;* #,##0.00_-;_-&quot;S/&quot;* &quot;-&quot;??_-;_-@_-"/>
    <numFmt numFmtId="165" formatCode="_-* #,##0.00_-;\-* #,##0.00_-;_-* &quot;-&quot;??_-;_-@_-"/>
    <numFmt numFmtId="166" formatCode="_ * #,##0.00_ ;_ * \-#,##0.00_ ;_ * &quot;-&quot;??_ ;_ @_ "/>
    <numFmt numFmtId="167" formatCode="0.0"/>
    <numFmt numFmtId="168" formatCode="_-[$S/-280A]\ * #,##0.00_-;\-[$S/-280A]\ * #,##0.00_-;_-[$S/-280A]\ * &quot;-&quot;??_-;_-@_-"/>
    <numFmt numFmtId="169" formatCode="[$S/.-280A]\ #,##0.00"/>
    <numFmt numFmtId="170" formatCode="0.0%"/>
    <numFmt numFmtId="171" formatCode="0.0000"/>
    <numFmt numFmtId="172" formatCode="_ * #,##0_ ;_ * \-#,##0_ ;_ * &quot;-&quot;??_ ;_ @_ "/>
    <numFmt numFmtId="173" formatCode="&quot;S/&quot;#,##0.00"/>
    <numFmt numFmtId="174" formatCode="&quot;S/.&quot;\ #,##0.00"/>
    <numFmt numFmtId="175" formatCode="#,##0.0"/>
    <numFmt numFmtId="176" formatCode="0.000000000000000%"/>
    <numFmt numFmtId="177" formatCode="_-[$S/-280A]\ * #,##0_-;\-[$S/-280A]\ * #,##0_-;_-[$S/-280A]\ * &quot;-&quot;??_-;_-@_-"/>
    <numFmt numFmtId="178" formatCode="&quot;S/&quot;#,##0"/>
    <numFmt numFmtId="179" formatCode="_ * #,##0.0_ ;_ * \-#,##0.0_ ;_ * &quot;-&quot;??_ ;_ @_ "/>
    <numFmt numFmtId="180" formatCode="_-* #,##0_-;\-* #,##0_-;_-* &quot;-&quot;??_-;_-@_-"/>
  </numFmts>
  <fonts count="7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b/>
      <vertAlign val="subscript"/>
      <sz val="12"/>
      <color rgb="FF000000"/>
      <name val="Times New Roman"/>
      <family val="1"/>
    </font>
    <font>
      <b/>
      <sz val="10"/>
      <color theme="0"/>
      <name val="Arial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rgb="FFD8D8D8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0.59999389629810485"/>
        <bgColor indexed="24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4"/>
    <xf numFmtId="164" fontId="5" fillId="0" borderId="4" applyFont="0" applyFill="0" applyBorder="0" applyAlignment="0" applyProtection="0"/>
    <xf numFmtId="0" fontId="7" fillId="0" borderId="4"/>
    <xf numFmtId="0" fontId="1" fillId="0" borderId="4"/>
    <xf numFmtId="9" fontId="1" fillId="0" borderId="4" applyFont="0" applyFill="0" applyBorder="0" applyAlignment="0" applyProtection="0"/>
    <xf numFmtId="0" fontId="40" fillId="0" borderId="4"/>
    <xf numFmtId="0" fontId="42" fillId="0" borderId="4"/>
    <xf numFmtId="9" fontId="40" fillId="0" borderId="4" applyFont="0" applyFill="0" applyBorder="0" applyAlignment="0" applyProtection="0"/>
  </cellStyleXfs>
  <cellXfs count="715">
    <xf numFmtId="0" fontId="0" fillId="0" borderId="0" xfId="0" applyFont="1" applyAlignment="1"/>
    <xf numFmtId="0" fontId="9" fillId="0" borderId="0" xfId="0" applyFont="1" applyAlignment="1"/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/>
    <xf numFmtId="0" fontId="10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8" fillId="4" borderId="5" xfId="0" applyFont="1" applyFill="1" applyBorder="1" applyAlignment="1"/>
    <xf numFmtId="0" fontId="10" fillId="2" borderId="5" xfId="0" applyFont="1" applyFill="1" applyBorder="1" applyAlignment="1"/>
    <xf numFmtId="0" fontId="8" fillId="2" borderId="5" xfId="0" applyFont="1" applyFill="1" applyBorder="1" applyAlignment="1"/>
    <xf numFmtId="4" fontId="8" fillId="4" borderId="5" xfId="0" applyNumberFormat="1" applyFont="1" applyFill="1" applyBorder="1" applyAlignment="1"/>
    <xf numFmtId="0" fontId="8" fillId="2" borderId="5" xfId="0" applyFont="1" applyFill="1" applyBorder="1" applyAlignment="1">
      <alignment horizontal="left" indent="1"/>
    </xf>
    <xf numFmtId="0" fontId="15" fillId="4" borderId="5" xfId="0" applyFont="1" applyFill="1" applyBorder="1" applyAlignment="1"/>
    <xf numFmtId="4" fontId="8" fillId="4" borderId="4" xfId="0" applyNumberFormat="1" applyFont="1" applyFill="1" applyBorder="1" applyAlignment="1"/>
    <xf numFmtId="166" fontId="8" fillId="4" borderId="4" xfId="0" applyNumberFormat="1" applyFont="1" applyFill="1" applyBorder="1" applyAlignment="1"/>
    <xf numFmtId="0" fontId="9" fillId="7" borderId="0" xfId="0" applyFont="1" applyFill="1" applyAlignment="1"/>
    <xf numFmtId="0" fontId="8" fillId="7" borderId="0" xfId="0" applyFont="1" applyFill="1" applyAlignment="1">
      <alignment horizontal="center"/>
    </xf>
    <xf numFmtId="0" fontId="9" fillId="7" borderId="4" xfId="0" applyFont="1" applyFill="1" applyBorder="1" applyAlignment="1"/>
    <xf numFmtId="0" fontId="8" fillId="7" borderId="0" xfId="0" applyFont="1" applyFill="1" applyAlignment="1">
      <alignment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/>
    <xf numFmtId="0" fontId="9" fillId="7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 wrapText="1"/>
    </xf>
    <xf numFmtId="3" fontId="8" fillId="7" borderId="4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167" fontId="8" fillId="7" borderId="5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4" fontId="8" fillId="4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0" xfId="0" applyFont="1" applyFill="1" applyAlignment="1"/>
    <xf numFmtId="0" fontId="3" fillId="7" borderId="0" xfId="0" applyFont="1" applyFill="1" applyAlignment="1"/>
    <xf numFmtId="4" fontId="9" fillId="7" borderId="0" xfId="0" applyNumberFormat="1" applyFont="1" applyFill="1" applyAlignment="1"/>
    <xf numFmtId="0" fontId="8" fillId="0" borderId="5" xfId="0" applyFont="1" applyBorder="1" applyAlignment="1">
      <alignment horizontal="left" vertical="center" wrapText="1"/>
    </xf>
    <xf numFmtId="4" fontId="8" fillId="0" borderId="5" xfId="0" applyNumberFormat="1" applyFont="1" applyBorder="1" applyAlignment="1">
      <alignment horizontal="right"/>
    </xf>
    <xf numFmtId="4" fontId="8" fillId="0" borderId="5" xfId="0" applyNumberFormat="1" applyFont="1" applyBorder="1" applyAlignment="1"/>
    <xf numFmtId="0" fontId="17" fillId="7" borderId="0" xfId="0" applyFont="1" applyFill="1" applyAlignment="1">
      <alignment horizontal="left" vertical="center" wrapText="1"/>
    </xf>
    <xf numFmtId="0" fontId="8" fillId="0" borderId="5" xfId="0" applyFont="1" applyBorder="1" applyAlignment="1"/>
    <xf numFmtId="4" fontId="18" fillId="0" borderId="5" xfId="0" applyNumberFormat="1" applyFont="1" applyBorder="1" applyAlignment="1">
      <alignment vertical="center"/>
    </xf>
    <xf numFmtId="4" fontId="18" fillId="5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8" fillId="9" borderId="4" xfId="0" applyFont="1" applyFill="1" applyBorder="1" applyAlignment="1"/>
    <xf numFmtId="0" fontId="10" fillId="9" borderId="4" xfId="0" applyFont="1" applyFill="1" applyBorder="1" applyAlignment="1">
      <alignment horizontal="center"/>
    </xf>
    <xf numFmtId="0" fontId="11" fillId="7" borderId="4" xfId="0" applyFont="1" applyFill="1" applyBorder="1"/>
    <xf numFmtId="0" fontId="19" fillId="2" borderId="4" xfId="0" applyFont="1" applyFill="1" applyBorder="1" applyAlignment="1">
      <alignment horizontal="center" vertical="center" wrapText="1"/>
    </xf>
    <xf numFmtId="0" fontId="20" fillId="7" borderId="4" xfId="0" applyFont="1" applyFill="1" applyBorder="1"/>
    <xf numFmtId="9" fontId="8" fillId="4" borderId="5" xfId="2" applyFont="1" applyFill="1" applyBorder="1" applyAlignment="1"/>
    <xf numFmtId="0" fontId="11" fillId="7" borderId="0" xfId="0" applyFont="1" applyFill="1" applyAlignment="1"/>
    <xf numFmtId="0" fontId="12" fillId="3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4" fontId="24" fillId="0" borderId="5" xfId="0" applyNumberFormat="1" applyFont="1" applyBorder="1" applyAlignment="1">
      <alignment horizontal="right" vertical="center"/>
    </xf>
    <xf numFmtId="4" fontId="15" fillId="0" borderId="5" xfId="0" applyNumberFormat="1" applyFont="1" applyBorder="1" applyAlignment="1">
      <alignment horizontal="right" vertical="center"/>
    </xf>
    <xf numFmtId="4" fontId="12" fillId="5" borderId="5" xfId="0" applyNumberFormat="1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/>
    </xf>
    <xf numFmtId="4" fontId="12" fillId="13" borderId="5" xfId="0" applyNumberFormat="1" applyFont="1" applyFill="1" applyBorder="1" applyAlignment="1">
      <alignment horizontal="center" vertical="center"/>
    </xf>
    <xf numFmtId="0" fontId="2" fillId="4" borderId="4" xfId="4" applyFont="1" applyFill="1" applyBorder="1" applyAlignment="1"/>
    <xf numFmtId="0" fontId="0" fillId="0" borderId="4" xfId="4" applyFont="1" applyAlignment="1"/>
    <xf numFmtId="0" fontId="3" fillId="4" borderId="22" xfId="4" applyFont="1" applyFill="1" applyBorder="1" applyAlignment="1">
      <alignment horizontal="left"/>
    </xf>
    <xf numFmtId="4" fontId="2" fillId="4" borderId="23" xfId="4" applyNumberFormat="1" applyFont="1" applyFill="1" applyBorder="1" applyAlignment="1">
      <alignment horizontal="center"/>
    </xf>
    <xf numFmtId="0" fontId="2" fillId="4" borderId="24" xfId="4" applyFont="1" applyFill="1" applyBorder="1" applyAlignment="1"/>
    <xf numFmtId="3" fontId="26" fillId="4" borderId="25" xfId="4" applyNumberFormat="1" applyFont="1" applyFill="1" applyBorder="1" applyAlignment="1"/>
    <xf numFmtId="3" fontId="2" fillId="4" borderId="26" xfId="4" applyNumberFormat="1" applyFont="1" applyFill="1" applyBorder="1" applyAlignment="1"/>
    <xf numFmtId="164" fontId="2" fillId="4" borderId="27" xfId="5" applyFont="1" applyFill="1" applyBorder="1" applyAlignment="1"/>
    <xf numFmtId="3" fontId="2" fillId="4" borderId="25" xfId="4" applyNumberFormat="1" applyFont="1" applyFill="1" applyBorder="1" applyAlignment="1"/>
    <xf numFmtId="3" fontId="3" fillId="4" borderId="28" xfId="4" applyNumberFormat="1" applyFont="1" applyFill="1" applyBorder="1" applyAlignment="1"/>
    <xf numFmtId="3" fontId="2" fillId="4" borderId="4" xfId="4" applyNumberFormat="1" applyFont="1" applyFill="1" applyBorder="1" applyAlignment="1"/>
    <xf numFmtId="0" fontId="27" fillId="4" borderId="4" xfId="4" applyFont="1" applyFill="1" applyBorder="1" applyAlignment="1">
      <alignment horizontal="center"/>
    </xf>
    <xf numFmtId="0" fontId="3" fillId="3" borderId="29" xfId="4" applyFont="1" applyFill="1" applyBorder="1" applyAlignment="1">
      <alignment horizontal="center"/>
    </xf>
    <xf numFmtId="0" fontId="3" fillId="2" borderId="4" xfId="4" applyFont="1" applyFill="1" applyBorder="1" applyAlignment="1">
      <alignment horizontal="center"/>
    </xf>
    <xf numFmtId="4" fontId="2" fillId="0" borderId="24" xfId="4" applyNumberFormat="1" applyFont="1" applyBorder="1" applyAlignment="1"/>
    <xf numFmtId="4" fontId="2" fillId="2" borderId="4" xfId="4" applyNumberFormat="1" applyFont="1" applyFill="1" applyBorder="1" applyAlignment="1"/>
    <xf numFmtId="3" fontId="2" fillId="4" borderId="25" xfId="4" applyNumberFormat="1" applyFont="1" applyFill="1" applyBorder="1" applyAlignment="1">
      <alignment horizontal="left"/>
    </xf>
    <xf numFmtId="3" fontId="2" fillId="2" borderId="4" xfId="4" applyNumberFormat="1" applyFont="1" applyFill="1" applyBorder="1" applyAlignment="1"/>
    <xf numFmtId="0" fontId="2" fillId="4" borderId="4" xfId="4" applyFont="1" applyFill="1" applyBorder="1" applyAlignment="1">
      <alignment horizontal="center"/>
    </xf>
    <xf numFmtId="0" fontId="2" fillId="2" borderId="4" xfId="4" applyFont="1" applyFill="1" applyBorder="1" applyAlignment="1"/>
    <xf numFmtId="0" fontId="3" fillId="3" borderId="26" xfId="4" applyFont="1" applyFill="1" applyBorder="1" applyAlignment="1"/>
    <xf numFmtId="0" fontId="3" fillId="3" borderId="26" xfId="4" applyFont="1" applyFill="1" applyBorder="1" applyAlignment="1">
      <alignment horizontal="center"/>
    </xf>
    <xf numFmtId="0" fontId="3" fillId="2" borderId="33" xfId="4" applyFont="1" applyFill="1" applyBorder="1" applyAlignment="1"/>
    <xf numFmtId="0" fontId="3" fillId="2" borderId="26" xfId="4" applyFont="1" applyFill="1" applyBorder="1" applyAlignment="1"/>
    <xf numFmtId="0" fontId="3" fillId="2" borderId="26" xfId="4" applyFont="1" applyFill="1" applyBorder="1" applyAlignment="1">
      <alignment horizontal="center"/>
    </xf>
    <xf numFmtId="0" fontId="2" fillId="2" borderId="22" xfId="4" applyFont="1" applyFill="1" applyBorder="1" applyAlignment="1"/>
    <xf numFmtId="0" fontId="2" fillId="2" borderId="25" xfId="4" applyFont="1" applyFill="1" applyBorder="1" applyAlignment="1"/>
    <xf numFmtId="0" fontId="3" fillId="2" borderId="25" xfId="4" applyFont="1" applyFill="1" applyBorder="1" applyAlignment="1"/>
    <xf numFmtId="0" fontId="2" fillId="3" borderId="26" xfId="4" applyFont="1" applyFill="1" applyBorder="1" applyAlignment="1"/>
    <xf numFmtId="1" fontId="3" fillId="3" borderId="26" xfId="4" applyNumberFormat="1" applyFont="1" applyFill="1" applyBorder="1" applyAlignment="1">
      <alignment horizontal="center"/>
    </xf>
    <xf numFmtId="0" fontId="28" fillId="4" borderId="4" xfId="4" applyFont="1" applyFill="1" applyBorder="1" applyAlignment="1"/>
    <xf numFmtId="0" fontId="29" fillId="4" borderId="4" xfId="4" applyFont="1" applyFill="1" applyBorder="1" applyAlignment="1"/>
    <xf numFmtId="0" fontId="28" fillId="4" borderId="4" xfId="4" applyFont="1" applyFill="1" applyBorder="1" applyAlignment="1">
      <alignment horizontal="center"/>
    </xf>
    <xf numFmtId="0" fontId="3" fillId="3" borderId="36" xfId="4" applyFont="1" applyFill="1" applyBorder="1" applyAlignment="1">
      <alignment horizontal="center"/>
    </xf>
    <xf numFmtId="0" fontId="3" fillId="0" borderId="39" xfId="4" applyFont="1" applyBorder="1" applyAlignment="1">
      <alignment horizontal="center"/>
    </xf>
    <xf numFmtId="0" fontId="3" fillId="0" borderId="39" xfId="4" applyFont="1" applyBorder="1" applyAlignment="1">
      <alignment horizontal="center" vertical="center"/>
    </xf>
    <xf numFmtId="0" fontId="3" fillId="0" borderId="39" xfId="4" applyFont="1" applyBorder="1" applyAlignment="1">
      <alignment horizontal="left" vertical="center" wrapText="1"/>
    </xf>
    <xf numFmtId="0" fontId="3" fillId="0" borderId="40" xfId="4" applyFont="1" applyBorder="1" applyAlignment="1">
      <alignment horizontal="center" vertical="center"/>
    </xf>
    <xf numFmtId="0" fontId="3" fillId="0" borderId="26" xfId="4" applyFont="1" applyBorder="1" applyAlignment="1">
      <alignment horizontal="center"/>
    </xf>
    <xf numFmtId="0" fontId="3" fillId="0" borderId="26" xfId="4" applyFont="1" applyBorder="1" applyAlignment="1">
      <alignment horizontal="center" vertical="center"/>
    </xf>
    <xf numFmtId="0" fontId="3" fillId="0" borderId="26" xfId="4" applyFont="1" applyBorder="1" applyAlignment="1">
      <alignment horizontal="left" vertical="center" wrapText="1"/>
    </xf>
    <xf numFmtId="0" fontId="3" fillId="0" borderId="27" xfId="4" applyFont="1" applyBorder="1" applyAlignment="1">
      <alignment horizontal="center" vertical="center"/>
    </xf>
    <xf numFmtId="4" fontId="2" fillId="2" borderId="26" xfId="4" applyNumberFormat="1" applyFont="1" applyFill="1" applyBorder="1" applyAlignment="1"/>
    <xf numFmtId="3" fontId="2" fillId="2" borderId="26" xfId="4" applyNumberFormat="1" applyFont="1" applyFill="1" applyBorder="1" applyAlignment="1"/>
    <xf numFmtId="4" fontId="2" fillId="2" borderId="27" xfId="4" applyNumberFormat="1" applyFont="1" applyFill="1" applyBorder="1" applyAlignment="1"/>
    <xf numFmtId="3" fontId="2" fillId="2" borderId="26" xfId="4" applyNumberFormat="1" applyFont="1" applyFill="1" applyBorder="1" applyAlignment="1">
      <alignment horizontal="center"/>
    </xf>
    <xf numFmtId="0" fontId="2" fillId="2" borderId="28" xfId="4" applyFont="1" applyFill="1" applyBorder="1" applyAlignment="1"/>
    <xf numFmtId="4" fontId="2" fillId="2" borderId="20" xfId="4" applyNumberFormat="1" applyFont="1" applyFill="1" applyBorder="1" applyAlignment="1"/>
    <xf numFmtId="4" fontId="2" fillId="2" borderId="32" xfId="4" applyNumberFormat="1" applyFont="1" applyFill="1" applyBorder="1" applyAlignment="1"/>
    <xf numFmtId="0" fontId="30" fillId="3" borderId="18" xfId="4" applyFont="1" applyFill="1" applyBorder="1" applyAlignment="1"/>
    <xf numFmtId="4" fontId="3" fillId="3" borderId="19" xfId="4" applyNumberFormat="1" applyFont="1" applyFill="1" applyBorder="1" applyAlignment="1"/>
    <xf numFmtId="3" fontId="3" fillId="3" borderId="19" xfId="4" applyNumberFormat="1" applyFont="1" applyFill="1" applyBorder="1" applyAlignment="1">
      <alignment horizontal="center"/>
    </xf>
    <xf numFmtId="4" fontId="3" fillId="3" borderId="21" xfId="4" applyNumberFormat="1" applyFont="1" applyFill="1" applyBorder="1" applyAlignment="1"/>
    <xf numFmtId="0" fontId="2" fillId="0" borderId="4" xfId="4" applyFont="1" applyAlignment="1"/>
    <xf numFmtId="4" fontId="2" fillId="4" borderId="4" xfId="4" applyNumberFormat="1" applyFont="1" applyFill="1" applyBorder="1" applyAlignment="1"/>
    <xf numFmtId="4" fontId="2" fillId="2" borderId="4" xfId="4" applyNumberFormat="1" applyFont="1" applyFill="1" applyBorder="1" applyAlignment="1">
      <alignment horizontal="center"/>
    </xf>
    <xf numFmtId="4" fontId="3" fillId="2" borderId="4" xfId="4" applyNumberFormat="1" applyFont="1" applyFill="1" applyBorder="1" applyAlignment="1">
      <alignment horizontal="center"/>
    </xf>
    <xf numFmtId="0" fontId="30" fillId="4" borderId="4" xfId="4" applyFont="1" applyFill="1" applyBorder="1" applyAlignment="1"/>
    <xf numFmtId="4" fontId="29" fillId="4" borderId="4" xfId="4" applyNumberFormat="1" applyFont="1" applyFill="1" applyBorder="1" applyAlignment="1">
      <alignment horizontal="center"/>
    </xf>
    <xf numFmtId="4" fontId="3" fillId="0" borderId="4" xfId="4" applyNumberFormat="1" applyFont="1" applyAlignment="1">
      <alignment horizontal="center"/>
    </xf>
    <xf numFmtId="4" fontId="3" fillId="2" borderId="4" xfId="4" applyNumberFormat="1" applyFont="1" applyFill="1" applyBorder="1" applyAlignment="1"/>
    <xf numFmtId="3" fontId="3" fillId="3" borderId="20" xfId="4" applyNumberFormat="1" applyFont="1" applyFill="1" applyBorder="1" applyAlignment="1">
      <alignment horizontal="center" vertical="center"/>
    </xf>
    <xf numFmtId="3" fontId="3" fillId="3" borderId="20" xfId="4" applyNumberFormat="1" applyFont="1" applyFill="1" applyBorder="1" applyAlignment="1">
      <alignment horizontal="center"/>
    </xf>
    <xf numFmtId="3" fontId="3" fillId="3" borderId="32" xfId="4" applyNumberFormat="1" applyFont="1" applyFill="1" applyBorder="1" applyAlignment="1">
      <alignment horizontal="center"/>
    </xf>
    <xf numFmtId="3" fontId="3" fillId="0" borderId="4" xfId="4" applyNumberFormat="1" applyFont="1" applyAlignment="1">
      <alignment horizontal="center"/>
    </xf>
    <xf numFmtId="3" fontId="3" fillId="2" borderId="4" xfId="4" applyNumberFormat="1" applyFont="1" applyFill="1" applyBorder="1" applyAlignment="1">
      <alignment horizontal="center"/>
    </xf>
    <xf numFmtId="4" fontId="2" fillId="4" borderId="39" xfId="4" applyNumberFormat="1" applyFont="1" applyFill="1" applyBorder="1" applyAlignment="1">
      <alignment horizontal="left"/>
    </xf>
    <xf numFmtId="4" fontId="2" fillId="4" borderId="39" xfId="4" applyNumberFormat="1" applyFont="1" applyFill="1" applyBorder="1" applyAlignment="1">
      <alignment horizontal="center"/>
    </xf>
    <xf numFmtId="4" fontId="2" fillId="4" borderId="40" xfId="4" applyNumberFormat="1" applyFont="1" applyFill="1" applyBorder="1" applyAlignment="1">
      <alignment horizontal="center"/>
    </xf>
    <xf numFmtId="4" fontId="2" fillId="0" borderId="4" xfId="4" applyNumberFormat="1" applyFont="1" applyAlignment="1">
      <alignment horizontal="center"/>
    </xf>
    <xf numFmtId="4" fontId="2" fillId="4" borderId="26" xfId="4" applyNumberFormat="1" applyFont="1" applyFill="1" applyBorder="1" applyAlignment="1">
      <alignment horizontal="left"/>
    </xf>
    <xf numFmtId="4" fontId="2" fillId="4" borderId="26" xfId="4" applyNumberFormat="1" applyFont="1" applyFill="1" applyBorder="1" applyAlignment="1">
      <alignment horizontal="center"/>
    </xf>
    <xf numFmtId="4" fontId="2" fillId="4" borderId="27" xfId="4" applyNumberFormat="1" applyFont="1" applyFill="1" applyBorder="1" applyAlignment="1">
      <alignment horizontal="center"/>
    </xf>
    <xf numFmtId="0" fontId="3" fillId="4" borderId="42" xfId="4" applyFont="1" applyFill="1" applyBorder="1" applyAlignment="1"/>
    <xf numFmtId="4" fontId="2" fillId="4" borderId="36" xfId="4" applyNumberFormat="1" applyFont="1" applyFill="1" applyBorder="1" applyAlignment="1">
      <alignment horizontal="left"/>
    </xf>
    <xf numFmtId="4" fontId="2" fillId="4" borderId="36" xfId="4" applyNumberFormat="1" applyFont="1" applyFill="1" applyBorder="1" applyAlignment="1">
      <alignment horizontal="center"/>
    </xf>
    <xf numFmtId="4" fontId="2" fillId="4" borderId="43" xfId="4" applyNumberFormat="1" applyFont="1" applyFill="1" applyBorder="1" applyAlignment="1">
      <alignment horizontal="center"/>
    </xf>
    <xf numFmtId="4" fontId="3" fillId="3" borderId="30" xfId="4" applyNumberFormat="1" applyFont="1" applyFill="1" applyBorder="1" applyAlignment="1">
      <alignment horizontal="center"/>
    </xf>
    <xf numFmtId="4" fontId="3" fillId="3" borderId="30" xfId="4" applyNumberFormat="1" applyFont="1" applyFill="1" applyBorder="1" applyAlignment="1"/>
    <xf numFmtId="4" fontId="3" fillId="3" borderId="31" xfId="4" applyNumberFormat="1" applyFont="1" applyFill="1" applyBorder="1" applyAlignment="1">
      <alignment horizontal="center"/>
    </xf>
    <xf numFmtId="0" fontId="6" fillId="4" borderId="4" xfId="6" applyFont="1" applyFill="1" applyBorder="1" applyAlignment="1"/>
    <xf numFmtId="0" fontId="7" fillId="0" borderId="4" xfId="6" applyFont="1" applyAlignment="1"/>
    <xf numFmtId="3" fontId="26" fillId="4" borderId="29" xfId="6" applyNumberFormat="1" applyFont="1" applyFill="1" applyBorder="1" applyAlignment="1">
      <alignment horizontal="left"/>
    </xf>
    <xf numFmtId="3" fontId="6" fillId="4" borderId="30" xfId="6" applyNumberFormat="1" applyFont="1" applyFill="1" applyBorder="1" applyAlignment="1"/>
    <xf numFmtId="3" fontId="6" fillId="4" borderId="22" xfId="6" applyNumberFormat="1" applyFont="1" applyFill="1" applyBorder="1" applyAlignment="1">
      <alignment horizontal="left"/>
    </xf>
    <xf numFmtId="3" fontId="6" fillId="4" borderId="23" xfId="6" applyNumberFormat="1" applyFont="1" applyFill="1" applyBorder="1" applyAlignment="1"/>
    <xf numFmtId="3" fontId="6" fillId="4" borderId="25" xfId="6" applyNumberFormat="1" applyFont="1" applyFill="1" applyBorder="1" applyAlignment="1">
      <alignment horizontal="left"/>
    </xf>
    <xf numFmtId="3" fontId="6" fillId="4" borderId="26" xfId="6" applyNumberFormat="1" applyFont="1" applyFill="1" applyBorder="1" applyAlignment="1"/>
    <xf numFmtId="3" fontId="6" fillId="4" borderId="42" xfId="6" applyNumberFormat="1" applyFont="1" applyFill="1" applyBorder="1" applyAlignment="1">
      <alignment horizontal="left"/>
    </xf>
    <xf numFmtId="3" fontId="6" fillId="4" borderId="36" xfId="6" applyNumberFormat="1" applyFont="1" applyFill="1" applyBorder="1" applyAlignment="1"/>
    <xf numFmtId="3" fontId="26" fillId="4" borderId="29" xfId="6" applyNumberFormat="1" applyFont="1" applyFill="1" applyBorder="1" applyAlignment="1"/>
    <xf numFmtId="3" fontId="6" fillId="4" borderId="25" xfId="6" applyNumberFormat="1" applyFont="1" applyFill="1" applyBorder="1" applyAlignment="1"/>
    <xf numFmtId="3" fontId="6" fillId="4" borderId="42" xfId="6" applyNumberFormat="1" applyFont="1" applyFill="1" applyBorder="1" applyAlignment="1"/>
    <xf numFmtId="3" fontId="6" fillId="4" borderId="4" xfId="6" applyNumberFormat="1" applyFont="1" applyFill="1" applyBorder="1" applyAlignment="1"/>
    <xf numFmtId="0" fontId="33" fillId="0" borderId="33" xfId="6" applyFont="1" applyBorder="1" applyAlignment="1">
      <alignment horizontal="left" vertical="center"/>
    </xf>
    <xf numFmtId="0" fontId="26" fillId="0" borderId="39" xfId="6" applyFont="1" applyBorder="1" applyAlignment="1">
      <alignment horizontal="center" vertical="center"/>
    </xf>
    <xf numFmtId="0" fontId="26" fillId="0" borderId="39" xfId="6" applyFont="1" applyBorder="1" applyAlignment="1">
      <alignment horizontal="center" vertical="center" wrapText="1"/>
    </xf>
    <xf numFmtId="169" fontId="26" fillId="0" borderId="40" xfId="6" applyNumberFormat="1" applyFont="1" applyBorder="1" applyAlignment="1">
      <alignment horizontal="center" vertical="center" wrapText="1"/>
    </xf>
    <xf numFmtId="0" fontId="33" fillId="0" borderId="25" xfId="6" applyFont="1" applyBorder="1" applyAlignment="1">
      <alignment horizontal="left" vertical="center"/>
    </xf>
    <xf numFmtId="0" fontId="26" fillId="0" borderId="26" xfId="6" applyFont="1" applyBorder="1" applyAlignment="1">
      <alignment horizontal="center" vertical="center"/>
    </xf>
    <xf numFmtId="0" fontId="26" fillId="0" borderId="26" xfId="6" applyFont="1" applyBorder="1" applyAlignment="1">
      <alignment horizontal="center" vertical="center" wrapText="1"/>
    </xf>
    <xf numFmtId="169" fontId="26" fillId="0" borderId="27" xfId="6" applyNumberFormat="1" applyFont="1" applyBorder="1" applyAlignment="1">
      <alignment horizontal="center" vertical="center" wrapText="1"/>
    </xf>
    <xf numFmtId="0" fontId="6" fillId="0" borderId="26" xfId="6" applyFont="1" applyBorder="1" applyAlignment="1">
      <alignment horizontal="center" vertical="center"/>
    </xf>
    <xf numFmtId="169" fontId="6" fillId="0" borderId="27" xfId="6" applyNumberFormat="1" applyFont="1" applyBorder="1" applyAlignment="1">
      <alignment horizontal="right" vertical="center"/>
    </xf>
    <xf numFmtId="0" fontId="33" fillId="0" borderId="25" xfId="6" applyFont="1" applyBorder="1" applyAlignment="1">
      <alignment horizontal="left" vertical="center" wrapText="1"/>
    </xf>
    <xf numFmtId="0" fontId="33" fillId="0" borderId="28" xfId="6" applyFont="1" applyBorder="1" applyAlignment="1">
      <alignment horizontal="left" vertical="center"/>
    </xf>
    <xf numFmtId="0" fontId="6" fillId="0" borderId="20" xfId="6" applyFont="1" applyBorder="1" applyAlignment="1">
      <alignment horizontal="center" vertical="center"/>
    </xf>
    <xf numFmtId="169" fontId="6" fillId="0" borderId="32" xfId="6" applyNumberFormat="1" applyFont="1" applyBorder="1" applyAlignment="1">
      <alignment horizontal="right" vertical="center"/>
    </xf>
    <xf numFmtId="0" fontId="6" fillId="0" borderId="4" xfId="6" applyFont="1" applyAlignment="1"/>
    <xf numFmtId="166" fontId="6" fillId="4" borderId="4" xfId="6" applyNumberFormat="1" applyFont="1" applyFill="1" applyBorder="1" applyAlignment="1"/>
    <xf numFmtId="4" fontId="2" fillId="4" borderId="26" xfId="4" applyNumberFormat="1" applyFont="1" applyFill="1" applyBorder="1" applyAlignment="1"/>
    <xf numFmtId="0" fontId="3" fillId="2" borderId="4" xfId="4" applyFont="1" applyFill="1" applyBorder="1" applyAlignment="1">
      <alignment horizontal="center"/>
    </xf>
    <xf numFmtId="4" fontId="2" fillId="4" borderId="20" xfId="4" applyNumberFormat="1" applyFont="1" applyFill="1" applyBorder="1" applyAlignment="1"/>
    <xf numFmtId="0" fontId="6" fillId="4" borderId="4" xfId="4" applyFont="1" applyFill="1" applyBorder="1" applyAlignment="1"/>
    <xf numFmtId="164" fontId="2" fillId="4" borderId="4" xfId="4" applyNumberFormat="1" applyFont="1" applyFill="1" applyBorder="1" applyAlignment="1"/>
    <xf numFmtId="2" fontId="6" fillId="2" borderId="26" xfId="4" applyNumberFormat="1" applyFont="1" applyFill="1" applyBorder="1" applyAlignment="1"/>
    <xf numFmtId="0" fontId="6" fillId="2" borderId="25" xfId="4" applyFont="1" applyFill="1" applyBorder="1" applyAlignment="1"/>
    <xf numFmtId="4" fontId="6" fillId="4" borderId="30" xfId="6" applyNumberFormat="1" applyFont="1" applyFill="1" applyBorder="1" applyAlignment="1"/>
    <xf numFmtId="4" fontId="6" fillId="4" borderId="31" xfId="6" applyNumberFormat="1" applyFont="1" applyFill="1" applyBorder="1" applyAlignment="1"/>
    <xf numFmtId="4" fontId="6" fillId="4" borderId="23" xfId="6" applyNumberFormat="1" applyFont="1" applyFill="1" applyBorder="1" applyAlignment="1"/>
    <xf numFmtId="4" fontId="6" fillId="4" borderId="24" xfId="6" applyNumberFormat="1" applyFont="1" applyFill="1" applyBorder="1" applyAlignment="1"/>
    <xf numFmtId="4" fontId="6" fillId="4" borderId="26" xfId="6" applyNumberFormat="1" applyFont="1" applyFill="1" applyBorder="1" applyAlignment="1"/>
    <xf numFmtId="4" fontId="6" fillId="4" borderId="27" xfId="6" applyNumberFormat="1" applyFont="1" applyFill="1" applyBorder="1" applyAlignment="1"/>
    <xf numFmtId="4" fontId="6" fillId="4" borderId="36" xfId="6" applyNumberFormat="1" applyFont="1" applyFill="1" applyBorder="1" applyAlignment="1"/>
    <xf numFmtId="0" fontId="5" fillId="0" borderId="4" xfId="4" applyFont="1" applyAlignment="1"/>
    <xf numFmtId="0" fontId="2" fillId="0" borderId="25" xfId="4" applyFont="1" applyBorder="1" applyAlignment="1"/>
    <xf numFmtId="0" fontId="3" fillId="0" borderId="4" xfId="4" applyFont="1" applyAlignment="1"/>
    <xf numFmtId="0" fontId="3" fillId="14" borderId="29" xfId="4" applyFont="1" applyFill="1" applyBorder="1" applyAlignment="1">
      <alignment horizontal="center" vertical="center"/>
    </xf>
    <xf numFmtId="0" fontId="3" fillId="14" borderId="30" xfId="4" applyFont="1" applyFill="1" applyBorder="1" applyAlignment="1">
      <alignment horizontal="center" vertical="center"/>
    </xf>
    <xf numFmtId="0" fontId="3" fillId="14" borderId="51" xfId="4" applyFont="1" applyFill="1" applyBorder="1" applyAlignment="1">
      <alignment horizontal="center" vertical="center"/>
    </xf>
    <xf numFmtId="0" fontId="3" fillId="14" borderId="46" xfId="4" applyFont="1" applyFill="1" applyBorder="1" applyAlignment="1">
      <alignment horizontal="center" vertical="center"/>
    </xf>
    <xf numFmtId="0" fontId="3" fillId="0" borderId="4" xfId="4" applyFont="1" applyAlignment="1">
      <alignment horizontal="center" vertical="center" wrapText="1"/>
    </xf>
    <xf numFmtId="0" fontId="3" fillId="0" borderId="18" xfId="4" applyFont="1" applyBorder="1" applyAlignment="1">
      <alignment horizontal="center"/>
    </xf>
    <xf numFmtId="2" fontId="2" fillId="0" borderId="19" xfId="4" applyNumberFormat="1" applyFont="1" applyBorder="1" applyAlignment="1"/>
    <xf numFmtId="170" fontId="2" fillId="0" borderId="4" xfId="4" applyNumberFormat="1" applyFont="1" applyAlignment="1"/>
    <xf numFmtId="0" fontId="2" fillId="2" borderId="4" xfId="4" applyFont="1" applyFill="1" applyBorder="1" applyAlignment="1">
      <alignment horizontal="left" vertical="center"/>
    </xf>
    <xf numFmtId="2" fontId="2" fillId="2" borderId="4" xfId="4" applyNumberFormat="1" applyFont="1" applyFill="1" applyBorder="1" applyAlignment="1"/>
    <xf numFmtId="170" fontId="2" fillId="2" borderId="4" xfId="4" applyNumberFormat="1" applyFont="1" applyFill="1" applyBorder="1" applyAlignment="1"/>
    <xf numFmtId="0" fontId="2" fillId="2" borderId="52" xfId="4" applyFont="1" applyFill="1" applyBorder="1" applyAlignment="1"/>
    <xf numFmtId="0" fontId="2" fillId="2" borderId="48" xfId="4" applyFont="1" applyFill="1" applyBorder="1" applyAlignment="1">
      <alignment horizontal="center"/>
    </xf>
    <xf numFmtId="0" fontId="2" fillId="2" borderId="44" xfId="4" applyFont="1" applyFill="1" applyBorder="1" applyAlignment="1"/>
    <xf numFmtId="0" fontId="2" fillId="2" borderId="53" xfId="4" applyFont="1" applyFill="1" applyBorder="1" applyAlignment="1">
      <alignment horizontal="center" vertical="center"/>
    </xf>
    <xf numFmtId="4" fontId="30" fillId="4" borderId="4" xfId="4" applyNumberFormat="1" applyFont="1" applyFill="1" applyBorder="1" applyAlignment="1"/>
    <xf numFmtId="1" fontId="2" fillId="2" borderId="4" xfId="4" applyNumberFormat="1" applyFont="1" applyFill="1" applyBorder="1" applyAlignment="1"/>
    <xf numFmtId="0" fontId="3" fillId="14" borderId="30" xfId="4" applyFont="1" applyFill="1" applyBorder="1" applyAlignment="1">
      <alignment horizontal="center" vertical="center" wrapText="1"/>
    </xf>
    <xf numFmtId="0" fontId="3" fillId="14" borderId="31" xfId="4" applyFont="1" applyFill="1" applyBorder="1" applyAlignment="1">
      <alignment horizontal="center" vertical="center" wrapText="1"/>
    </xf>
    <xf numFmtId="0" fontId="2" fillId="4" borderId="18" xfId="4" applyFont="1" applyFill="1" applyBorder="1" applyAlignment="1">
      <alignment horizontal="center" vertical="center"/>
    </xf>
    <xf numFmtId="2" fontId="2" fillId="4" borderId="19" xfId="4" applyNumberFormat="1" applyFont="1" applyFill="1" applyBorder="1" applyAlignment="1">
      <alignment horizontal="center" vertical="center" wrapText="1"/>
    </xf>
    <xf numFmtId="1" fontId="2" fillId="4" borderId="19" xfId="4" applyNumberFormat="1" applyFont="1" applyFill="1" applyBorder="1" applyAlignment="1">
      <alignment horizontal="center" vertical="center"/>
    </xf>
    <xf numFmtId="1" fontId="2" fillId="4" borderId="21" xfId="4" applyNumberFormat="1" applyFont="1" applyFill="1" applyBorder="1" applyAlignment="1">
      <alignment horizontal="center" vertical="center"/>
    </xf>
    <xf numFmtId="0" fontId="3" fillId="2" borderId="4" xfId="4" applyFont="1" applyFill="1" applyBorder="1" applyAlignment="1"/>
    <xf numFmtId="0" fontId="3" fillId="4" borderId="18" xfId="4" applyFont="1" applyFill="1" applyBorder="1" applyAlignment="1">
      <alignment horizontal="center" vertical="center"/>
    </xf>
    <xf numFmtId="0" fontId="2" fillId="0" borderId="19" xfId="4" applyFont="1" applyBorder="1" applyAlignment="1">
      <alignment horizontal="center"/>
    </xf>
    <xf numFmtId="2" fontId="2" fillId="4" borderId="19" xfId="4" applyNumberFormat="1" applyFont="1" applyFill="1" applyBorder="1" applyAlignment="1">
      <alignment horizontal="center" vertical="center"/>
    </xf>
    <xf numFmtId="2" fontId="2" fillId="4" borderId="21" xfId="4" applyNumberFormat="1" applyFont="1" applyFill="1" applyBorder="1" applyAlignment="1">
      <alignment horizontal="center" vertical="center"/>
    </xf>
    <xf numFmtId="0" fontId="3" fillId="20" borderId="29" xfId="4" applyFont="1" applyFill="1" applyBorder="1" applyAlignment="1">
      <alignment horizontal="center" vertical="center"/>
    </xf>
    <xf numFmtId="0" fontId="3" fillId="20" borderId="30" xfId="4" applyFont="1" applyFill="1" applyBorder="1" applyAlignment="1">
      <alignment horizontal="center" vertical="center"/>
    </xf>
    <xf numFmtId="0" fontId="3" fillId="20" borderId="31" xfId="4" applyFont="1" applyFill="1" applyBorder="1" applyAlignment="1">
      <alignment horizontal="center" vertical="center" wrapText="1"/>
    </xf>
    <xf numFmtId="0" fontId="2" fillId="0" borderId="22" xfId="4" applyFont="1" applyBorder="1" applyAlignment="1">
      <alignment horizontal="center"/>
    </xf>
    <xf numFmtId="0" fontId="2" fillId="0" borderId="23" xfId="4" applyFont="1" applyBorder="1" applyAlignment="1"/>
    <xf numFmtId="2" fontId="2" fillId="0" borderId="23" xfId="4" applyNumberFormat="1" applyFont="1" applyBorder="1" applyAlignment="1"/>
    <xf numFmtId="170" fontId="2" fillId="0" borderId="24" xfId="4" applyNumberFormat="1" applyFont="1" applyBorder="1" applyAlignment="1"/>
    <xf numFmtId="0" fontId="2" fillId="0" borderId="25" xfId="4" applyFont="1" applyBorder="1" applyAlignment="1">
      <alignment horizontal="center"/>
    </xf>
    <xf numFmtId="0" fontId="2" fillId="0" borderId="26" xfId="4" applyFont="1" applyBorder="1" applyAlignment="1"/>
    <xf numFmtId="0" fontId="3" fillId="20" borderId="46" xfId="4" applyFont="1" applyFill="1" applyBorder="1" applyAlignment="1">
      <alignment horizontal="center"/>
    </xf>
    <xf numFmtId="0" fontId="2" fillId="20" borderId="47" xfId="4" applyFont="1" applyFill="1" applyBorder="1" applyAlignment="1"/>
    <xf numFmtId="2" fontId="2" fillId="20" borderId="50" xfId="4" applyNumberFormat="1" applyFont="1" applyFill="1" applyBorder="1" applyAlignment="1"/>
    <xf numFmtId="170" fontId="3" fillId="20" borderId="31" xfId="4" applyNumberFormat="1" applyFont="1" applyFill="1" applyBorder="1" applyAlignment="1"/>
    <xf numFmtId="0" fontId="2" fillId="0" borderId="22" xfId="4" applyFont="1" applyBorder="1" applyAlignment="1"/>
    <xf numFmtId="170" fontId="2" fillId="0" borderId="23" xfId="4" applyNumberFormat="1" applyFont="1" applyBorder="1" applyAlignment="1"/>
    <xf numFmtId="171" fontId="2" fillId="0" borderId="24" xfId="4" applyNumberFormat="1" applyFont="1" applyBorder="1" applyAlignment="1"/>
    <xf numFmtId="2" fontId="2" fillId="0" borderId="26" xfId="4" applyNumberFormat="1" applyFont="1" applyBorder="1" applyAlignment="1"/>
    <xf numFmtId="170" fontId="2" fillId="0" borderId="26" xfId="4" applyNumberFormat="1" applyFont="1" applyBorder="1" applyAlignment="1"/>
    <xf numFmtId="171" fontId="3" fillId="20" borderId="31" xfId="4" applyNumberFormat="1" applyFont="1" applyFill="1" applyBorder="1" applyAlignment="1"/>
    <xf numFmtId="171" fontId="3" fillId="4" borderId="4" xfId="4" applyNumberFormat="1" applyFont="1" applyFill="1" applyBorder="1" applyAlignment="1"/>
    <xf numFmtId="0" fontId="2" fillId="2" borderId="4" xfId="4" applyFont="1" applyFill="1" applyBorder="1" applyAlignment="1">
      <alignment horizontal="right"/>
    </xf>
    <xf numFmtId="0" fontId="2" fillId="2" borderId="45" xfId="4" applyFont="1" applyFill="1" applyBorder="1" applyAlignment="1">
      <alignment horizontal="center"/>
    </xf>
    <xf numFmtId="0" fontId="2" fillId="2" borderId="45" xfId="4" applyFont="1" applyFill="1" applyBorder="1" applyAlignment="1"/>
    <xf numFmtId="0" fontId="3" fillId="14" borderId="13" xfId="4" applyFont="1" applyFill="1" applyBorder="1" applyAlignment="1">
      <alignment horizontal="center" vertical="center"/>
    </xf>
    <xf numFmtId="0" fontId="3" fillId="14" borderId="14" xfId="4" applyFont="1" applyFill="1" applyBorder="1" applyAlignment="1">
      <alignment horizontal="center" vertical="center" wrapText="1"/>
    </xf>
    <xf numFmtId="0" fontId="3" fillId="14" borderId="17" xfId="4" applyFont="1" applyFill="1" applyBorder="1" applyAlignment="1">
      <alignment horizontal="center" vertical="center" wrapText="1"/>
    </xf>
    <xf numFmtId="0" fontId="2" fillId="0" borderId="26" xfId="4" applyFont="1" applyBorder="1" applyAlignment="1">
      <alignment horizontal="center"/>
    </xf>
    <xf numFmtId="2" fontId="2" fillId="4" borderId="26" xfId="4" applyNumberFormat="1" applyFont="1" applyFill="1" applyBorder="1" applyAlignment="1">
      <alignment horizontal="center"/>
    </xf>
    <xf numFmtId="1" fontId="2" fillId="4" borderId="26" xfId="4" applyNumberFormat="1" applyFont="1" applyFill="1" applyBorder="1" applyAlignment="1">
      <alignment horizontal="center"/>
    </xf>
    <xf numFmtId="1" fontId="2" fillId="0" borderId="26" xfId="4" applyNumberFormat="1" applyFont="1" applyBorder="1" applyAlignment="1"/>
    <xf numFmtId="0" fontId="2" fillId="0" borderId="36" xfId="4" applyFont="1" applyBorder="1" applyAlignment="1">
      <alignment horizontal="center"/>
    </xf>
    <xf numFmtId="0" fontId="2" fillId="4" borderId="36" xfId="4" applyFont="1" applyFill="1" applyBorder="1" applyAlignment="1">
      <alignment horizontal="center"/>
    </xf>
    <xf numFmtId="1" fontId="2" fillId="4" borderId="36" xfId="4" applyNumberFormat="1" applyFont="1" applyFill="1" applyBorder="1" applyAlignment="1">
      <alignment horizontal="center"/>
    </xf>
    <xf numFmtId="1" fontId="2" fillId="0" borderId="36" xfId="4" applyNumberFormat="1" applyFont="1" applyBorder="1" applyAlignment="1"/>
    <xf numFmtId="1" fontId="3" fillId="14" borderId="30" xfId="4" applyNumberFormat="1" applyFont="1" applyFill="1" applyBorder="1" applyAlignment="1">
      <alignment horizontal="center"/>
    </xf>
    <xf numFmtId="1" fontId="3" fillId="14" borderId="30" xfId="4" applyNumberFormat="1" applyFont="1" applyFill="1" applyBorder="1" applyAlignment="1"/>
    <xf numFmtId="1" fontId="3" fillId="14" borderId="31" xfId="4" applyNumberFormat="1" applyFont="1" applyFill="1" applyBorder="1" applyAlignment="1"/>
    <xf numFmtId="0" fontId="2" fillId="17" borderId="19" xfId="4" applyFont="1" applyFill="1" applyBorder="1" applyAlignment="1"/>
    <xf numFmtId="2" fontId="2" fillId="17" borderId="21" xfId="4" applyNumberFormat="1" applyFont="1" applyFill="1" applyBorder="1" applyAlignment="1"/>
    <xf numFmtId="168" fontId="2" fillId="2" borderId="4" xfId="4" applyNumberFormat="1" applyFont="1" applyFill="1" applyBorder="1" applyAlignment="1"/>
    <xf numFmtId="4" fontId="3" fillId="4" borderId="31" xfId="6" applyNumberFormat="1" applyFont="1" applyFill="1" applyBorder="1" applyAlignment="1"/>
    <xf numFmtId="0" fontId="35" fillId="21" borderId="5" xfId="7" applyFont="1" applyFill="1" applyBorder="1" applyAlignment="1">
      <alignment horizontal="center" vertical="center"/>
    </xf>
    <xf numFmtId="0" fontId="37" fillId="7" borderId="4" xfId="7" applyFont="1" applyFill="1"/>
    <xf numFmtId="0" fontId="36" fillId="7" borderId="4" xfId="7" applyFont="1" applyFill="1"/>
    <xf numFmtId="0" fontId="1" fillId="7" borderId="4" xfId="7" applyFill="1"/>
    <xf numFmtId="10" fontId="37" fillId="7" borderId="4" xfId="7" applyNumberFormat="1" applyFont="1" applyFill="1"/>
    <xf numFmtId="9" fontId="37" fillId="7" borderId="4" xfId="7" applyNumberFormat="1" applyFont="1" applyFill="1"/>
    <xf numFmtId="2" fontId="37" fillId="7" borderId="4" xfId="7" applyNumberFormat="1" applyFont="1" applyFill="1" applyAlignment="1">
      <alignment horizontal="right"/>
    </xf>
    <xf numFmtId="0" fontId="40" fillId="7" borderId="4" xfId="9" applyFill="1"/>
    <xf numFmtId="3" fontId="46" fillId="4" borderId="25" xfId="6" applyNumberFormat="1" applyFont="1" applyFill="1" applyBorder="1" applyAlignment="1"/>
    <xf numFmtId="4" fontId="46" fillId="4" borderId="26" xfId="6" applyNumberFormat="1" applyFont="1" applyFill="1" applyBorder="1" applyAlignment="1"/>
    <xf numFmtId="3" fontId="46" fillId="4" borderId="26" xfId="6" applyNumberFormat="1" applyFont="1" applyFill="1" applyBorder="1" applyAlignment="1"/>
    <xf numFmtId="4" fontId="46" fillId="4" borderId="23" xfId="6" applyNumberFormat="1" applyFont="1" applyFill="1" applyBorder="1" applyAlignment="1"/>
    <xf numFmtId="4" fontId="46" fillId="4" borderId="27" xfId="6" applyNumberFormat="1" applyFont="1" applyFill="1" applyBorder="1" applyAlignment="1"/>
    <xf numFmtId="4" fontId="46" fillId="22" borderId="27" xfId="6" applyNumberFormat="1" applyFont="1" applyFill="1" applyBorder="1" applyAlignment="1"/>
    <xf numFmtId="3" fontId="46" fillId="4" borderId="22" xfId="6" applyNumberFormat="1" applyFont="1" applyFill="1" applyBorder="1" applyAlignment="1">
      <alignment horizontal="left"/>
    </xf>
    <xf numFmtId="3" fontId="46" fillId="4" borderId="23" xfId="6" applyNumberFormat="1" applyFont="1" applyFill="1" applyBorder="1" applyAlignment="1"/>
    <xf numFmtId="4" fontId="46" fillId="4" borderId="24" xfId="6" applyNumberFormat="1" applyFont="1" applyFill="1" applyBorder="1" applyAlignment="1"/>
    <xf numFmtId="4" fontId="6" fillId="4" borderId="4" xfId="6" applyNumberFormat="1" applyFont="1" applyFill="1" applyBorder="1" applyAlignment="1"/>
    <xf numFmtId="0" fontId="47" fillId="7" borderId="4" xfId="7" applyFont="1" applyFill="1"/>
    <xf numFmtId="4" fontId="1" fillId="7" borderId="4" xfId="7" applyNumberFormat="1" applyFill="1"/>
    <xf numFmtId="9" fontId="0" fillId="7" borderId="4" xfId="8" applyFont="1" applyFill="1"/>
    <xf numFmtId="170" fontId="0" fillId="7" borderId="4" xfId="8" applyNumberFormat="1" applyFont="1" applyFill="1"/>
    <xf numFmtId="10" fontId="0" fillId="7" borderId="4" xfId="8" applyNumberFormat="1" applyFont="1" applyFill="1"/>
    <xf numFmtId="2" fontId="1" fillId="7" borderId="4" xfId="7" applyNumberFormat="1" applyFill="1"/>
    <xf numFmtId="0" fontId="34" fillId="7" borderId="5" xfId="7" applyFont="1" applyFill="1" applyBorder="1" applyAlignment="1">
      <alignment horizontal="center" vertical="center"/>
    </xf>
    <xf numFmtId="4" fontId="34" fillId="7" borderId="5" xfId="7" applyNumberFormat="1" applyFont="1" applyFill="1" applyBorder="1" applyAlignment="1">
      <alignment horizontal="center" vertical="center"/>
    </xf>
    <xf numFmtId="0" fontId="1" fillId="7" borderId="5" xfId="7" applyFill="1" applyBorder="1" applyAlignment="1">
      <alignment horizontal="center"/>
    </xf>
    <xf numFmtId="4" fontId="1" fillId="7" borderId="5" xfId="7" applyNumberFormat="1" applyFill="1" applyBorder="1" applyAlignment="1">
      <alignment horizontal="center"/>
    </xf>
    <xf numFmtId="0" fontId="34" fillId="7" borderId="5" xfId="7" applyFont="1" applyFill="1" applyBorder="1" applyAlignment="1">
      <alignment horizontal="center"/>
    </xf>
    <xf numFmtId="4" fontId="34" fillId="7" borderId="5" xfId="7" applyNumberFormat="1" applyFont="1" applyFill="1" applyBorder="1" applyAlignment="1">
      <alignment horizontal="center"/>
    </xf>
    <xf numFmtId="0" fontId="1" fillId="7" borderId="4" xfId="7" applyFill="1" applyBorder="1"/>
    <xf numFmtId="0" fontId="1" fillId="7" borderId="4" xfId="7" applyFill="1" applyBorder="1" applyAlignment="1">
      <alignment horizontal="center"/>
    </xf>
    <xf numFmtId="4" fontId="1" fillId="7" borderId="4" xfId="7" applyNumberFormat="1" applyFill="1" applyBorder="1" applyAlignment="1">
      <alignment horizontal="center"/>
    </xf>
    <xf numFmtId="0" fontId="3" fillId="7" borderId="4" xfId="4" applyFont="1" applyFill="1" applyAlignment="1"/>
    <xf numFmtId="0" fontId="5" fillId="7" borderId="4" xfId="4" applyFont="1" applyFill="1" applyAlignment="1"/>
    <xf numFmtId="0" fontId="2" fillId="7" borderId="4" xfId="4" applyFont="1" applyFill="1" applyAlignment="1"/>
    <xf numFmtId="0" fontId="2" fillId="7" borderId="4" xfId="4" applyFont="1" applyFill="1" applyBorder="1" applyAlignment="1"/>
    <xf numFmtId="0" fontId="2" fillId="7" borderId="33" xfId="4" applyFont="1" applyFill="1" applyBorder="1" applyAlignment="1">
      <alignment horizontal="left"/>
    </xf>
    <xf numFmtId="0" fontId="2" fillId="7" borderId="25" xfId="4" applyFont="1" applyFill="1" applyBorder="1" applyAlignment="1"/>
    <xf numFmtId="168" fontId="5" fillId="7" borderId="4" xfId="4" applyNumberFormat="1" applyFont="1" applyFill="1" applyAlignment="1"/>
    <xf numFmtId="1" fontId="2" fillId="7" borderId="26" xfId="4" applyNumberFormat="1" applyFont="1" applyFill="1" applyBorder="1" applyAlignment="1"/>
    <xf numFmtId="0" fontId="3" fillId="7" borderId="25" xfId="4" applyFont="1" applyFill="1" applyBorder="1" applyAlignment="1"/>
    <xf numFmtId="0" fontId="2" fillId="7" borderId="28" xfId="4" applyFont="1" applyFill="1" applyBorder="1" applyAlignment="1"/>
    <xf numFmtId="0" fontId="3" fillId="7" borderId="18" xfId="4" applyFont="1" applyFill="1" applyBorder="1" applyAlignment="1">
      <alignment horizontal="center"/>
    </xf>
    <xf numFmtId="0" fontId="3" fillId="21" borderId="13" xfId="4" applyFont="1" applyFill="1" applyBorder="1" applyAlignment="1">
      <alignment horizontal="center"/>
    </xf>
    <xf numFmtId="0" fontId="3" fillId="21" borderId="14" xfId="4" applyFont="1" applyFill="1" applyBorder="1" applyAlignment="1">
      <alignment horizontal="center"/>
    </xf>
    <xf numFmtId="0" fontId="0" fillId="7" borderId="4" xfId="10" applyFont="1" applyFill="1" applyAlignment="1"/>
    <xf numFmtId="0" fontId="44" fillId="7" borderId="4" xfId="10" applyFont="1" applyFill="1" applyAlignment="1"/>
    <xf numFmtId="0" fontId="43" fillId="7" borderId="4" xfId="10" applyFont="1" applyFill="1" applyAlignment="1"/>
    <xf numFmtId="10" fontId="43" fillId="7" borderId="4" xfId="10" applyNumberFormat="1" applyFont="1" applyFill="1" applyAlignment="1"/>
    <xf numFmtId="0" fontId="45" fillId="7" borderId="4" xfId="10" applyFont="1" applyFill="1" applyAlignment="1"/>
    <xf numFmtId="0" fontId="40" fillId="7" borderId="4" xfId="10" applyFont="1" applyFill="1" applyAlignment="1"/>
    <xf numFmtId="0" fontId="44" fillId="23" borderId="4" xfId="10" applyFont="1" applyFill="1" applyBorder="1" applyAlignment="1"/>
    <xf numFmtId="10" fontId="44" fillId="23" borderId="4" xfId="10" applyNumberFormat="1" applyFont="1" applyFill="1" applyBorder="1" applyAlignment="1"/>
    <xf numFmtId="0" fontId="41" fillId="7" borderId="4" xfId="9" applyFont="1" applyFill="1"/>
    <xf numFmtId="0" fontId="4" fillId="7" borderId="11" xfId="9" applyFont="1" applyFill="1" applyBorder="1"/>
    <xf numFmtId="168" fontId="40" fillId="7" borderId="5" xfId="9" applyNumberFormat="1" applyFill="1" applyBorder="1"/>
    <xf numFmtId="168" fontId="40" fillId="7" borderId="9" xfId="9" applyNumberFormat="1" applyFill="1" applyBorder="1"/>
    <xf numFmtId="0" fontId="4" fillId="7" borderId="10" xfId="9" applyFont="1" applyFill="1" applyBorder="1"/>
    <xf numFmtId="0" fontId="41" fillId="7" borderId="10" xfId="9" applyFont="1" applyFill="1" applyBorder="1"/>
    <xf numFmtId="0" fontId="4" fillId="7" borderId="4" xfId="9" applyFont="1" applyFill="1"/>
    <xf numFmtId="173" fontId="40" fillId="7" borderId="4" xfId="9" applyNumberFormat="1" applyFill="1"/>
    <xf numFmtId="1" fontId="8" fillId="2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173" fontId="2" fillId="0" borderId="27" xfId="4" applyNumberFormat="1" applyFont="1" applyBorder="1" applyAlignment="1"/>
    <xf numFmtId="0" fontId="4" fillId="0" borderId="5" xfId="0" applyFont="1" applyBorder="1"/>
    <xf numFmtId="9" fontId="0" fillId="0" borderId="5" xfId="0" applyNumberFormat="1" applyBorder="1"/>
    <xf numFmtId="0" fontId="0" fillId="25" borderId="62" xfId="0" applyFill="1" applyBorder="1"/>
    <xf numFmtId="0" fontId="0" fillId="25" borderId="63" xfId="0" applyFill="1" applyBorder="1"/>
    <xf numFmtId="0" fontId="0" fillId="25" borderId="64" xfId="0" applyFill="1" applyBorder="1"/>
    <xf numFmtId="170" fontId="0" fillId="0" borderId="5" xfId="0" applyNumberFormat="1" applyBorder="1"/>
    <xf numFmtId="0" fontId="0" fillId="0" borderId="5" xfId="0" applyBorder="1"/>
    <xf numFmtId="0" fontId="0" fillId="25" borderId="65" xfId="0" applyFill="1" applyBorder="1"/>
    <xf numFmtId="0" fontId="41" fillId="25" borderId="4" xfId="0" applyFont="1" applyFill="1" applyBorder="1" applyAlignment="1">
      <alignment horizontal="center"/>
    </xf>
    <xf numFmtId="0" fontId="0" fillId="25" borderId="66" xfId="0" applyFill="1" applyBorder="1"/>
    <xf numFmtId="0" fontId="41" fillId="17" borderId="11" xfId="0" applyFont="1" applyFill="1" applyBorder="1" applyAlignment="1">
      <alignment horizontal="center"/>
    </xf>
    <xf numFmtId="0" fontId="41" fillId="17" borderId="8" xfId="0" applyFont="1" applyFill="1" applyBorder="1" applyAlignment="1">
      <alignment horizontal="center"/>
    </xf>
    <xf numFmtId="0" fontId="0" fillId="7" borderId="10" xfId="0" applyFill="1" applyBorder="1"/>
    <xf numFmtId="0" fontId="4" fillId="7" borderId="5" xfId="0" applyFont="1" applyFill="1" applyBorder="1"/>
    <xf numFmtId="0" fontId="0" fillId="7" borderId="5" xfId="0" applyFill="1" applyBorder="1"/>
    <xf numFmtId="0" fontId="0" fillId="7" borderId="9" xfId="0" applyFill="1" applyBorder="1"/>
    <xf numFmtId="0" fontId="41" fillId="17" borderId="67" xfId="0" applyFont="1" applyFill="1" applyBorder="1" applyAlignment="1">
      <alignment horizontal="center"/>
    </xf>
    <xf numFmtId="0" fontId="41" fillId="17" borderId="68" xfId="0" applyFont="1" applyFill="1" applyBorder="1" applyAlignment="1">
      <alignment horizontal="center"/>
    </xf>
    <xf numFmtId="0" fontId="10" fillId="26" borderId="5" xfId="0" applyFont="1" applyFill="1" applyBorder="1" applyAlignment="1">
      <alignment horizontal="center"/>
    </xf>
    <xf numFmtId="0" fontId="14" fillId="26" borderId="5" xfId="0" applyFont="1" applyFill="1" applyBorder="1" applyAlignment="1">
      <alignment horizontal="center"/>
    </xf>
    <xf numFmtId="0" fontId="12" fillId="27" borderId="5" xfId="0" applyFont="1" applyFill="1" applyBorder="1" applyAlignment="1">
      <alignment horizontal="center" vertical="center" wrapText="1"/>
    </xf>
    <xf numFmtId="0" fontId="12" fillId="27" borderId="5" xfId="0" applyFont="1" applyFill="1" applyBorder="1" applyAlignment="1">
      <alignment horizontal="center" vertical="center"/>
    </xf>
    <xf numFmtId="0" fontId="10" fillId="27" borderId="5" xfId="0" applyFont="1" applyFill="1" applyBorder="1" applyAlignment="1"/>
    <xf numFmtId="0" fontId="10" fillId="27" borderId="5" xfId="0" applyFont="1" applyFill="1" applyBorder="1" applyAlignment="1">
      <alignment horizontal="center"/>
    </xf>
    <xf numFmtId="4" fontId="10" fillId="27" borderId="5" xfId="0" applyNumberFormat="1" applyFont="1" applyFill="1" applyBorder="1" applyAlignment="1"/>
    <xf numFmtId="0" fontId="8" fillId="4" borderId="5" xfId="0" applyFont="1" applyFill="1" applyBorder="1" applyAlignment="1">
      <alignment wrapText="1"/>
    </xf>
    <xf numFmtId="0" fontId="10" fillId="26" borderId="5" xfId="0" applyFont="1" applyFill="1" applyBorder="1" applyAlignment="1">
      <alignment horizontal="center" vertical="center"/>
    </xf>
    <xf numFmtId="4" fontId="10" fillId="26" borderId="5" xfId="0" applyNumberFormat="1" applyFont="1" applyFill="1" applyBorder="1" applyAlignment="1">
      <alignment horizontal="center"/>
    </xf>
    <xf numFmtId="4" fontId="10" fillId="26" borderId="5" xfId="0" applyNumberFormat="1" applyFont="1" applyFill="1" applyBorder="1" applyAlignment="1">
      <alignment horizontal="center" vertical="center"/>
    </xf>
    <xf numFmtId="1" fontId="9" fillId="7" borderId="0" xfId="0" applyNumberFormat="1" applyFont="1" applyFill="1" applyAlignment="1"/>
    <xf numFmtId="173" fontId="10" fillId="2" borderId="5" xfId="0" applyNumberFormat="1" applyFont="1" applyFill="1" applyBorder="1" applyAlignment="1"/>
    <xf numFmtId="173" fontId="10" fillId="4" borderId="5" xfId="0" applyNumberFormat="1" applyFont="1" applyFill="1" applyBorder="1" applyAlignment="1"/>
    <xf numFmtId="173" fontId="8" fillId="2" borderId="5" xfId="0" applyNumberFormat="1" applyFont="1" applyFill="1" applyBorder="1" applyAlignment="1"/>
    <xf numFmtId="173" fontId="8" fillId="4" borderId="5" xfId="0" applyNumberFormat="1" applyFont="1" applyFill="1" applyBorder="1" applyAlignment="1"/>
    <xf numFmtId="173" fontId="9" fillId="0" borderId="5" xfId="0" applyNumberFormat="1" applyFont="1" applyBorder="1" applyAlignment="1"/>
    <xf numFmtId="173" fontId="9" fillId="6" borderId="5" xfId="1" applyNumberFormat="1" applyFont="1" applyFill="1" applyBorder="1"/>
    <xf numFmtId="173" fontId="8" fillId="26" borderId="5" xfId="0" applyNumberFormat="1" applyFont="1" applyFill="1" applyBorder="1" applyAlignment="1"/>
    <xf numFmtId="173" fontId="10" fillId="26" borderId="5" xfId="0" applyNumberFormat="1" applyFont="1" applyFill="1" applyBorder="1" applyAlignment="1"/>
    <xf numFmtId="173" fontId="10" fillId="27" borderId="5" xfId="0" applyNumberFormat="1" applyFont="1" applyFill="1" applyBorder="1" applyAlignment="1"/>
    <xf numFmtId="0" fontId="16" fillId="28" borderId="5" xfId="0" applyFont="1" applyFill="1" applyBorder="1" applyAlignment="1">
      <alignment horizontal="center" vertical="center" wrapText="1"/>
    </xf>
    <xf numFmtId="4" fontId="10" fillId="28" borderId="5" xfId="0" applyNumberFormat="1" applyFont="1" applyFill="1" applyBorder="1" applyAlignment="1">
      <alignment horizontal="center" vertical="center" wrapText="1"/>
    </xf>
    <xf numFmtId="0" fontId="10" fillId="27" borderId="5" xfId="0" applyFont="1" applyFill="1" applyBorder="1" applyAlignment="1">
      <alignment horizontal="center" vertical="center" wrapText="1"/>
    </xf>
    <xf numFmtId="3" fontId="8" fillId="7" borderId="5" xfId="1" applyNumberFormat="1" applyFont="1" applyFill="1" applyBorder="1" applyAlignment="1">
      <alignment horizontal="center" vertical="center" wrapText="1"/>
    </xf>
    <xf numFmtId="3" fontId="8" fillId="7" borderId="5" xfId="0" applyNumberFormat="1" applyFont="1" applyFill="1" applyBorder="1" applyAlignment="1">
      <alignment horizontal="center" vertical="center" wrapText="1"/>
    </xf>
    <xf numFmtId="173" fontId="8" fillId="7" borderId="5" xfId="0" applyNumberFormat="1" applyFont="1" applyFill="1" applyBorder="1" applyAlignment="1">
      <alignment horizontal="center" vertical="center" wrapText="1"/>
    </xf>
    <xf numFmtId="0" fontId="3" fillId="27" borderId="29" xfId="4" applyFont="1" applyFill="1" applyBorder="1" applyAlignment="1">
      <alignment horizontal="center"/>
    </xf>
    <xf numFmtId="0" fontId="3" fillId="27" borderId="30" xfId="4" applyFont="1" applyFill="1" applyBorder="1" applyAlignment="1">
      <alignment horizontal="center"/>
    </xf>
    <xf numFmtId="0" fontId="3" fillId="27" borderId="31" xfId="4" applyFont="1" applyFill="1" applyBorder="1" applyAlignment="1">
      <alignment horizontal="center"/>
    </xf>
    <xf numFmtId="0" fontId="3" fillId="27" borderId="20" xfId="4" applyFont="1" applyFill="1" applyBorder="1" applyAlignment="1">
      <alignment horizontal="center" wrapText="1"/>
    </xf>
    <xf numFmtId="173" fontId="2" fillId="4" borderId="26" xfId="4" applyNumberFormat="1" applyFont="1" applyFill="1" applyBorder="1" applyAlignment="1"/>
    <xf numFmtId="173" fontId="6" fillId="4" borderId="26" xfId="4" applyNumberFormat="1" applyFont="1" applyFill="1" applyBorder="1" applyAlignment="1"/>
    <xf numFmtId="173" fontId="3" fillId="4" borderId="20" xfId="4" applyNumberFormat="1" applyFont="1" applyFill="1" applyBorder="1" applyAlignment="1"/>
    <xf numFmtId="0" fontId="3" fillId="27" borderId="26" xfId="4" applyFont="1" applyFill="1" applyBorder="1" applyAlignment="1"/>
    <xf numFmtId="0" fontId="3" fillId="27" borderId="26" xfId="4" applyFont="1" applyFill="1" applyBorder="1" applyAlignment="1">
      <alignment horizontal="center"/>
    </xf>
    <xf numFmtId="0" fontId="2" fillId="27" borderId="26" xfId="4" applyFont="1" applyFill="1" applyBorder="1" applyAlignment="1"/>
    <xf numFmtId="168" fontId="26" fillId="27" borderId="26" xfId="4" applyNumberFormat="1" applyFont="1" applyFill="1" applyBorder="1" applyAlignment="1"/>
    <xf numFmtId="1" fontId="3" fillId="27" borderId="26" xfId="4" applyNumberFormat="1" applyFont="1" applyFill="1" applyBorder="1" applyAlignment="1">
      <alignment horizontal="center"/>
    </xf>
    <xf numFmtId="168" fontId="3" fillId="27" borderId="26" xfId="4" applyNumberFormat="1" applyFont="1" applyFill="1" applyBorder="1" applyAlignment="1">
      <alignment horizontal="center"/>
    </xf>
    <xf numFmtId="0" fontId="5" fillId="0" borderId="5" xfId="0" applyFont="1" applyBorder="1"/>
    <xf numFmtId="173" fontId="0" fillId="0" borderId="5" xfId="0" applyNumberFormat="1" applyBorder="1"/>
    <xf numFmtId="164" fontId="3" fillId="2" borderId="26" xfId="3" applyFont="1" applyFill="1" applyBorder="1" applyAlignment="1"/>
    <xf numFmtId="164" fontId="6" fillId="2" borderId="26" xfId="3" applyFont="1" applyFill="1" applyBorder="1" applyAlignment="1"/>
    <xf numFmtId="164" fontId="6" fillId="2" borderId="26" xfId="3" applyFont="1" applyFill="1" applyBorder="1" applyAlignment="1">
      <alignment horizontal="center"/>
    </xf>
    <xf numFmtId="0" fontId="26" fillId="27" borderId="20" xfId="6" applyFont="1" applyFill="1" applyBorder="1" applyAlignment="1">
      <alignment horizontal="center"/>
    </xf>
    <xf numFmtId="3" fontId="26" fillId="27" borderId="29" xfId="6" applyNumberFormat="1" applyFont="1" applyFill="1" applyBorder="1" applyAlignment="1"/>
    <xf numFmtId="4" fontId="26" fillId="27" borderId="30" xfId="6" applyNumberFormat="1" applyFont="1" applyFill="1" applyBorder="1" applyAlignment="1"/>
    <xf numFmtId="4" fontId="26" fillId="27" borderId="31" xfId="6" applyNumberFormat="1" applyFont="1" applyFill="1" applyBorder="1" applyAlignment="1"/>
    <xf numFmtId="0" fontId="26" fillId="29" borderId="44" xfId="6" applyFont="1" applyFill="1" applyBorder="1" applyAlignment="1">
      <alignment horizontal="center" vertical="center"/>
    </xf>
    <xf numFmtId="0" fontId="26" fillId="29" borderId="45" xfId="6" applyFont="1" applyFill="1" applyBorder="1" applyAlignment="1">
      <alignment vertical="center"/>
    </xf>
    <xf numFmtId="0" fontId="26" fillId="29" borderId="45" xfId="6" applyFont="1" applyFill="1" applyBorder="1" applyAlignment="1">
      <alignment horizontal="center" vertical="center"/>
    </xf>
    <xf numFmtId="169" fontId="26" fillId="29" borderId="46" xfId="6" applyNumberFormat="1" applyFont="1" applyFill="1" applyBorder="1" applyAlignment="1">
      <alignment horizontal="center" vertical="center"/>
    </xf>
    <xf numFmtId="0" fontId="53" fillId="0" borderId="4" xfId="4" applyFont="1" applyAlignment="1"/>
    <xf numFmtId="0" fontId="37" fillId="0" borderId="4" xfId="4" applyFont="1" applyAlignment="1"/>
    <xf numFmtId="0" fontId="37" fillId="0" borderId="4" xfId="4" applyFont="1" applyAlignment="1">
      <alignment horizontal="left"/>
    </xf>
    <xf numFmtId="0" fontId="36" fillId="3" borderId="33" xfId="4" applyFont="1" applyFill="1" applyBorder="1" applyAlignment="1"/>
    <xf numFmtId="173" fontId="36" fillId="3" borderId="40" xfId="4" applyNumberFormat="1" applyFont="1" applyFill="1" applyBorder="1" applyAlignment="1">
      <alignment horizontal="center"/>
    </xf>
    <xf numFmtId="0" fontId="37" fillId="0" borderId="25" xfId="4" applyFont="1" applyBorder="1" applyAlignment="1"/>
    <xf numFmtId="173" fontId="37" fillId="0" borderId="27" xfId="4" applyNumberFormat="1" applyFont="1" applyBorder="1" applyAlignment="1"/>
    <xf numFmtId="173" fontId="37" fillId="0" borderId="49" xfId="4" applyNumberFormat="1" applyFont="1" applyBorder="1" applyAlignment="1"/>
    <xf numFmtId="0" fontId="37" fillId="0" borderId="35" xfId="4" applyFont="1" applyBorder="1" applyAlignment="1"/>
    <xf numFmtId="0" fontId="36" fillId="16" borderId="25" xfId="4" applyFont="1" applyFill="1" applyBorder="1" applyAlignment="1"/>
    <xf numFmtId="173" fontId="36" fillId="16" borderId="27" xfId="4" applyNumberFormat="1" applyFont="1" applyFill="1" applyBorder="1" applyAlignment="1"/>
    <xf numFmtId="0" fontId="36" fillId="3" borderId="25" xfId="4" applyFont="1" applyFill="1" applyBorder="1" applyAlignment="1"/>
    <xf numFmtId="2" fontId="36" fillId="3" borderId="27" xfId="4" applyNumberFormat="1" applyFont="1" applyFill="1" applyBorder="1" applyAlignment="1">
      <alignment horizontal="center"/>
    </xf>
    <xf numFmtId="0" fontId="36" fillId="16" borderId="28" xfId="4" applyFont="1" applyFill="1" applyBorder="1" applyAlignment="1"/>
    <xf numFmtId="173" fontId="36" fillId="16" borderId="32" xfId="4" applyNumberFormat="1" applyFont="1" applyFill="1" applyBorder="1" applyAlignment="1"/>
    <xf numFmtId="0" fontId="36" fillId="3" borderId="47" xfId="4" applyFont="1" applyFill="1" applyBorder="1" applyAlignment="1"/>
    <xf numFmtId="2" fontId="36" fillId="3" borderId="31" xfId="4" applyNumberFormat="1" applyFont="1" applyFill="1" applyBorder="1" applyAlignment="1">
      <alignment horizontal="center"/>
    </xf>
    <xf numFmtId="0" fontId="37" fillId="0" borderId="33" xfId="4" applyFont="1" applyBorder="1" applyAlignment="1"/>
    <xf numFmtId="164" fontId="37" fillId="0" borderId="40" xfId="3" applyFont="1" applyBorder="1" applyAlignment="1"/>
    <xf numFmtId="164" fontId="37" fillId="0" borderId="27" xfId="3" applyFont="1" applyBorder="1" applyAlignment="1"/>
    <xf numFmtId="0" fontId="36" fillId="0" borderId="28" xfId="4" applyFont="1" applyBorder="1" applyAlignment="1"/>
    <xf numFmtId="164" fontId="36" fillId="0" borderId="32" xfId="3" applyFont="1" applyBorder="1" applyAlignment="1"/>
    <xf numFmtId="4" fontId="3" fillId="4" borderId="30" xfId="6" applyNumberFormat="1" applyFont="1" applyFill="1" applyBorder="1" applyAlignment="1"/>
    <xf numFmtId="173" fontId="37" fillId="7" borderId="27" xfId="4" applyNumberFormat="1" applyFont="1" applyFill="1" applyBorder="1" applyAlignment="1"/>
    <xf numFmtId="1" fontId="6" fillId="2" borderId="26" xfId="3" applyNumberFormat="1" applyFont="1" applyFill="1" applyBorder="1" applyAlignment="1"/>
    <xf numFmtId="0" fontId="40" fillId="0" borderId="4" xfId="9"/>
    <xf numFmtId="2" fontId="40" fillId="0" borderId="4" xfId="9" applyNumberFormat="1"/>
    <xf numFmtId="173" fontId="4" fillId="7" borderId="8" xfId="0" applyNumberFormat="1" applyFont="1" applyFill="1" applyBorder="1"/>
    <xf numFmtId="173" fontId="0" fillId="7" borderId="12" xfId="0" applyNumberFormat="1" applyFill="1" applyBorder="1"/>
    <xf numFmtId="0" fontId="4" fillId="0" borderId="5" xfId="0" applyFont="1" applyFill="1" applyBorder="1" applyAlignment="1"/>
    <xf numFmtId="0" fontId="9" fillId="31" borderId="0" xfId="0" applyFont="1" applyFill="1" applyAlignment="1"/>
    <xf numFmtId="0" fontId="8" fillId="31" borderId="0" xfId="0" applyFont="1" applyFill="1" applyAlignment="1">
      <alignment horizontal="center"/>
    </xf>
    <xf numFmtId="0" fontId="8" fillId="7" borderId="4" xfId="0" applyFont="1" applyFill="1" applyBorder="1" applyAlignment="1">
      <alignment horizontal="center" vertical="center" wrapText="1"/>
    </xf>
    <xf numFmtId="167" fontId="8" fillId="7" borderId="4" xfId="0" applyNumberFormat="1" applyFont="1" applyFill="1" applyBorder="1" applyAlignment="1">
      <alignment horizontal="center" vertical="center" wrapText="1"/>
    </xf>
    <xf numFmtId="173" fontId="8" fillId="7" borderId="4" xfId="0" applyNumberFormat="1" applyFont="1" applyFill="1" applyBorder="1" applyAlignment="1">
      <alignment horizontal="center" vertical="center" wrapText="1"/>
    </xf>
    <xf numFmtId="0" fontId="55" fillId="7" borderId="4" xfId="10" applyFont="1" applyFill="1" applyAlignment="1"/>
    <xf numFmtId="0" fontId="55" fillId="7" borderId="4" xfId="10" applyFont="1" applyFill="1" applyAlignment="1">
      <alignment horizontal="right"/>
    </xf>
    <xf numFmtId="174" fontId="41" fillId="32" borderId="10" xfId="9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3" fontId="8" fillId="7" borderId="5" xfId="0" applyNumberFormat="1" applyFont="1" applyFill="1" applyBorder="1" applyAlignment="1">
      <alignment horizontal="center"/>
    </xf>
    <xf numFmtId="10" fontId="0" fillId="7" borderId="68" xfId="0" applyNumberFormat="1" applyFill="1" applyBorder="1" applyAlignment="1">
      <alignment horizontal="center"/>
    </xf>
    <xf numFmtId="10" fontId="0" fillId="7" borderId="69" xfId="0" applyNumberFormat="1" applyFill="1" applyBorder="1" applyAlignment="1">
      <alignment horizontal="center"/>
    </xf>
    <xf numFmtId="174" fontId="40" fillId="7" borderId="10" xfId="9" applyNumberFormat="1" applyFill="1" applyBorder="1" applyAlignment="1">
      <alignment horizontal="center"/>
    </xf>
    <xf numFmtId="3" fontId="40" fillId="7" borderId="5" xfId="9" applyNumberFormat="1" applyFill="1" applyBorder="1" applyAlignment="1">
      <alignment horizontal="center"/>
    </xf>
    <xf numFmtId="9" fontId="4" fillId="7" borderId="5" xfId="11" applyFont="1" applyFill="1" applyBorder="1" applyAlignment="1">
      <alignment horizontal="center"/>
    </xf>
    <xf numFmtId="9" fontId="4" fillId="7" borderId="9" xfId="11" applyFont="1" applyFill="1" applyBorder="1" applyAlignment="1">
      <alignment horizontal="center"/>
    </xf>
    <xf numFmtId="170" fontId="4" fillId="7" borderId="5" xfId="11" applyNumberFormat="1" applyFont="1" applyFill="1" applyBorder="1" applyAlignment="1">
      <alignment horizontal="center"/>
    </xf>
    <xf numFmtId="174" fontId="40" fillId="7" borderId="67" xfId="9" applyNumberFormat="1" applyFill="1" applyBorder="1" applyAlignment="1">
      <alignment horizontal="center"/>
    </xf>
    <xf numFmtId="0" fontId="41" fillId="21" borderId="5" xfId="9" applyFont="1" applyFill="1" applyBorder="1" applyAlignment="1">
      <alignment horizontal="center" vertical="center" wrapText="1"/>
    </xf>
    <xf numFmtId="0" fontId="41" fillId="21" borderId="5" xfId="9" applyFont="1" applyFill="1" applyBorder="1" applyAlignment="1">
      <alignment horizontal="center" vertical="center"/>
    </xf>
    <xf numFmtId="174" fontId="40" fillId="7" borderId="5" xfId="9" applyNumberFormat="1" applyFill="1" applyBorder="1" applyAlignment="1">
      <alignment horizontal="center"/>
    </xf>
    <xf numFmtId="10" fontId="4" fillId="7" borderId="5" xfId="11" applyNumberFormat="1" applyFont="1" applyFill="1" applyBorder="1" applyAlignment="1">
      <alignment horizontal="center"/>
    </xf>
    <xf numFmtId="175" fontId="40" fillId="7" borderId="5" xfId="9" applyNumberFormat="1" applyFill="1" applyBorder="1" applyAlignment="1">
      <alignment horizontal="center"/>
    </xf>
    <xf numFmtId="0" fontId="41" fillId="30" borderId="4" xfId="9" applyFont="1" applyFill="1" applyBorder="1"/>
    <xf numFmtId="174" fontId="41" fillId="32" borderId="5" xfId="9" applyNumberFormat="1" applyFont="1" applyFill="1" applyBorder="1" applyAlignment="1">
      <alignment horizontal="center"/>
    </xf>
    <xf numFmtId="174" fontId="40" fillId="7" borderId="59" xfId="9" applyNumberFormat="1" applyFill="1" applyBorder="1" applyAlignment="1">
      <alignment horizontal="center"/>
    </xf>
    <xf numFmtId="3" fontId="40" fillId="7" borderId="59" xfId="9" applyNumberFormat="1" applyFill="1" applyBorder="1" applyAlignment="1">
      <alignment horizontal="center"/>
    </xf>
    <xf numFmtId="9" fontId="4" fillId="7" borderId="59" xfId="11" applyFont="1" applyFill="1" applyBorder="1" applyAlignment="1">
      <alignment horizontal="center"/>
    </xf>
    <xf numFmtId="0" fontId="41" fillId="21" borderId="55" xfId="9" applyFont="1" applyFill="1" applyBorder="1" applyAlignment="1">
      <alignment horizontal="center" vertical="center" wrapText="1"/>
    </xf>
    <xf numFmtId="0" fontId="41" fillId="21" borderId="56" xfId="9" applyFont="1" applyFill="1" applyBorder="1" applyAlignment="1">
      <alignment horizontal="center" vertical="center"/>
    </xf>
    <xf numFmtId="0" fontId="41" fillId="21" borderId="57" xfId="9" applyFont="1" applyFill="1" applyBorder="1" applyAlignment="1">
      <alignment horizontal="center" vertical="center"/>
    </xf>
    <xf numFmtId="174" fontId="40" fillId="7" borderId="58" xfId="9" applyNumberFormat="1" applyFill="1" applyBorder="1" applyAlignment="1">
      <alignment horizontal="center"/>
    </xf>
    <xf numFmtId="9" fontId="4" fillId="7" borderId="60" xfId="11" applyFont="1" applyFill="1" applyBorder="1" applyAlignment="1">
      <alignment horizontal="center"/>
    </xf>
    <xf numFmtId="10" fontId="46" fillId="7" borderId="68" xfId="11" applyNumberFormat="1" applyFont="1" applyFill="1" applyBorder="1" applyAlignment="1">
      <alignment horizontal="center"/>
    </xf>
    <xf numFmtId="10" fontId="46" fillId="7" borderId="69" xfId="11" applyNumberFormat="1" applyFont="1" applyFill="1" applyBorder="1" applyAlignment="1">
      <alignment horizontal="center"/>
    </xf>
    <xf numFmtId="10" fontId="4" fillId="32" borderId="5" xfId="11" applyNumberFormat="1" applyFont="1" applyFill="1" applyBorder="1" applyAlignment="1">
      <alignment horizontal="center"/>
    </xf>
    <xf numFmtId="10" fontId="4" fillId="32" borderId="9" xfId="11" applyNumberFormat="1" applyFont="1" applyFill="1" applyBorder="1" applyAlignment="1">
      <alignment horizontal="center"/>
    </xf>
    <xf numFmtId="173" fontId="40" fillId="32" borderId="5" xfId="9" applyNumberFormat="1" applyFill="1" applyBorder="1" applyAlignment="1">
      <alignment horizontal="center"/>
    </xf>
    <xf numFmtId="173" fontId="46" fillId="7" borderId="68" xfId="9" applyNumberFormat="1" applyFont="1" applyFill="1" applyBorder="1" applyAlignment="1">
      <alignment horizontal="center"/>
    </xf>
    <xf numFmtId="173" fontId="46" fillId="7" borderId="59" xfId="9" applyNumberFormat="1" applyFont="1" applyFill="1" applyBorder="1" applyAlignment="1">
      <alignment horizontal="center"/>
    </xf>
    <xf numFmtId="10" fontId="46" fillId="7" borderId="59" xfId="11" applyNumberFormat="1" applyFont="1" applyFill="1" applyBorder="1" applyAlignment="1">
      <alignment horizontal="center"/>
    </xf>
    <xf numFmtId="9" fontId="40" fillId="0" borderId="4" xfId="2" applyFont="1" applyBorder="1"/>
    <xf numFmtId="4" fontId="40" fillId="0" borderId="4" xfId="9" applyNumberFormat="1"/>
    <xf numFmtId="0" fontId="0" fillId="0" borderId="4" xfId="0" applyFill="1" applyBorder="1" applyAlignment="1"/>
    <xf numFmtId="173" fontId="0" fillId="0" borderId="4" xfId="0" applyNumberFormat="1" applyFill="1" applyBorder="1" applyAlignment="1"/>
    <xf numFmtId="10" fontId="0" fillId="0" borderId="4" xfId="0" applyNumberFormat="1" applyFill="1" applyBorder="1" applyAlignment="1"/>
    <xf numFmtId="10" fontId="0" fillId="0" borderId="75" xfId="0" applyNumberFormat="1" applyFill="1" applyBorder="1" applyAlignment="1"/>
    <xf numFmtId="0" fontId="0" fillId="0" borderId="73" xfId="0" applyFill="1" applyBorder="1" applyAlignment="1"/>
    <xf numFmtId="173" fontId="0" fillId="34" borderId="4" xfId="0" applyNumberFormat="1" applyFill="1" applyBorder="1" applyAlignment="1"/>
    <xf numFmtId="0" fontId="56" fillId="0" borderId="4" xfId="0" applyFont="1" applyFill="1" applyBorder="1" applyAlignment="1">
      <alignment vertical="top" wrapText="1"/>
    </xf>
    <xf numFmtId="4" fontId="37" fillId="7" borderId="4" xfId="7" applyNumberFormat="1" applyFont="1" applyFill="1"/>
    <xf numFmtId="2" fontId="37" fillId="7" borderId="4" xfId="7" applyNumberFormat="1" applyFont="1" applyFill="1"/>
    <xf numFmtId="0" fontId="38" fillId="7" borderId="76" xfId="7" applyFont="1" applyFill="1" applyBorder="1"/>
    <xf numFmtId="0" fontId="1" fillId="7" borderId="76" xfId="7" applyFill="1" applyBorder="1"/>
    <xf numFmtId="0" fontId="37" fillId="7" borderId="76" xfId="7" applyFont="1" applyFill="1" applyBorder="1"/>
    <xf numFmtId="10" fontId="39" fillId="7" borderId="76" xfId="8" applyNumberFormat="1" applyFont="1" applyFill="1" applyBorder="1"/>
    <xf numFmtId="10" fontId="39" fillId="7" borderId="76" xfId="7" applyNumberFormat="1" applyFont="1" applyFill="1" applyBorder="1"/>
    <xf numFmtId="2" fontId="39" fillId="7" borderId="76" xfId="7" applyNumberFormat="1" applyFont="1" applyFill="1" applyBorder="1"/>
    <xf numFmtId="0" fontId="57" fillId="33" borderId="4" xfId="0" applyFont="1" applyFill="1" applyBorder="1" applyAlignment="1">
      <alignment horizontal="left"/>
    </xf>
    <xf numFmtId="0" fontId="58" fillId="33" borderId="73" xfId="0" applyFont="1" applyFill="1" applyBorder="1" applyAlignment="1">
      <alignment horizontal="left"/>
    </xf>
    <xf numFmtId="0" fontId="57" fillId="33" borderId="75" xfId="0" applyFont="1" applyFill="1" applyBorder="1" applyAlignment="1">
      <alignment horizontal="left"/>
    </xf>
    <xf numFmtId="0" fontId="59" fillId="35" borderId="63" xfId="0" applyFont="1" applyFill="1" applyBorder="1" applyAlignment="1">
      <alignment horizontal="left"/>
    </xf>
    <xf numFmtId="0" fontId="60" fillId="35" borderId="63" xfId="0" applyFont="1" applyFill="1" applyBorder="1" applyAlignment="1">
      <alignment horizontal="right"/>
    </xf>
    <xf numFmtId="0" fontId="59" fillId="35" borderId="72" xfId="0" applyFont="1" applyFill="1" applyBorder="1" applyAlignment="1">
      <alignment horizontal="left"/>
    </xf>
    <xf numFmtId="0" fontId="61" fillId="35" borderId="72" xfId="0" applyFont="1" applyFill="1" applyBorder="1" applyAlignment="1">
      <alignment horizontal="right"/>
    </xf>
    <xf numFmtId="0" fontId="62" fillId="33" borderId="4" xfId="0" applyFont="1" applyFill="1" applyBorder="1" applyAlignment="1">
      <alignment horizontal="left"/>
    </xf>
    <xf numFmtId="0" fontId="62" fillId="33" borderId="75" xfId="0" applyFont="1" applyFill="1" applyBorder="1" applyAlignment="1">
      <alignment horizontal="left"/>
    </xf>
    <xf numFmtId="0" fontId="63" fillId="33" borderId="73" xfId="0" applyFont="1" applyFill="1" applyBorder="1" applyAlignment="1">
      <alignment horizontal="left"/>
    </xf>
    <xf numFmtId="0" fontId="2" fillId="7" borderId="4" xfId="10" applyFont="1" applyFill="1" applyAlignment="1"/>
    <xf numFmtId="10" fontId="0" fillId="0" borderId="0" xfId="0" applyNumberFormat="1" applyFont="1" applyAlignment="1"/>
    <xf numFmtId="9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4" xfId="0" applyFont="1" applyFill="1" applyBorder="1" applyAlignment="1"/>
    <xf numFmtId="0" fontId="65" fillId="0" borderId="4" xfId="0" applyFont="1" applyBorder="1" applyAlignment="1">
      <alignment horizontal="left" indent="1"/>
    </xf>
    <xf numFmtId="0" fontId="64" fillId="7" borderId="4" xfId="0" applyFont="1" applyFill="1" applyBorder="1" applyAlignment="1">
      <alignment horizontal="left" indent="1"/>
    </xf>
    <xf numFmtId="0" fontId="66" fillId="7" borderId="4" xfId="0" applyFont="1" applyFill="1" applyBorder="1" applyAlignment="1"/>
    <xf numFmtId="0" fontId="66" fillId="7" borderId="4" xfId="0" applyFont="1" applyFill="1" applyBorder="1" applyAlignment="1">
      <alignment horizontal="left" indent="1"/>
    </xf>
    <xf numFmtId="0" fontId="67" fillId="7" borderId="4" xfId="0" applyFont="1" applyFill="1" applyBorder="1" applyAlignment="1"/>
    <xf numFmtId="0" fontId="65" fillId="7" borderId="4" xfId="0" applyFont="1" applyFill="1" applyBorder="1" applyAlignment="1">
      <alignment horizontal="left" indent="1"/>
    </xf>
    <xf numFmtId="176" fontId="40" fillId="0" borderId="4" xfId="9" applyNumberFormat="1"/>
    <xf numFmtId="10" fontId="40" fillId="0" borderId="4" xfId="2" applyNumberFormat="1" applyFont="1" applyBorder="1"/>
    <xf numFmtId="0" fontId="4" fillId="0" borderId="4" xfId="9" applyFont="1"/>
    <xf numFmtId="10" fontId="4" fillId="0" borderId="4" xfId="2" applyNumberFormat="1" applyFont="1" applyBorder="1"/>
    <xf numFmtId="4" fontId="68" fillId="7" borderId="0" xfId="0" applyNumberFormat="1" applyFont="1" applyFill="1" applyAlignment="1"/>
    <xf numFmtId="4" fontId="15" fillId="17" borderId="5" xfId="0" applyNumberFormat="1" applyFont="1" applyFill="1" applyBorder="1" applyAlignment="1">
      <alignment horizontal="right" vertical="center"/>
    </xf>
    <xf numFmtId="0" fontId="9" fillId="7" borderId="77" xfId="0" applyFont="1" applyFill="1" applyBorder="1" applyAlignment="1"/>
    <xf numFmtId="4" fontId="9" fillId="7" borderId="78" xfId="0" applyNumberFormat="1" applyFont="1" applyFill="1" applyBorder="1" applyAlignment="1"/>
    <xf numFmtId="4" fontId="9" fillId="7" borderId="79" xfId="0" applyNumberFormat="1" applyFont="1" applyFill="1" applyBorder="1" applyAlignment="1"/>
    <xf numFmtId="0" fontId="13" fillId="11" borderId="55" xfId="0" applyFont="1" applyFill="1" applyBorder="1" applyAlignment="1">
      <alignment horizontal="center"/>
    </xf>
    <xf numFmtId="0" fontId="13" fillId="11" borderId="56" xfId="0" applyFont="1" applyFill="1" applyBorder="1" applyAlignment="1">
      <alignment horizontal="center"/>
    </xf>
    <xf numFmtId="0" fontId="13" fillId="11" borderId="57" xfId="0" applyFont="1" applyFill="1" applyBorder="1" applyAlignment="1">
      <alignment horizontal="center"/>
    </xf>
    <xf numFmtId="0" fontId="46" fillId="0" borderId="4" xfId="4" applyFont="1" applyFill="1" applyAlignment="1"/>
    <xf numFmtId="177" fontId="4" fillId="0" borderId="20" xfId="4" applyNumberFormat="1" applyFont="1" applyFill="1" applyBorder="1" applyAlignment="1"/>
    <xf numFmtId="177" fontId="3" fillId="7" borderId="26" xfId="4" applyNumberFormat="1" applyFont="1" applyFill="1" applyBorder="1" applyAlignment="1"/>
    <xf numFmtId="177" fontId="3" fillId="7" borderId="19" xfId="4" applyNumberFormat="1" applyFont="1" applyFill="1" applyBorder="1" applyAlignment="1">
      <alignment horizontal="right"/>
    </xf>
    <xf numFmtId="177" fontId="3" fillId="7" borderId="39" xfId="4" applyNumberFormat="1" applyFont="1" applyFill="1" applyBorder="1" applyAlignment="1">
      <alignment horizontal="center"/>
    </xf>
    <xf numFmtId="177" fontId="3" fillId="7" borderId="40" xfId="4" applyNumberFormat="1" applyFont="1" applyFill="1" applyBorder="1" applyAlignment="1">
      <alignment horizontal="center"/>
    </xf>
    <xf numFmtId="177" fontId="2" fillId="7" borderId="26" xfId="4" applyNumberFormat="1" applyFont="1" applyFill="1" applyBorder="1" applyAlignment="1"/>
    <xf numFmtId="177" fontId="5" fillId="7" borderId="4" xfId="4" applyNumberFormat="1" applyFont="1" applyFill="1" applyAlignment="1"/>
    <xf numFmtId="177" fontId="2" fillId="0" borderId="26" xfId="4" applyNumberFormat="1" applyFont="1" applyFill="1" applyBorder="1" applyAlignment="1"/>
    <xf numFmtId="165" fontId="8" fillId="4" borderId="4" xfId="1" applyFont="1" applyFill="1" applyBorder="1" applyAlignment="1"/>
    <xf numFmtId="165" fontId="4" fillId="7" borderId="5" xfId="1" applyFont="1" applyFill="1" applyBorder="1"/>
    <xf numFmtId="0" fontId="5" fillId="7" borderId="4" xfId="10" applyFont="1" applyFill="1" applyAlignment="1"/>
    <xf numFmtId="3" fontId="0" fillId="7" borderId="4" xfId="10" applyNumberFormat="1" applyFont="1" applyFill="1" applyAlignment="1"/>
    <xf numFmtId="168" fontId="4" fillId="7" borderId="5" xfId="9" applyNumberFormat="1" applyFont="1" applyFill="1" applyBorder="1"/>
    <xf numFmtId="168" fontId="41" fillId="7" borderId="5" xfId="9" applyNumberFormat="1" applyFont="1" applyFill="1" applyBorder="1"/>
    <xf numFmtId="168" fontId="4" fillId="7" borderId="8" xfId="9" applyNumberFormat="1" applyFont="1" applyFill="1" applyBorder="1"/>
    <xf numFmtId="0" fontId="41" fillId="21" borderId="80" xfId="9" applyFont="1" applyFill="1" applyBorder="1" applyAlignment="1">
      <alignment horizontal="center"/>
    </xf>
    <xf numFmtId="0" fontId="41" fillId="21" borderId="81" xfId="9" applyFont="1" applyFill="1" applyBorder="1" applyAlignment="1">
      <alignment horizontal="center"/>
    </xf>
    <xf numFmtId="0" fontId="41" fillId="21" borderId="82" xfId="9" applyFont="1" applyFill="1" applyBorder="1" applyAlignment="1">
      <alignment horizontal="center"/>
    </xf>
    <xf numFmtId="0" fontId="41" fillId="21" borderId="77" xfId="9" applyFont="1" applyFill="1" applyBorder="1" applyAlignment="1">
      <alignment horizontal="center"/>
    </xf>
    <xf numFmtId="168" fontId="41" fillId="21" borderId="78" xfId="9" applyNumberFormat="1" applyFont="1" applyFill="1" applyBorder="1" applyAlignment="1">
      <alignment horizontal="center"/>
    </xf>
    <xf numFmtId="168" fontId="4" fillId="7" borderId="12" xfId="9" applyNumberFormat="1" applyFont="1" applyFill="1" applyBorder="1"/>
    <xf numFmtId="168" fontId="4" fillId="7" borderId="9" xfId="9" applyNumberFormat="1" applyFont="1" applyFill="1" applyBorder="1"/>
    <xf numFmtId="168" fontId="41" fillId="7" borderId="9" xfId="9" applyNumberFormat="1" applyFont="1" applyFill="1" applyBorder="1"/>
    <xf numFmtId="0" fontId="41" fillId="7" borderId="67" xfId="9" applyFont="1" applyFill="1" applyBorder="1"/>
    <xf numFmtId="168" fontId="41" fillId="7" borderId="68" xfId="9" applyNumberFormat="1" applyFont="1" applyFill="1" applyBorder="1"/>
    <xf numFmtId="168" fontId="41" fillId="7" borderId="69" xfId="9" applyNumberFormat="1" applyFont="1" applyFill="1" applyBorder="1"/>
    <xf numFmtId="0" fontId="11" fillId="7" borderId="4" xfId="9" applyFont="1" applyFill="1"/>
    <xf numFmtId="173" fontId="22" fillId="7" borderId="4" xfId="9" applyNumberFormat="1" applyFont="1" applyFill="1"/>
    <xf numFmtId="0" fontId="22" fillId="7" borderId="4" xfId="9" applyFont="1" applyFill="1" applyBorder="1"/>
    <xf numFmtId="178" fontId="22" fillId="7" borderId="4" xfId="9" applyNumberFormat="1" applyFont="1" applyFill="1" applyBorder="1"/>
    <xf numFmtId="0" fontId="70" fillId="7" borderId="4" xfId="9" applyFont="1" applyFill="1" applyBorder="1"/>
    <xf numFmtId="0" fontId="69" fillId="7" borderId="73" xfId="9" applyFont="1" applyFill="1" applyBorder="1" applyAlignment="1">
      <alignment horizontal="center"/>
    </xf>
    <xf numFmtId="0" fontId="69" fillId="7" borderId="73" xfId="9" applyFont="1" applyFill="1" applyBorder="1"/>
    <xf numFmtId="0" fontId="29" fillId="7" borderId="4" xfId="10" applyFont="1" applyFill="1" applyBorder="1" applyAlignment="1">
      <alignment horizontal="center"/>
    </xf>
    <xf numFmtId="0" fontId="29" fillId="7" borderId="4" xfId="10" applyFont="1" applyFill="1" applyBorder="1" applyAlignment="1">
      <alignment horizontal="center" vertical="center" wrapText="1"/>
    </xf>
    <xf numFmtId="0" fontId="25" fillId="7" borderId="4" xfId="10" applyFont="1" applyFill="1" applyBorder="1" applyAlignment="1">
      <alignment horizontal="center"/>
    </xf>
    <xf numFmtId="0" fontId="0" fillId="7" borderId="4" xfId="10" applyFont="1" applyFill="1" applyBorder="1" applyAlignment="1"/>
    <xf numFmtId="0" fontId="21" fillId="7" borderId="73" xfId="10" applyFont="1" applyFill="1" applyBorder="1" applyAlignment="1">
      <alignment horizontal="center"/>
    </xf>
    <xf numFmtId="0" fontId="21" fillId="7" borderId="73" xfId="10" applyFont="1" applyFill="1" applyBorder="1" applyAlignment="1">
      <alignment horizontal="right"/>
    </xf>
    <xf numFmtId="0" fontId="9" fillId="7" borderId="4" xfId="10" applyFont="1" applyFill="1" applyBorder="1" applyAlignment="1"/>
    <xf numFmtId="0" fontId="18" fillId="2" borderId="4" xfId="10" applyFont="1" applyFill="1" applyBorder="1"/>
    <xf numFmtId="10" fontId="71" fillId="7" borderId="4" xfId="10" applyNumberFormat="1" applyFont="1" applyFill="1" applyBorder="1" applyAlignment="1">
      <alignment horizontal="right"/>
    </xf>
    <xf numFmtId="0" fontId="71" fillId="7" borderId="4" xfId="10" applyFont="1" applyFill="1" applyBorder="1" applyAlignment="1"/>
    <xf numFmtId="0" fontId="18" fillId="2" borderId="4" xfId="10" applyFont="1" applyFill="1" applyBorder="1" applyAlignment="1"/>
    <xf numFmtId="10" fontId="18" fillId="2" borderId="4" xfId="10" applyNumberFormat="1" applyFont="1" applyFill="1" applyBorder="1" applyAlignment="1">
      <alignment horizontal="right"/>
    </xf>
    <xf numFmtId="170" fontId="18" fillId="2" borderId="4" xfId="10" applyNumberFormat="1" applyFont="1" applyFill="1" applyBorder="1" applyAlignment="1">
      <alignment horizontal="right"/>
    </xf>
    <xf numFmtId="9" fontId="18" fillId="2" borderId="4" xfId="2" applyFont="1" applyFill="1" applyBorder="1" applyAlignment="1">
      <alignment horizontal="right"/>
    </xf>
    <xf numFmtId="0" fontId="18" fillId="2" borderId="4" xfId="10" applyFont="1" applyFill="1" applyBorder="1" applyAlignment="1">
      <alignment horizontal="right"/>
    </xf>
    <xf numFmtId="0" fontId="19" fillId="2" borderId="73" xfId="10" applyFont="1" applyFill="1" applyBorder="1" applyAlignment="1"/>
    <xf numFmtId="172" fontId="19" fillId="2" borderId="73" xfId="10" applyNumberFormat="1" applyFont="1" applyFill="1" applyBorder="1" applyAlignment="1">
      <alignment horizontal="right"/>
    </xf>
    <xf numFmtId="172" fontId="18" fillId="2" borderId="73" xfId="10" applyNumberFormat="1" applyFont="1" applyFill="1" applyBorder="1" applyAlignment="1">
      <alignment horizontal="right"/>
    </xf>
    <xf numFmtId="170" fontId="19" fillId="2" borderId="73" xfId="10" applyNumberFormat="1" applyFont="1" applyFill="1" applyBorder="1" applyAlignment="1">
      <alignment horizontal="right"/>
    </xf>
    <xf numFmtId="170" fontId="18" fillId="2" borderId="73" xfId="10" applyNumberFormat="1" applyFont="1" applyFill="1" applyBorder="1" applyAlignment="1">
      <alignment horizontal="right"/>
    </xf>
    <xf numFmtId="0" fontId="70" fillId="2" borderId="4" xfId="10" applyFont="1" applyFill="1" applyBorder="1"/>
    <xf numFmtId="10" fontId="70" fillId="2" borderId="4" xfId="10" applyNumberFormat="1" applyFont="1" applyFill="1" applyBorder="1" applyAlignment="1">
      <alignment horizontal="right"/>
    </xf>
    <xf numFmtId="0" fontId="72" fillId="7" borderId="4" xfId="10" applyFont="1" applyFill="1" applyBorder="1" applyAlignment="1"/>
    <xf numFmtId="0" fontId="70" fillId="2" borderId="4" xfId="10" applyFont="1" applyFill="1" applyBorder="1" applyAlignment="1"/>
    <xf numFmtId="10" fontId="72" fillId="7" borderId="4" xfId="10" applyNumberFormat="1" applyFont="1" applyFill="1" applyBorder="1" applyAlignment="1"/>
    <xf numFmtId="170" fontId="70" fillId="2" borderId="4" xfId="10" applyNumberFormat="1" applyFont="1" applyFill="1" applyBorder="1" applyAlignment="1">
      <alignment horizontal="right"/>
    </xf>
    <xf numFmtId="9" fontId="70" fillId="2" borderId="4" xfId="10" applyNumberFormat="1" applyFont="1" applyFill="1" applyBorder="1" applyAlignment="1">
      <alignment horizontal="right"/>
    </xf>
    <xf numFmtId="0" fontId="21" fillId="2" borderId="73" xfId="10" applyFont="1" applyFill="1" applyBorder="1" applyAlignment="1"/>
    <xf numFmtId="172" fontId="21" fillId="2" borderId="73" xfId="10" applyNumberFormat="1" applyFont="1" applyFill="1" applyBorder="1" applyAlignment="1"/>
    <xf numFmtId="0" fontId="70" fillId="2" borderId="73" xfId="10" applyFont="1" applyFill="1" applyBorder="1" applyAlignment="1"/>
    <xf numFmtId="0" fontId="70" fillId="2" borderId="4" xfId="10" applyFont="1" applyFill="1" applyBorder="1" applyAlignment="1">
      <alignment horizontal="right"/>
    </xf>
    <xf numFmtId="170" fontId="21" fillId="2" borderId="73" xfId="10" applyNumberFormat="1" applyFont="1" applyFill="1" applyBorder="1" applyAlignment="1">
      <alignment horizontal="right"/>
    </xf>
    <xf numFmtId="0" fontId="72" fillId="7" borderId="4" xfId="10" applyFont="1" applyFill="1" applyAlignment="1"/>
    <xf numFmtId="10" fontId="72" fillId="7" borderId="4" xfId="10" applyNumberFormat="1" applyFont="1" applyFill="1" applyBorder="1" applyAlignment="1">
      <alignment horizontal="right"/>
    </xf>
    <xf numFmtId="9" fontId="70" fillId="2" borderId="4" xfId="2" applyFont="1" applyFill="1" applyBorder="1" applyAlignment="1">
      <alignment horizontal="right"/>
    </xf>
    <xf numFmtId="172" fontId="21" fillId="2" borderId="73" xfId="10" applyNumberFormat="1" applyFont="1" applyFill="1" applyBorder="1" applyAlignment="1">
      <alignment horizontal="right"/>
    </xf>
    <xf numFmtId="179" fontId="70" fillId="2" borderId="73" xfId="10" applyNumberFormat="1" applyFont="1" applyFill="1" applyBorder="1" applyAlignment="1">
      <alignment horizontal="left"/>
    </xf>
    <xf numFmtId="10" fontId="70" fillId="2" borderId="73" xfId="10" applyNumberFormat="1" applyFont="1" applyFill="1" applyBorder="1" applyAlignment="1">
      <alignment horizontal="left"/>
    </xf>
    <xf numFmtId="0" fontId="69" fillId="7" borderId="4" xfId="9" applyFont="1" applyFill="1" applyBorder="1"/>
    <xf numFmtId="180" fontId="22" fillId="7" borderId="4" xfId="1" applyNumberFormat="1" applyFont="1" applyFill="1" applyBorder="1"/>
    <xf numFmtId="180" fontId="69" fillId="7" borderId="4" xfId="1" applyNumberFormat="1" applyFont="1" applyFill="1" applyBorder="1"/>
    <xf numFmtId="180" fontId="69" fillId="7" borderId="73" xfId="1" applyNumberFormat="1" applyFont="1" applyFill="1" applyBorder="1"/>
    <xf numFmtId="180" fontId="22" fillId="7" borderId="4" xfId="1" applyNumberFormat="1" applyFont="1" applyFill="1" applyBorder="1" applyAlignment="1">
      <alignment horizontal="center"/>
    </xf>
    <xf numFmtId="0" fontId="41" fillId="17" borderId="6" xfId="0" applyFont="1" applyFill="1" applyBorder="1" applyAlignment="1">
      <alignment horizontal="center"/>
    </xf>
    <xf numFmtId="0" fontId="41" fillId="17" borderId="61" xfId="0" applyFont="1" applyFill="1" applyBorder="1" applyAlignment="1">
      <alignment horizontal="center"/>
    </xf>
    <xf numFmtId="0" fontId="41" fillId="17" borderId="7" xfId="0" applyFont="1" applyFill="1" applyBorder="1" applyAlignment="1">
      <alignment horizontal="center"/>
    </xf>
    <xf numFmtId="0" fontId="52" fillId="25" borderId="65" xfId="0" applyFont="1" applyFill="1" applyBorder="1" applyAlignment="1">
      <alignment horizontal="center"/>
    </xf>
    <xf numFmtId="0" fontId="52" fillId="25" borderId="4" xfId="0" applyFont="1" applyFill="1" applyBorder="1" applyAlignment="1">
      <alignment horizontal="center"/>
    </xf>
    <xf numFmtId="0" fontId="52" fillId="25" borderId="66" xfId="0" applyFont="1" applyFill="1" applyBorder="1" applyAlignment="1">
      <alignment horizontal="center"/>
    </xf>
    <xf numFmtId="0" fontId="52" fillId="25" borderId="65" xfId="0" applyFont="1" applyFill="1" applyBorder="1" applyAlignment="1">
      <alignment horizontal="center" vertical="center"/>
    </xf>
    <xf numFmtId="0" fontId="52" fillId="25" borderId="4" xfId="0" applyFont="1" applyFill="1" applyBorder="1" applyAlignment="1">
      <alignment horizontal="center" vertical="center"/>
    </xf>
    <xf numFmtId="0" fontId="52" fillId="25" borderId="66" xfId="0" applyFont="1" applyFill="1" applyBorder="1" applyAlignment="1">
      <alignment horizontal="center" vertical="center"/>
    </xf>
    <xf numFmtId="0" fontId="10" fillId="7" borderId="7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3" xfId="0" applyFont="1" applyFill="1" applyBorder="1"/>
    <xf numFmtId="0" fontId="21" fillId="2" borderId="1" xfId="0" applyFont="1" applyFill="1" applyBorder="1" applyAlignment="1">
      <alignment horizontal="center"/>
    </xf>
    <xf numFmtId="0" fontId="22" fillId="7" borderId="2" xfId="0" applyFont="1" applyFill="1" applyBorder="1"/>
    <xf numFmtId="0" fontId="22" fillId="7" borderId="3" xfId="0" applyFont="1" applyFill="1" applyBorder="1"/>
    <xf numFmtId="0" fontId="10" fillId="2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8" fillId="4" borderId="70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23" fillId="2" borderId="1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12" fillId="27" borderId="5" xfId="0" applyFont="1" applyFill="1" applyBorder="1" applyAlignment="1">
      <alignment horizontal="center" vertical="center"/>
    </xf>
    <xf numFmtId="0" fontId="11" fillId="21" borderId="5" xfId="0" applyFont="1" applyFill="1" applyBorder="1"/>
    <xf numFmtId="0" fontId="21" fillId="2" borderId="4" xfId="0" applyFont="1" applyFill="1" applyBorder="1" applyAlignment="1">
      <alignment horizontal="center" vertical="center" wrapText="1"/>
    </xf>
    <xf numFmtId="0" fontId="22" fillId="7" borderId="4" xfId="0" applyFont="1" applyFill="1" applyBorder="1"/>
    <xf numFmtId="0" fontId="10" fillId="12" borderId="5" xfId="0" applyFont="1" applyFill="1" applyBorder="1" applyAlignment="1">
      <alignment horizontal="center"/>
    </xf>
    <xf numFmtId="0" fontId="11" fillId="13" borderId="5" xfId="0" applyFont="1" applyFill="1" applyBorder="1"/>
    <xf numFmtId="0" fontId="10" fillId="10" borderId="5" xfId="0" applyFont="1" applyFill="1" applyBorder="1" applyAlignment="1">
      <alignment horizontal="center"/>
    </xf>
    <xf numFmtId="0" fontId="11" fillId="11" borderId="5" xfId="0" applyFont="1" applyFill="1" applyBorder="1"/>
    <xf numFmtId="0" fontId="10" fillId="3" borderId="5" xfId="0" applyFont="1" applyFill="1" applyBorder="1" applyAlignment="1">
      <alignment horizontal="center"/>
    </xf>
    <xf numFmtId="0" fontId="11" fillId="0" borderId="5" xfId="0" applyFont="1" applyBorder="1"/>
    <xf numFmtId="3" fontId="2" fillId="4" borderId="4" xfId="4" applyNumberFormat="1" applyFont="1" applyFill="1" applyBorder="1" applyAlignment="1">
      <alignment horizontal="left"/>
    </xf>
    <xf numFmtId="0" fontId="4" fillId="0" borderId="4" xfId="4" applyFont="1" applyBorder="1"/>
    <xf numFmtId="0" fontId="25" fillId="4" borderId="4" xfId="4" applyFont="1" applyFill="1" applyBorder="1" applyAlignment="1">
      <alignment horizontal="center"/>
    </xf>
    <xf numFmtId="3" fontId="3" fillId="4" borderId="4" xfId="4" applyNumberFormat="1" applyFont="1" applyFill="1" applyBorder="1" applyAlignment="1">
      <alignment horizontal="left"/>
    </xf>
    <xf numFmtId="0" fontId="3" fillId="27" borderId="13" xfId="4" applyFont="1" applyFill="1" applyBorder="1" applyAlignment="1">
      <alignment horizontal="center" vertical="center" wrapText="1"/>
    </xf>
    <xf numFmtId="0" fontId="4" fillId="21" borderId="18" xfId="4" applyFont="1" applyFill="1" applyBorder="1" applyAlignment="1">
      <alignment horizontal="center" wrapText="1"/>
    </xf>
    <xf numFmtId="0" fontId="3" fillId="27" borderId="14" xfId="4" applyFont="1" applyFill="1" applyBorder="1" applyAlignment="1">
      <alignment horizontal="center" vertical="center" wrapText="1"/>
    </xf>
    <xf numFmtId="0" fontId="4" fillId="21" borderId="19" xfId="4" applyFont="1" applyFill="1" applyBorder="1" applyAlignment="1">
      <alignment horizontal="center" wrapText="1"/>
    </xf>
    <xf numFmtId="0" fontId="3" fillId="27" borderId="15" xfId="4" applyFont="1" applyFill="1" applyBorder="1" applyAlignment="1">
      <alignment horizontal="center" wrapText="1"/>
    </xf>
    <xf numFmtId="0" fontId="4" fillId="21" borderId="16" xfId="4" applyFont="1" applyFill="1" applyBorder="1" applyAlignment="1">
      <alignment horizontal="center" wrapText="1"/>
    </xf>
    <xf numFmtId="0" fontId="3" fillId="27" borderId="17" xfId="4" applyFont="1" applyFill="1" applyBorder="1" applyAlignment="1">
      <alignment horizontal="center" vertical="center" wrapText="1"/>
    </xf>
    <xf numFmtId="0" fontId="4" fillId="21" borderId="21" xfId="4" applyFont="1" applyFill="1" applyBorder="1" applyAlignment="1">
      <alignment horizontal="center" wrapText="1"/>
    </xf>
    <xf numFmtId="4" fontId="29" fillId="4" borderId="4" xfId="4" applyNumberFormat="1" applyFont="1" applyFill="1" applyBorder="1" applyAlignment="1">
      <alignment horizontal="center"/>
    </xf>
    <xf numFmtId="0" fontId="3" fillId="3" borderId="13" xfId="4" applyFont="1" applyFill="1" applyBorder="1" applyAlignment="1">
      <alignment horizontal="center" vertical="center"/>
    </xf>
    <xf numFmtId="0" fontId="4" fillId="0" borderId="18" xfId="4" applyFont="1" applyBorder="1"/>
    <xf numFmtId="4" fontId="3" fillId="3" borderId="15" xfId="4" applyNumberFormat="1" applyFont="1" applyFill="1" applyBorder="1" applyAlignment="1">
      <alignment horizontal="center"/>
    </xf>
    <xf numFmtId="0" fontId="4" fillId="0" borderId="34" xfId="4" applyFont="1" applyBorder="1"/>
    <xf numFmtId="0" fontId="4" fillId="0" borderId="41" xfId="4" applyFont="1" applyBorder="1"/>
    <xf numFmtId="0" fontId="25" fillId="2" borderId="4" xfId="4" applyFont="1" applyFill="1" applyBorder="1" applyAlignment="1">
      <alignment horizontal="center"/>
    </xf>
    <xf numFmtId="0" fontId="3" fillId="2" borderId="4" xfId="4" applyFont="1" applyFill="1" applyBorder="1" applyAlignment="1">
      <alignment horizontal="center"/>
    </xf>
    <xf numFmtId="0" fontId="4" fillId="0" borderId="35" xfId="4" applyFont="1" applyBorder="1"/>
    <xf numFmtId="0" fontId="3" fillId="3" borderId="15" xfId="4" applyFont="1" applyFill="1" applyBorder="1" applyAlignment="1">
      <alignment horizontal="center"/>
    </xf>
    <xf numFmtId="0" fontId="4" fillId="0" borderId="16" xfId="4" applyFont="1" applyBorder="1"/>
    <xf numFmtId="0" fontId="3" fillId="3" borderId="14" xfId="4" applyFont="1" applyFill="1" applyBorder="1" applyAlignment="1">
      <alignment horizontal="center" vertical="center"/>
    </xf>
    <xf numFmtId="0" fontId="4" fillId="0" borderId="37" xfId="4" applyFont="1" applyBorder="1"/>
    <xf numFmtId="0" fontId="3" fillId="3" borderId="14" xfId="4" applyFont="1" applyFill="1" applyBorder="1" applyAlignment="1">
      <alignment horizontal="left" vertical="center" wrapText="1"/>
    </xf>
    <xf numFmtId="0" fontId="3" fillId="3" borderId="17" xfId="4" applyFont="1" applyFill="1" applyBorder="1" applyAlignment="1">
      <alignment horizontal="center" vertical="center"/>
    </xf>
    <xf numFmtId="0" fontId="4" fillId="0" borderId="38" xfId="4" applyFont="1" applyBorder="1"/>
    <xf numFmtId="3" fontId="26" fillId="4" borderId="4" xfId="6" applyNumberFormat="1" applyFont="1" applyFill="1" applyBorder="1" applyAlignment="1">
      <alignment horizontal="left"/>
    </xf>
    <xf numFmtId="0" fontId="32" fillId="0" borderId="4" xfId="6" applyFont="1" applyBorder="1"/>
    <xf numFmtId="0" fontId="31" fillId="4" borderId="4" xfId="6" applyFont="1" applyFill="1" applyBorder="1" applyAlignment="1">
      <alignment horizontal="center"/>
    </xf>
    <xf numFmtId="0" fontId="26" fillId="29" borderId="13" xfId="6" applyFont="1" applyFill="1" applyBorder="1" applyAlignment="1">
      <alignment horizontal="center" vertical="center"/>
    </xf>
    <xf numFmtId="0" fontId="32" fillId="21" borderId="35" xfId="6" applyFont="1" applyFill="1" applyBorder="1" applyAlignment="1">
      <alignment horizontal="center"/>
    </xf>
    <xf numFmtId="0" fontId="32" fillId="21" borderId="18" xfId="6" applyFont="1" applyFill="1" applyBorder="1" applyAlignment="1">
      <alignment horizontal="center"/>
    </xf>
    <xf numFmtId="0" fontId="26" fillId="29" borderId="14" xfId="6" applyFont="1" applyFill="1" applyBorder="1" applyAlignment="1">
      <alignment horizontal="center" vertical="center"/>
    </xf>
    <xf numFmtId="0" fontId="32" fillId="21" borderId="37" xfId="6" applyFont="1" applyFill="1" applyBorder="1" applyAlignment="1">
      <alignment horizontal="center"/>
    </xf>
    <xf numFmtId="0" fontId="32" fillId="21" borderId="19" xfId="6" applyFont="1" applyFill="1" applyBorder="1" applyAlignment="1">
      <alignment horizontal="center"/>
    </xf>
    <xf numFmtId="0" fontId="26" fillId="29" borderId="14" xfId="6" applyFont="1" applyFill="1" applyBorder="1" applyAlignment="1">
      <alignment horizontal="center" vertical="center" wrapText="1"/>
    </xf>
    <xf numFmtId="169" fontId="26" fillId="29" borderId="17" xfId="6" applyNumberFormat="1" applyFont="1" applyFill="1" applyBorder="1" applyAlignment="1">
      <alignment horizontal="center" vertical="center" wrapText="1"/>
    </xf>
    <xf numFmtId="0" fontId="32" fillId="21" borderId="38" xfId="6" applyFont="1" applyFill="1" applyBorder="1" applyAlignment="1">
      <alignment horizontal="center"/>
    </xf>
    <xf numFmtId="0" fontId="32" fillId="21" borderId="21" xfId="6" applyFont="1" applyFill="1" applyBorder="1" applyAlignment="1">
      <alignment horizontal="center"/>
    </xf>
    <xf numFmtId="0" fontId="26" fillId="27" borderId="13" xfId="6" applyFont="1" applyFill="1" applyBorder="1" applyAlignment="1">
      <alignment horizontal="center" vertical="center"/>
    </xf>
    <xf numFmtId="0" fontId="26" fillId="27" borderId="14" xfId="6" applyFont="1" applyFill="1" applyBorder="1" applyAlignment="1">
      <alignment horizontal="center" vertical="center"/>
    </xf>
    <xf numFmtId="0" fontId="26" fillId="27" borderId="14" xfId="6" applyFont="1" applyFill="1" applyBorder="1" applyAlignment="1">
      <alignment horizontal="center" vertical="center" wrapText="1"/>
    </xf>
    <xf numFmtId="0" fontId="32" fillId="21" borderId="19" xfId="6" applyFont="1" applyFill="1" applyBorder="1" applyAlignment="1">
      <alignment horizontal="center" wrapText="1"/>
    </xf>
    <xf numFmtId="0" fontId="26" fillId="27" borderId="15" xfId="6" applyFont="1" applyFill="1" applyBorder="1" applyAlignment="1">
      <alignment horizontal="center"/>
    </xf>
    <xf numFmtId="0" fontId="32" fillId="21" borderId="16" xfId="6" applyFont="1" applyFill="1" applyBorder="1" applyAlignment="1">
      <alignment horizontal="center"/>
    </xf>
    <xf numFmtId="0" fontId="26" fillId="27" borderId="17" xfId="6" applyFont="1" applyFill="1" applyBorder="1" applyAlignment="1">
      <alignment horizontal="center"/>
    </xf>
    <xf numFmtId="0" fontId="36" fillId="15" borderId="47" xfId="4" applyFont="1" applyFill="1" applyBorder="1" applyAlignment="1">
      <alignment horizontal="center"/>
    </xf>
    <xf numFmtId="0" fontId="54" fillId="0" borderId="48" xfId="4" applyFont="1" applyBorder="1"/>
    <xf numFmtId="0" fontId="3" fillId="2" borderId="4" xfId="4" applyFont="1" applyFill="1" applyBorder="1" applyAlignment="1">
      <alignment horizontal="left"/>
    </xf>
    <xf numFmtId="0" fontId="3" fillId="14" borderId="47" xfId="4" applyFont="1" applyFill="1" applyBorder="1" applyAlignment="1">
      <alignment horizontal="center"/>
    </xf>
    <xf numFmtId="0" fontId="4" fillId="0" borderId="54" xfId="4" applyFont="1" applyBorder="1"/>
    <xf numFmtId="0" fontId="3" fillId="18" borderId="47" xfId="4" applyFont="1" applyFill="1" applyBorder="1" applyAlignment="1">
      <alignment horizontal="center"/>
    </xf>
    <xf numFmtId="0" fontId="4" fillId="0" borderId="50" xfId="4" applyFont="1" applyBorder="1"/>
    <xf numFmtId="0" fontId="4" fillId="0" borderId="48" xfId="4" applyFont="1" applyBorder="1"/>
    <xf numFmtId="0" fontId="3" fillId="19" borderId="47" xfId="4" applyFont="1" applyFill="1" applyBorder="1" applyAlignment="1">
      <alignment horizontal="center"/>
    </xf>
    <xf numFmtId="0" fontId="3" fillId="3" borderId="47" xfId="4" applyFont="1" applyFill="1" applyBorder="1" applyAlignment="1">
      <alignment horizontal="center"/>
    </xf>
    <xf numFmtId="0" fontId="48" fillId="7" borderId="4" xfId="7" applyFont="1" applyFill="1" applyAlignment="1">
      <alignment horizontal="center"/>
    </xf>
    <xf numFmtId="0" fontId="3" fillId="7" borderId="4" xfId="4" applyFont="1" applyFill="1" applyAlignment="1">
      <alignment horizontal="center"/>
    </xf>
    <xf numFmtId="0" fontId="5" fillId="7" borderId="4" xfId="4" applyFont="1" applyFill="1" applyAlignment="1"/>
    <xf numFmtId="0" fontId="3" fillId="21" borderId="47" xfId="4" applyFont="1" applyFill="1" applyBorder="1" applyAlignment="1">
      <alignment horizontal="center"/>
    </xf>
    <xf numFmtId="0" fontId="4" fillId="21" borderId="50" xfId="4" applyFont="1" applyFill="1" applyBorder="1"/>
    <xf numFmtId="0" fontId="4" fillId="21" borderId="48" xfId="4" applyFont="1" applyFill="1" applyBorder="1"/>
    <xf numFmtId="0" fontId="3" fillId="7" borderId="4" xfId="4" applyFont="1" applyFill="1" applyBorder="1" applyAlignment="1">
      <alignment horizontal="center"/>
    </xf>
    <xf numFmtId="0" fontId="4" fillId="7" borderId="4" xfId="4" applyFont="1" applyFill="1" applyBorder="1"/>
    <xf numFmtId="0" fontId="49" fillId="24" borderId="4" xfId="10" applyFont="1" applyFill="1" applyAlignment="1">
      <alignment horizontal="center" vertical="center"/>
    </xf>
    <xf numFmtId="0" fontId="36" fillId="21" borderId="4" xfId="7" applyFont="1" applyFill="1" applyAlignment="1">
      <alignment horizontal="center"/>
    </xf>
    <xf numFmtId="0" fontId="36" fillId="7" borderId="74" xfId="7" applyFont="1" applyFill="1" applyBorder="1" applyAlignment="1">
      <alignment horizontal="center"/>
    </xf>
    <xf numFmtId="0" fontId="36" fillId="7" borderId="73" xfId="7" applyFont="1" applyFill="1" applyBorder="1" applyAlignment="1">
      <alignment horizontal="center"/>
    </xf>
    <xf numFmtId="0" fontId="36" fillId="7" borderId="71" xfId="7" applyFont="1" applyFill="1" applyBorder="1" applyAlignment="1">
      <alignment horizontal="center"/>
    </xf>
    <xf numFmtId="0" fontId="41" fillId="7" borderId="4" xfId="9" applyFont="1" applyFill="1" applyAlignment="1">
      <alignment horizontal="center"/>
    </xf>
    <xf numFmtId="0" fontId="29" fillId="24" borderId="84" xfId="10" applyFont="1" applyFill="1" applyBorder="1" applyAlignment="1">
      <alignment horizontal="justify" vertical="center"/>
    </xf>
    <xf numFmtId="0" fontId="29" fillId="24" borderId="70" xfId="10" applyFont="1" applyFill="1" applyBorder="1" applyAlignment="1">
      <alignment horizontal="justify" vertical="center"/>
    </xf>
    <xf numFmtId="0" fontId="29" fillId="24" borderId="83" xfId="10" applyFont="1" applyFill="1" applyBorder="1" applyAlignment="1">
      <alignment horizontal="justify" vertical="center"/>
    </xf>
    <xf numFmtId="0" fontId="29" fillId="24" borderId="84" xfId="10" applyFont="1" applyFill="1" applyBorder="1" applyAlignment="1">
      <alignment horizontal="center" vertical="center" wrapText="1"/>
    </xf>
    <xf numFmtId="0" fontId="29" fillId="24" borderId="70" xfId="10" applyFont="1" applyFill="1" applyBorder="1" applyAlignment="1">
      <alignment horizontal="center" vertical="center" wrapText="1"/>
    </xf>
    <xf numFmtId="0" fontId="29" fillId="24" borderId="83" xfId="10" applyFont="1" applyFill="1" applyBorder="1" applyAlignment="1">
      <alignment horizontal="center" vertical="center" wrapText="1"/>
    </xf>
    <xf numFmtId="0" fontId="41" fillId="30" borderId="75" xfId="9" applyFont="1" applyFill="1" applyBorder="1" applyAlignment="1">
      <alignment horizontal="left"/>
    </xf>
    <xf numFmtId="0" fontId="44" fillId="7" borderId="4" xfId="10" applyFont="1" applyFill="1" applyAlignment="1">
      <alignment horizontal="center" vertical="center"/>
    </xf>
    <xf numFmtId="0" fontId="25" fillId="24" borderId="84" xfId="10" applyFont="1" applyFill="1" applyBorder="1" applyAlignment="1">
      <alignment horizontal="center" vertical="center"/>
    </xf>
    <xf numFmtId="0" fontId="25" fillId="24" borderId="70" xfId="10" applyFont="1" applyFill="1" applyBorder="1" applyAlignment="1">
      <alignment horizontal="center" vertical="center"/>
    </xf>
    <xf numFmtId="0" fontId="25" fillId="24" borderId="83" xfId="10" applyFont="1" applyFill="1" applyBorder="1" applyAlignment="1">
      <alignment horizontal="center" vertical="center"/>
    </xf>
    <xf numFmtId="0" fontId="0" fillId="7" borderId="4" xfId="10" applyFont="1" applyFill="1" applyAlignment="1">
      <alignment horizontal="center" vertical="center"/>
    </xf>
    <xf numFmtId="0" fontId="5" fillId="7" borderId="4" xfId="10" applyFont="1" applyFill="1" applyAlignment="1">
      <alignment horizontal="center" vertical="center"/>
    </xf>
  </cellXfs>
  <cellStyles count="12">
    <cellStyle name="Millares" xfId="1" builtinId="3"/>
    <cellStyle name="Moneda" xfId="3" builtinId="4"/>
    <cellStyle name="Moneda 2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4" xfId="7" xr:uid="{00000000-0005-0000-0000-000006000000}"/>
    <cellStyle name="Normal 5" xfId="9" xr:uid="{00000000-0005-0000-0000-000007000000}"/>
    <cellStyle name="Normal 6" xfId="10" xr:uid="{00000000-0005-0000-0000-000008000000}"/>
    <cellStyle name="Porcentaje" xfId="2" builtinId="5"/>
    <cellStyle name="Porcentaje 2" xfId="8" xr:uid="{00000000-0005-0000-0000-00000A000000}"/>
    <cellStyle name="Porcentaje 3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I27"/>
  <sheetViews>
    <sheetView workbookViewId="0">
      <selection activeCell="D39" sqref="D39"/>
    </sheetView>
  </sheetViews>
  <sheetFormatPr baseColWidth="10" defaultRowHeight="12.75" x14ac:dyDescent="0.2"/>
  <cols>
    <col min="1" max="2" width="11.42578125" style="37"/>
    <col min="3" max="3" width="13.5703125" style="37" customWidth="1"/>
    <col min="4" max="4" width="11.42578125" style="37"/>
    <col min="5" max="5" width="13.5703125" style="37" customWidth="1"/>
    <col min="6" max="6" width="2.7109375" style="37" customWidth="1"/>
    <col min="7" max="7" width="37.42578125" style="37" customWidth="1"/>
    <col min="8" max="8" width="13.28515625" style="37" customWidth="1"/>
    <col min="9" max="9" width="19.85546875" style="37" customWidth="1"/>
    <col min="10" max="10" width="3.85546875" style="37" customWidth="1"/>
    <col min="11" max="11" width="4.42578125" style="37" customWidth="1"/>
    <col min="12" max="12" width="3.7109375" style="37" customWidth="1"/>
    <col min="13" max="16384" width="11.42578125" style="37"/>
  </cols>
  <sheetData>
    <row r="12" spans="2:9" x14ac:dyDescent="0.2">
      <c r="H12" s="499"/>
      <c r="I12" s="499"/>
    </row>
    <row r="13" spans="2:9" ht="13.5" thickBot="1" x14ac:dyDescent="0.25">
      <c r="H13" s="499"/>
      <c r="I13" s="499"/>
    </row>
    <row r="14" spans="2:9" ht="13.5" thickBot="1" x14ac:dyDescent="0.25">
      <c r="B14" s="595" t="s">
        <v>341</v>
      </c>
      <c r="C14" s="596"/>
      <c r="D14" s="596"/>
      <c r="E14" s="597"/>
      <c r="F14" s="497"/>
      <c r="G14" s="325" t="s">
        <v>332</v>
      </c>
      <c r="H14" s="326">
        <v>0.02</v>
      </c>
      <c r="I14" s="501" t="s">
        <v>364</v>
      </c>
    </row>
    <row r="15" spans="2:9" x14ac:dyDescent="0.2">
      <c r="B15" s="327"/>
      <c r="C15" s="328"/>
      <c r="D15" s="328"/>
      <c r="E15" s="329"/>
      <c r="F15" s="497"/>
      <c r="G15" s="325" t="s">
        <v>358</v>
      </c>
      <c r="H15" s="330">
        <v>2.9000000000000001E-2</v>
      </c>
      <c r="I15" s="501" t="s">
        <v>364</v>
      </c>
    </row>
    <row r="16" spans="2:9" x14ac:dyDescent="0.2">
      <c r="B16" s="598" t="s">
        <v>342</v>
      </c>
      <c r="C16" s="599"/>
      <c r="D16" s="599"/>
      <c r="E16" s="600"/>
      <c r="F16" s="497"/>
      <c r="G16" s="325" t="s">
        <v>359</v>
      </c>
      <c r="H16" s="331">
        <v>5</v>
      </c>
      <c r="I16" s="501" t="s">
        <v>365</v>
      </c>
    </row>
    <row r="17" spans="2:9" x14ac:dyDescent="0.2">
      <c r="B17" s="601" t="s">
        <v>343</v>
      </c>
      <c r="C17" s="602"/>
      <c r="D17" s="602"/>
      <c r="E17" s="603"/>
      <c r="F17" s="497"/>
      <c r="G17" s="325" t="s">
        <v>344</v>
      </c>
      <c r="H17" s="326">
        <v>0.22</v>
      </c>
      <c r="I17" s="505"/>
    </row>
    <row r="18" spans="2:9" x14ac:dyDescent="0.2">
      <c r="B18" s="598"/>
      <c r="C18" s="599"/>
      <c r="D18" s="599"/>
      <c r="E18" s="600"/>
      <c r="F18" s="497"/>
      <c r="G18" s="325" t="s">
        <v>368</v>
      </c>
      <c r="H18" s="330">
        <v>1.4999999999999999E-2</v>
      </c>
      <c r="I18" s="501" t="s">
        <v>360</v>
      </c>
    </row>
    <row r="19" spans="2:9" ht="13.5" thickBot="1" x14ac:dyDescent="0.25">
      <c r="B19" s="332"/>
      <c r="C19" s="333"/>
      <c r="D19" s="333"/>
      <c r="E19" s="334"/>
      <c r="F19" s="497"/>
      <c r="G19" s="383" t="s">
        <v>361</v>
      </c>
      <c r="H19" s="384">
        <v>15</v>
      </c>
      <c r="I19" s="501"/>
    </row>
    <row r="20" spans="2:9" x14ac:dyDescent="0.2">
      <c r="B20" s="335" t="s">
        <v>345</v>
      </c>
      <c r="C20" s="423">
        <f>Rentabilidad!D13</f>
        <v>23390.767526615724</v>
      </c>
      <c r="D20" s="336" t="s">
        <v>346</v>
      </c>
      <c r="E20" s="424">
        <f>Rentabilidad!D26</f>
        <v>17646.424900138685</v>
      </c>
      <c r="F20" s="498"/>
      <c r="G20" s="325" t="s">
        <v>366</v>
      </c>
      <c r="H20" s="384">
        <v>6</v>
      </c>
      <c r="I20" s="501"/>
    </row>
    <row r="21" spans="2:9" x14ac:dyDescent="0.2">
      <c r="B21" s="337"/>
      <c r="C21" s="338"/>
      <c r="D21" s="339"/>
      <c r="E21" s="340"/>
      <c r="F21" s="497"/>
      <c r="G21" s="425" t="s">
        <v>367</v>
      </c>
      <c r="H21" s="384">
        <v>4</v>
      </c>
      <c r="I21" s="500"/>
    </row>
    <row r="22" spans="2:9" ht="13.5" thickBot="1" x14ac:dyDescent="0.25">
      <c r="B22" s="341" t="s">
        <v>347</v>
      </c>
      <c r="C22" s="436">
        <f>Rentabilidad!D15</f>
        <v>0.4429009068091132</v>
      </c>
      <c r="D22" s="342" t="s">
        <v>348</v>
      </c>
      <c r="E22" s="437">
        <f>Rentabilidad!D28</f>
        <v>0.56696653550892484</v>
      </c>
      <c r="F22" s="496"/>
      <c r="G22" s="338"/>
      <c r="H22" s="528"/>
      <c r="I22" s="501"/>
    </row>
    <row r="23" spans="2:9" x14ac:dyDescent="0.2">
      <c r="G23" s="504" t="s">
        <v>378</v>
      </c>
      <c r="H23" s="502"/>
      <c r="I23" s="503"/>
    </row>
    <row r="24" spans="2:9" x14ac:dyDescent="0.2">
      <c r="G24" s="499"/>
      <c r="H24" s="499"/>
      <c r="I24" s="499"/>
    </row>
    <row r="25" spans="2:9" x14ac:dyDescent="0.2">
      <c r="H25" s="499"/>
      <c r="I25" s="499"/>
    </row>
    <row r="26" spans="2:9" x14ac:dyDescent="0.2">
      <c r="H26" s="499"/>
      <c r="I26" s="499"/>
    </row>
    <row r="27" spans="2:9" x14ac:dyDescent="0.2">
      <c r="H27" s="499"/>
      <c r="I27" s="499"/>
    </row>
  </sheetData>
  <scenarios current="1" show="0" sqref="C20 C22 E20 E22">
    <scenario name="OPTIMISTA" locked="1" count="2" user="Admin" comment="Creado por Admin el 20/02/2021_x000a_Modificado por Admin el 20/02/2021_x000a_Modificado por Admin el 25/02/2021_x000a_Modificado por Admin el 28/02/2021">
      <inputCells r="H20" val="6.2" numFmtId="173"/>
      <inputCells r="H21" val="3.8" numFmtId="173"/>
    </scenario>
    <scenario name="PESIMISTA" locked="1" count="2" user="Admin" comment="Creado por Admin el 20/02/2021_x000a_Modificado por Admin el 20/02/2021_x000a_Modificado por Admin el 25/02/2021_x000a_Modificado por Admin el 28/02/2021">
      <inputCells r="H20" val="5.8" numFmtId="173"/>
      <inputCells r="H21" val="4.2" numFmtId="173"/>
    </scenario>
  </scenarios>
  <mergeCells count="4">
    <mergeCell ref="B14:E14"/>
    <mergeCell ref="B16:E16"/>
    <mergeCell ref="B17:E17"/>
    <mergeCell ref="B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activeCell="D13" sqref="D13"/>
    </sheetView>
  </sheetViews>
  <sheetFormatPr baseColWidth="10" defaultColWidth="14.42578125" defaultRowHeight="15" customHeight="1" x14ac:dyDescent="0.2"/>
  <cols>
    <col min="1" max="1" width="13.5703125" style="188" customWidth="1"/>
    <col min="2" max="2" width="18" style="188" customWidth="1"/>
    <col min="3" max="3" width="12.5703125" style="188" customWidth="1"/>
    <col min="4" max="5" width="14.5703125" style="188" customWidth="1"/>
    <col min="6" max="6" width="11.28515625" style="188" customWidth="1"/>
    <col min="7" max="26" width="10" style="188" customWidth="1"/>
    <col min="27" max="16384" width="14.42578125" style="188"/>
  </cols>
  <sheetData>
    <row r="1" spans="1:6" ht="12.75" customHeight="1" x14ac:dyDescent="0.2">
      <c r="A1" s="64"/>
    </row>
    <row r="2" spans="1:6" ht="13.5" customHeight="1" thickBot="1" x14ac:dyDescent="0.25">
      <c r="A2" s="64"/>
      <c r="B2" s="190"/>
    </row>
    <row r="3" spans="1:6" ht="13.5" customHeight="1" thickBot="1" x14ac:dyDescent="0.25">
      <c r="A3" s="64"/>
      <c r="B3" s="683" t="s">
        <v>204</v>
      </c>
      <c r="C3" s="684"/>
      <c r="D3" s="684"/>
      <c r="E3" s="684"/>
      <c r="F3" s="685"/>
    </row>
    <row r="4" spans="1:6" ht="13.5" customHeight="1" thickBot="1" x14ac:dyDescent="0.25">
      <c r="A4" s="64"/>
    </row>
    <row r="5" spans="1:6" ht="13.5" customHeight="1" thickBot="1" x14ac:dyDescent="0.25">
      <c r="A5" s="64"/>
      <c r="B5" s="191" t="s">
        <v>205</v>
      </c>
      <c r="C5" s="192" t="s">
        <v>206</v>
      </c>
      <c r="D5" s="193" t="s">
        <v>207</v>
      </c>
      <c r="E5" s="194" t="s">
        <v>208</v>
      </c>
      <c r="F5" s="195"/>
    </row>
    <row r="6" spans="1:6" ht="13.5" customHeight="1" thickBot="1" x14ac:dyDescent="0.25">
      <c r="A6" s="64"/>
      <c r="B6" s="196" t="s">
        <v>209</v>
      </c>
      <c r="C6" s="256">
        <f>Presupuesto_Ventas!$C$19</f>
        <v>6</v>
      </c>
      <c r="D6" s="197">
        <f>Costos_Unitario!C21</f>
        <v>4.1788571428571428</v>
      </c>
      <c r="E6" s="257">
        <f>C6-D6</f>
        <v>1.8211428571428572</v>
      </c>
      <c r="F6" s="198"/>
    </row>
    <row r="7" spans="1:6" ht="12.75" customHeight="1" x14ac:dyDescent="0.2">
      <c r="A7" s="64"/>
      <c r="B7" s="199" t="s">
        <v>210</v>
      </c>
      <c r="C7" s="83"/>
      <c r="D7" s="200"/>
      <c r="E7" s="200"/>
      <c r="F7" s="201"/>
    </row>
    <row r="8" spans="1:6" ht="12.75" customHeight="1" x14ac:dyDescent="0.2">
      <c r="A8" s="64"/>
      <c r="B8" s="199" t="s">
        <v>211</v>
      </c>
      <c r="C8" s="83"/>
      <c r="D8" s="200"/>
      <c r="E8" s="200"/>
      <c r="F8" s="201"/>
    </row>
    <row r="9" spans="1:6" ht="13.5" customHeight="1" thickBot="1" x14ac:dyDescent="0.25">
      <c r="A9" s="118"/>
      <c r="B9" s="83"/>
      <c r="C9" s="83"/>
      <c r="D9" s="83"/>
      <c r="E9" s="83"/>
      <c r="F9" s="83"/>
    </row>
    <row r="10" spans="1:6" ht="13.5" customHeight="1" thickBot="1" x14ac:dyDescent="0.25">
      <c r="A10" s="118"/>
      <c r="B10" s="202" t="s">
        <v>212</v>
      </c>
      <c r="C10" s="203" t="s">
        <v>213</v>
      </c>
      <c r="E10" s="83"/>
      <c r="F10" s="83"/>
    </row>
    <row r="11" spans="1:6" ht="13.5" customHeight="1" thickBot="1" x14ac:dyDescent="0.25">
      <c r="A11" s="118"/>
      <c r="B11" s="204"/>
      <c r="C11" s="205" t="s">
        <v>208</v>
      </c>
      <c r="D11" s="83"/>
      <c r="E11" s="83"/>
      <c r="F11" s="83"/>
    </row>
    <row r="12" spans="1:6" ht="12.75" customHeight="1" x14ac:dyDescent="0.2">
      <c r="A12" s="64"/>
      <c r="B12" s="83"/>
      <c r="C12" s="83"/>
      <c r="D12" s="83"/>
      <c r="E12" s="83"/>
      <c r="F12" s="83"/>
    </row>
    <row r="13" spans="1:6" ht="12.75" customHeight="1" x14ac:dyDescent="0.2">
      <c r="A13" s="206"/>
      <c r="B13" s="83" t="s">
        <v>214</v>
      </c>
      <c r="C13" s="207">
        <f>Costos_Unitario!C10/Punto_Equilibrio!E6</f>
        <v>1293.8944671059512</v>
      </c>
      <c r="D13" s="207" t="s">
        <v>252</v>
      </c>
      <c r="E13" s="258">
        <f>C13*C6</f>
        <v>7763.3668026357072</v>
      </c>
      <c r="F13" s="83" t="s">
        <v>253</v>
      </c>
    </row>
    <row r="14" spans="1:6" ht="12.75" customHeight="1" x14ac:dyDescent="0.2">
      <c r="A14" s="64"/>
      <c r="B14" s="83"/>
      <c r="C14" s="83"/>
      <c r="D14" s="83"/>
      <c r="E14" s="83"/>
      <c r="F14" s="83"/>
    </row>
    <row r="15" spans="1:6" ht="12.75" customHeight="1" x14ac:dyDescent="0.2">
      <c r="A15" s="64"/>
      <c r="B15" s="649" t="s">
        <v>215</v>
      </c>
      <c r="C15" s="631"/>
      <c r="D15" s="631"/>
      <c r="E15" s="631"/>
      <c r="F15" s="631"/>
    </row>
    <row r="16" spans="1:6" ht="13.5" customHeight="1" thickBot="1" x14ac:dyDescent="0.25">
      <c r="A16" s="64"/>
    </row>
    <row r="17" spans="1:6" ht="26.25" customHeight="1" thickBot="1" x14ac:dyDescent="0.25">
      <c r="A17" s="64"/>
      <c r="B17" s="191" t="s">
        <v>216</v>
      </c>
      <c r="C17" s="208" t="s">
        <v>217</v>
      </c>
      <c r="D17" s="208" t="s">
        <v>218</v>
      </c>
      <c r="E17" s="208" t="s">
        <v>219</v>
      </c>
      <c r="F17" s="209" t="s">
        <v>220</v>
      </c>
    </row>
    <row r="18" spans="1:6" ht="17.25" customHeight="1" thickBot="1" x14ac:dyDescent="0.25">
      <c r="A18" s="64"/>
      <c r="B18" s="210" t="str">
        <f>B24</f>
        <v>A</v>
      </c>
      <c r="C18" s="211" t="s">
        <v>221</v>
      </c>
      <c r="D18" s="212">
        <f>C13*12</f>
        <v>15526.733605271414</v>
      </c>
      <c r="E18" s="212">
        <f>C13</f>
        <v>1293.8944671059512</v>
      </c>
      <c r="F18" s="213">
        <f>C13/30</f>
        <v>43.129815570198375</v>
      </c>
    </row>
    <row r="19" spans="1:6" ht="12.75" customHeight="1" x14ac:dyDescent="0.2">
      <c r="A19" s="64"/>
      <c r="B19" s="64"/>
      <c r="C19" s="64"/>
      <c r="D19" s="64"/>
      <c r="E19" s="64"/>
      <c r="F19" s="64"/>
    </row>
    <row r="20" spans="1:6" ht="12.75" customHeight="1" x14ac:dyDescent="0.2">
      <c r="A20" s="64"/>
      <c r="B20" s="214"/>
      <c r="C20" s="83"/>
      <c r="D20" s="83"/>
      <c r="E20" s="83"/>
      <c r="F20" s="83"/>
    </row>
    <row r="21" spans="1:6" ht="12.75" customHeight="1" x14ac:dyDescent="0.2">
      <c r="A21" s="64"/>
      <c r="B21" s="649" t="s">
        <v>222</v>
      </c>
      <c r="C21" s="631"/>
      <c r="D21" s="631"/>
      <c r="E21" s="631"/>
      <c r="F21" s="631"/>
    </row>
    <row r="22" spans="1:6" ht="13.5" customHeight="1" thickBot="1" x14ac:dyDescent="0.25">
      <c r="A22" s="64"/>
      <c r="B22" s="83"/>
      <c r="C22" s="83"/>
      <c r="D22" s="83"/>
      <c r="E22" s="83"/>
      <c r="F22" s="83"/>
    </row>
    <row r="23" spans="1:6" ht="26.25" customHeight="1" thickBot="1" x14ac:dyDescent="0.25">
      <c r="A23" s="64"/>
      <c r="B23" s="191" t="s">
        <v>216</v>
      </c>
      <c r="C23" s="208" t="s">
        <v>223</v>
      </c>
      <c r="D23" s="208" t="s">
        <v>224</v>
      </c>
      <c r="E23" s="208" t="s">
        <v>225</v>
      </c>
      <c r="F23" s="209" t="s">
        <v>226</v>
      </c>
    </row>
    <row r="24" spans="1:6" ht="13.5" customHeight="1" thickBot="1" x14ac:dyDescent="0.25">
      <c r="A24" s="64"/>
      <c r="B24" s="215" t="s">
        <v>209</v>
      </c>
      <c r="C24" s="216">
        <f>Presupuesto_Ventas!$C$19</f>
        <v>6</v>
      </c>
      <c r="D24" s="217">
        <f>+E13*12</f>
        <v>93160.401631628483</v>
      </c>
      <c r="E24" s="217">
        <f>E13</f>
        <v>7763.3668026357072</v>
      </c>
      <c r="F24" s="218">
        <f>E13/30</f>
        <v>258.77889342119022</v>
      </c>
    </row>
    <row r="25" spans="1:6" ht="12.75" customHeight="1" x14ac:dyDescent="0.2">
      <c r="A25" s="64"/>
      <c r="B25" s="64"/>
      <c r="C25" s="83"/>
      <c r="D25" s="83"/>
      <c r="E25" s="83"/>
      <c r="F25" s="83"/>
    </row>
    <row r="26" spans="1:6" ht="13.5" customHeight="1" thickBot="1" x14ac:dyDescent="0.25">
      <c r="A26" s="64"/>
      <c r="C26" s="83"/>
      <c r="D26" s="83"/>
      <c r="E26" s="83"/>
      <c r="F26" s="83"/>
    </row>
    <row r="27" spans="1:6" ht="13.5" customHeight="1" thickBot="1" x14ac:dyDescent="0.25">
      <c r="A27" s="64"/>
      <c r="B27" s="686" t="s">
        <v>227</v>
      </c>
      <c r="C27" s="684"/>
      <c r="D27" s="684"/>
      <c r="E27" s="684"/>
      <c r="F27" s="685"/>
    </row>
    <row r="28" spans="1:6" ht="13.5" customHeight="1" thickBot="1" x14ac:dyDescent="0.25">
      <c r="A28" s="64"/>
    </row>
    <row r="29" spans="1:6" ht="26.25" customHeight="1" thickBot="1" x14ac:dyDescent="0.25">
      <c r="A29" s="64"/>
      <c r="B29" s="219" t="s">
        <v>205</v>
      </c>
      <c r="C29" s="220" t="s">
        <v>206</v>
      </c>
      <c r="D29" s="220" t="s">
        <v>207</v>
      </c>
      <c r="E29" s="220" t="s">
        <v>208</v>
      </c>
      <c r="F29" s="221" t="s">
        <v>228</v>
      </c>
    </row>
    <row r="30" spans="1:6" ht="12.75" customHeight="1" x14ac:dyDescent="0.2">
      <c r="A30" s="64"/>
      <c r="B30" s="222" t="s">
        <v>209</v>
      </c>
      <c r="C30" s="223"/>
      <c r="D30" s="224"/>
      <c r="E30" s="224"/>
      <c r="F30" s="225"/>
    </row>
    <row r="31" spans="1:6" ht="12.75" customHeight="1" x14ac:dyDescent="0.2">
      <c r="A31" s="64"/>
      <c r="B31" s="226" t="s">
        <v>229</v>
      </c>
      <c r="C31" s="227"/>
      <c r="D31" s="224"/>
      <c r="E31" s="224"/>
      <c r="F31" s="225"/>
    </row>
    <row r="32" spans="1:6" ht="13.5" customHeight="1" thickBot="1" x14ac:dyDescent="0.25">
      <c r="A32" s="64"/>
      <c r="B32" s="226" t="s">
        <v>230</v>
      </c>
      <c r="C32" s="227"/>
      <c r="D32" s="224"/>
      <c r="E32" s="224"/>
      <c r="F32" s="225"/>
    </row>
    <row r="33" spans="1:6" ht="13.5" customHeight="1" thickBot="1" x14ac:dyDescent="0.25">
      <c r="A33" s="64"/>
      <c r="B33" s="228" t="s">
        <v>14</v>
      </c>
      <c r="C33" s="229"/>
      <c r="D33" s="230"/>
      <c r="E33" s="230"/>
      <c r="F33" s="231"/>
    </row>
    <row r="34" spans="1:6" ht="12.75" customHeight="1" x14ac:dyDescent="0.2">
      <c r="A34" s="64"/>
      <c r="B34" s="199" t="s">
        <v>231</v>
      </c>
      <c r="C34" s="83"/>
      <c r="D34" s="200"/>
      <c r="E34" s="200"/>
      <c r="F34" s="201"/>
    </row>
    <row r="35" spans="1:6" ht="12.75" customHeight="1" x14ac:dyDescent="0.2">
      <c r="A35" s="64"/>
      <c r="B35" s="199" t="s">
        <v>232</v>
      </c>
      <c r="C35" s="83"/>
      <c r="D35" s="200"/>
      <c r="E35" s="200"/>
      <c r="F35" s="201"/>
    </row>
    <row r="36" spans="1:6" ht="12.75" customHeight="1" x14ac:dyDescent="0.2">
      <c r="A36" s="64"/>
      <c r="B36" s="83" t="s">
        <v>233</v>
      </c>
      <c r="C36" s="83"/>
      <c r="D36" s="83"/>
      <c r="E36" s="83"/>
      <c r="F36" s="83"/>
    </row>
    <row r="37" spans="1:6" ht="12.75" customHeight="1" x14ac:dyDescent="0.2">
      <c r="A37" s="64"/>
      <c r="B37" s="83"/>
      <c r="C37" s="83"/>
      <c r="D37" s="83"/>
      <c r="E37" s="83"/>
      <c r="F37" s="83"/>
    </row>
    <row r="38" spans="1:6" ht="12.75" customHeight="1" x14ac:dyDescent="0.2">
      <c r="A38" s="64"/>
      <c r="B38" s="649" t="s">
        <v>234</v>
      </c>
      <c r="C38" s="631"/>
      <c r="D38" s="631"/>
      <c r="E38" s="631"/>
      <c r="F38" s="83"/>
    </row>
    <row r="39" spans="1:6" ht="13.5" customHeight="1" thickBot="1" x14ac:dyDescent="0.25">
      <c r="A39" s="64"/>
      <c r="B39" s="83"/>
      <c r="C39" s="83"/>
      <c r="D39" s="83"/>
      <c r="E39" s="83"/>
      <c r="F39" s="83"/>
    </row>
    <row r="40" spans="1:6" ht="26.25" customHeight="1" thickBot="1" x14ac:dyDescent="0.25">
      <c r="A40" s="64"/>
      <c r="B40" s="219" t="s">
        <v>216</v>
      </c>
      <c r="C40" s="220" t="s">
        <v>208</v>
      </c>
      <c r="D40" s="220" t="s">
        <v>235</v>
      </c>
      <c r="E40" s="221" t="s">
        <v>236</v>
      </c>
    </row>
    <row r="41" spans="1:6" ht="12.75" customHeight="1" x14ac:dyDescent="0.2">
      <c r="A41" s="64"/>
      <c r="B41" s="232" t="s">
        <v>237</v>
      </c>
      <c r="C41" s="224">
        <f t="shared" ref="C41:D43" si="0">E30</f>
        <v>0</v>
      </c>
      <c r="D41" s="233">
        <f t="shared" si="0"/>
        <v>0</v>
      </c>
      <c r="E41" s="234">
        <f t="shared" ref="E41:E43" si="1">C41*D41</f>
        <v>0</v>
      </c>
    </row>
    <row r="42" spans="1:6" ht="12.75" customHeight="1" x14ac:dyDescent="0.2">
      <c r="A42" s="64"/>
      <c r="B42" s="189" t="s">
        <v>238</v>
      </c>
      <c r="C42" s="224">
        <f t="shared" si="0"/>
        <v>0</v>
      </c>
      <c r="D42" s="233">
        <f t="shared" si="0"/>
        <v>0</v>
      </c>
      <c r="E42" s="234">
        <f t="shared" si="1"/>
        <v>0</v>
      </c>
    </row>
    <row r="43" spans="1:6" ht="13.5" customHeight="1" thickBot="1" x14ac:dyDescent="0.25">
      <c r="A43" s="64"/>
      <c r="B43" s="189" t="s">
        <v>239</v>
      </c>
      <c r="C43" s="235">
        <f t="shared" si="0"/>
        <v>0</v>
      </c>
      <c r="D43" s="236">
        <f t="shared" si="0"/>
        <v>0</v>
      </c>
      <c r="E43" s="234">
        <f t="shared" si="1"/>
        <v>0</v>
      </c>
    </row>
    <row r="44" spans="1:6" ht="13.5" customHeight="1" thickBot="1" x14ac:dyDescent="0.25">
      <c r="A44" s="64"/>
      <c r="B44" s="687" t="s">
        <v>240</v>
      </c>
      <c r="C44" s="684"/>
      <c r="D44" s="682"/>
      <c r="E44" s="237">
        <f>SUM(E41:E43)</f>
        <v>0</v>
      </c>
    </row>
    <row r="45" spans="1:6" ht="12.75" customHeight="1" x14ac:dyDescent="0.2">
      <c r="A45" s="64"/>
      <c r="B45" s="199" t="s">
        <v>211</v>
      </c>
      <c r="C45" s="175"/>
      <c r="D45" s="175"/>
      <c r="E45" s="238"/>
      <c r="F45" s="64"/>
    </row>
    <row r="46" spans="1:6" ht="12.75" customHeight="1" x14ac:dyDescent="0.2">
      <c r="A46" s="64"/>
      <c r="B46" s="199" t="s">
        <v>241</v>
      </c>
      <c r="C46" s="175"/>
      <c r="D46" s="175"/>
      <c r="E46" s="238"/>
      <c r="F46" s="64"/>
    </row>
    <row r="47" spans="1:6" ht="12.75" customHeight="1" x14ac:dyDescent="0.2">
      <c r="A47" s="64"/>
      <c r="B47" s="83"/>
      <c r="C47" s="83"/>
      <c r="D47" s="83"/>
      <c r="E47" s="83"/>
      <c r="F47" s="83"/>
    </row>
    <row r="48" spans="1:6" ht="12.75" customHeight="1" x14ac:dyDescent="0.2">
      <c r="A48" s="64"/>
      <c r="B48" s="214" t="s">
        <v>242</v>
      </c>
      <c r="C48" s="83"/>
      <c r="D48" s="83"/>
      <c r="E48" s="83"/>
      <c r="F48" s="83"/>
    </row>
    <row r="49" spans="1:6" ht="12.75" customHeight="1" x14ac:dyDescent="0.2">
      <c r="A49" s="64"/>
      <c r="B49" s="83"/>
      <c r="C49" s="83"/>
      <c r="D49" s="83"/>
      <c r="E49" s="83"/>
      <c r="F49" s="83"/>
    </row>
    <row r="50" spans="1:6" ht="13.5" customHeight="1" thickBot="1" x14ac:dyDescent="0.25">
      <c r="A50" s="64"/>
      <c r="B50" s="239" t="s">
        <v>212</v>
      </c>
      <c r="C50" s="240" t="s">
        <v>213</v>
      </c>
      <c r="D50" s="241"/>
      <c r="E50" s="83"/>
      <c r="F50" s="83"/>
    </row>
    <row r="51" spans="1:6" ht="12.75" customHeight="1" x14ac:dyDescent="0.2">
      <c r="A51" s="64"/>
      <c r="B51" s="83"/>
      <c r="C51" s="83" t="s">
        <v>240</v>
      </c>
      <c r="D51" s="83"/>
      <c r="E51" s="83"/>
      <c r="F51" s="83"/>
    </row>
    <row r="52" spans="1:6" ht="12.75" customHeight="1" x14ac:dyDescent="0.2">
      <c r="A52" s="64"/>
      <c r="B52" s="83"/>
      <c r="C52" s="83"/>
      <c r="D52" s="83"/>
      <c r="E52" s="83"/>
      <c r="F52" s="83"/>
    </row>
    <row r="53" spans="1:6" ht="12.75" customHeight="1" x14ac:dyDescent="0.2">
      <c r="A53" s="64"/>
      <c r="B53" s="239" t="s">
        <v>214</v>
      </c>
      <c r="C53" s="207"/>
      <c r="D53" s="83" t="s">
        <v>243</v>
      </c>
      <c r="E53" s="83"/>
      <c r="F53" s="83"/>
    </row>
    <row r="54" spans="1:6" ht="12.75" customHeight="1" x14ac:dyDescent="0.2">
      <c r="A54" s="64"/>
      <c r="B54" s="83"/>
      <c r="C54" s="83"/>
      <c r="D54" s="83"/>
      <c r="E54" s="83"/>
      <c r="F54" s="83"/>
    </row>
    <row r="55" spans="1:6" ht="12.75" customHeight="1" x14ac:dyDescent="0.2">
      <c r="A55" s="64"/>
      <c r="B55" s="83" t="s">
        <v>244</v>
      </c>
      <c r="C55" s="207"/>
      <c r="D55" s="83"/>
      <c r="E55" s="83"/>
      <c r="F55" s="83"/>
    </row>
    <row r="56" spans="1:6" ht="12.75" customHeight="1" x14ac:dyDescent="0.2">
      <c r="A56" s="64"/>
      <c r="B56" s="214"/>
      <c r="C56" s="83"/>
      <c r="D56" s="83"/>
      <c r="E56" s="83"/>
      <c r="F56" s="83"/>
    </row>
    <row r="57" spans="1:6" ht="12.75" customHeight="1" x14ac:dyDescent="0.2">
      <c r="A57" s="64"/>
      <c r="B57" s="680" t="s">
        <v>215</v>
      </c>
      <c r="C57" s="631"/>
      <c r="D57" s="631"/>
      <c r="E57" s="631"/>
      <c r="F57" s="631"/>
    </row>
    <row r="58" spans="1:6" ht="13.5" customHeight="1" thickBot="1" x14ac:dyDescent="0.25">
      <c r="A58" s="64"/>
      <c r="B58" s="83"/>
      <c r="C58" s="83"/>
      <c r="D58" s="83"/>
      <c r="E58" s="83"/>
      <c r="F58" s="83"/>
    </row>
    <row r="59" spans="1:6" ht="25.5" customHeight="1" x14ac:dyDescent="0.2">
      <c r="A59" s="64"/>
      <c r="B59" s="242" t="s">
        <v>216</v>
      </c>
      <c r="C59" s="243" t="s">
        <v>217</v>
      </c>
      <c r="D59" s="243" t="s">
        <v>245</v>
      </c>
      <c r="E59" s="243" t="s">
        <v>246</v>
      </c>
      <c r="F59" s="244" t="s">
        <v>247</v>
      </c>
    </row>
    <row r="60" spans="1:6" ht="12.75" customHeight="1" x14ac:dyDescent="0.2">
      <c r="A60" s="64"/>
      <c r="B60" s="245" t="s">
        <v>209</v>
      </c>
      <c r="C60" s="246"/>
      <c r="D60" s="247"/>
      <c r="E60" s="248"/>
      <c r="F60" s="248"/>
    </row>
    <row r="61" spans="1:6" ht="12.75" customHeight="1" x14ac:dyDescent="0.2">
      <c r="A61" s="64"/>
      <c r="B61" s="245" t="s">
        <v>229</v>
      </c>
      <c r="C61" s="246"/>
      <c r="D61" s="247"/>
      <c r="E61" s="248"/>
      <c r="F61" s="248"/>
    </row>
    <row r="62" spans="1:6" ht="13.5" customHeight="1" thickBot="1" x14ac:dyDescent="0.25">
      <c r="A62" s="64"/>
      <c r="B62" s="249" t="s">
        <v>230</v>
      </c>
      <c r="C62" s="250"/>
      <c r="D62" s="251"/>
      <c r="E62" s="252"/>
      <c r="F62" s="252"/>
    </row>
    <row r="63" spans="1:6" ht="13.5" customHeight="1" thickBot="1" x14ac:dyDescent="0.25">
      <c r="A63" s="64"/>
      <c r="B63" s="681" t="s">
        <v>14</v>
      </c>
      <c r="C63" s="682"/>
      <c r="D63" s="253"/>
      <c r="E63" s="254"/>
      <c r="F63" s="255"/>
    </row>
    <row r="64" spans="1:6" ht="12.75" customHeight="1" x14ac:dyDescent="0.2">
      <c r="A64" s="64"/>
      <c r="B64" s="83"/>
      <c r="C64" s="83"/>
      <c r="D64" s="83"/>
      <c r="E64" s="83"/>
      <c r="F64" s="83"/>
    </row>
    <row r="65" spans="1:6" ht="12.75" customHeight="1" x14ac:dyDescent="0.2">
      <c r="A65" s="64"/>
      <c r="B65" s="680" t="s">
        <v>248</v>
      </c>
      <c r="C65" s="631"/>
      <c r="D65" s="631"/>
      <c r="E65" s="631"/>
      <c r="F65" s="631"/>
    </row>
    <row r="66" spans="1:6" ht="13.5" customHeight="1" thickBot="1" x14ac:dyDescent="0.25">
      <c r="A66" s="64"/>
      <c r="B66" s="83"/>
      <c r="C66" s="83"/>
      <c r="D66" s="83"/>
      <c r="E66" s="83"/>
      <c r="F66" s="83"/>
    </row>
    <row r="67" spans="1:6" ht="25.5" customHeight="1" x14ac:dyDescent="0.2">
      <c r="A67" s="64"/>
      <c r="B67" s="242" t="s">
        <v>216</v>
      </c>
      <c r="C67" s="243" t="s">
        <v>206</v>
      </c>
      <c r="D67" s="243" t="s">
        <v>249</v>
      </c>
      <c r="E67" s="243" t="s">
        <v>250</v>
      </c>
      <c r="F67" s="244" t="s">
        <v>251</v>
      </c>
    </row>
    <row r="68" spans="1:6" ht="12.75" customHeight="1" x14ac:dyDescent="0.2">
      <c r="A68" s="64"/>
      <c r="B68" s="245" t="s">
        <v>209</v>
      </c>
      <c r="C68" s="246"/>
      <c r="D68" s="247"/>
      <c r="E68" s="248"/>
      <c r="F68" s="248"/>
    </row>
    <row r="69" spans="1:6" ht="12.75" customHeight="1" x14ac:dyDescent="0.2">
      <c r="A69" s="64"/>
      <c r="B69" s="245" t="s">
        <v>229</v>
      </c>
      <c r="C69" s="246"/>
      <c r="D69" s="247"/>
      <c r="E69" s="248"/>
      <c r="F69" s="248"/>
    </row>
    <row r="70" spans="1:6" ht="13.5" customHeight="1" thickBot="1" x14ac:dyDescent="0.25">
      <c r="A70" s="64"/>
      <c r="B70" s="249" t="s">
        <v>230</v>
      </c>
      <c r="C70" s="250"/>
      <c r="D70" s="251"/>
      <c r="E70" s="252"/>
      <c r="F70" s="252"/>
    </row>
    <row r="71" spans="1:6" ht="13.5" customHeight="1" thickBot="1" x14ac:dyDescent="0.25">
      <c r="A71" s="64"/>
      <c r="B71" s="681" t="s">
        <v>14</v>
      </c>
      <c r="C71" s="682"/>
      <c r="D71" s="253"/>
      <c r="E71" s="254"/>
      <c r="F71" s="255"/>
    </row>
    <row r="72" spans="1:6" ht="12.75" customHeight="1" x14ac:dyDescent="0.2">
      <c r="A72" s="64"/>
    </row>
    <row r="73" spans="1:6" ht="12.75" customHeight="1" x14ac:dyDescent="0.2">
      <c r="A73" s="64"/>
    </row>
    <row r="74" spans="1:6" ht="12.75" customHeight="1" x14ac:dyDescent="0.2">
      <c r="A74" s="64"/>
    </row>
    <row r="75" spans="1:6" ht="12.75" customHeight="1" x14ac:dyDescent="0.2">
      <c r="A75" s="64"/>
    </row>
    <row r="76" spans="1:6" ht="12.75" customHeight="1" x14ac:dyDescent="0.2">
      <c r="A76" s="64"/>
    </row>
    <row r="77" spans="1:6" ht="12.75" customHeight="1" x14ac:dyDescent="0.2">
      <c r="A77" s="64"/>
    </row>
    <row r="78" spans="1:6" ht="12.75" customHeight="1" x14ac:dyDescent="0.2">
      <c r="A78" s="64"/>
    </row>
    <row r="79" spans="1:6" ht="12.75" customHeight="1" x14ac:dyDescent="0.2">
      <c r="A79" s="64"/>
    </row>
    <row r="80" spans="1:6" ht="12.75" customHeight="1" x14ac:dyDescent="0.2">
      <c r="A80" s="64"/>
    </row>
    <row r="81" spans="1:1" ht="12.75" customHeight="1" x14ac:dyDescent="0.2">
      <c r="A81" s="64"/>
    </row>
    <row r="82" spans="1:1" ht="12.75" customHeight="1" x14ac:dyDescent="0.2">
      <c r="A82" s="64"/>
    </row>
    <row r="83" spans="1:1" ht="12.75" customHeight="1" x14ac:dyDescent="0.2">
      <c r="A83" s="64"/>
    </row>
    <row r="84" spans="1:1" ht="12.75" customHeight="1" x14ac:dyDescent="0.2">
      <c r="A84" s="64"/>
    </row>
    <row r="85" spans="1:1" ht="12.75" customHeight="1" x14ac:dyDescent="0.2">
      <c r="A85" s="64"/>
    </row>
    <row r="86" spans="1:1" ht="12.75" customHeight="1" x14ac:dyDescent="0.2">
      <c r="A86" s="64"/>
    </row>
    <row r="87" spans="1:1" ht="12.75" customHeight="1" x14ac:dyDescent="0.2">
      <c r="A87" s="64"/>
    </row>
    <row r="88" spans="1:1" ht="12.75" customHeight="1" x14ac:dyDescent="0.2">
      <c r="A88" s="64"/>
    </row>
    <row r="89" spans="1:1" ht="12.75" customHeight="1" x14ac:dyDescent="0.2">
      <c r="A89" s="64"/>
    </row>
    <row r="90" spans="1:1" ht="12.75" customHeight="1" x14ac:dyDescent="0.2">
      <c r="A90" s="64"/>
    </row>
    <row r="91" spans="1:1" ht="12.75" customHeight="1" x14ac:dyDescent="0.2">
      <c r="A91" s="64"/>
    </row>
    <row r="92" spans="1:1" ht="12.75" customHeight="1" x14ac:dyDescent="0.2">
      <c r="A92" s="64"/>
    </row>
    <row r="93" spans="1:1" ht="12.75" customHeight="1" x14ac:dyDescent="0.2">
      <c r="A93" s="64"/>
    </row>
    <row r="94" spans="1:1" ht="12.75" customHeight="1" x14ac:dyDescent="0.2">
      <c r="A94" s="64"/>
    </row>
    <row r="95" spans="1:1" ht="12.75" customHeight="1" x14ac:dyDescent="0.2">
      <c r="A95" s="64"/>
    </row>
    <row r="96" spans="1:1" ht="12.75" customHeight="1" x14ac:dyDescent="0.2">
      <c r="A96" s="64"/>
    </row>
    <row r="97" spans="1:1" ht="12.75" customHeight="1" x14ac:dyDescent="0.2">
      <c r="A97" s="64"/>
    </row>
    <row r="98" spans="1:1" ht="12.75" customHeight="1" x14ac:dyDescent="0.2">
      <c r="A98" s="64"/>
    </row>
    <row r="99" spans="1:1" ht="12.75" customHeight="1" x14ac:dyDescent="0.2">
      <c r="A99" s="64"/>
    </row>
    <row r="100" spans="1:1" ht="12.75" customHeight="1" x14ac:dyDescent="0.2">
      <c r="A100" s="64"/>
    </row>
    <row r="101" spans="1:1" ht="12.75" customHeight="1" x14ac:dyDescent="0.2">
      <c r="A101" s="64"/>
    </row>
    <row r="102" spans="1:1" ht="12.75" customHeight="1" x14ac:dyDescent="0.2">
      <c r="A102" s="64"/>
    </row>
    <row r="103" spans="1:1" ht="12.75" customHeight="1" x14ac:dyDescent="0.2">
      <c r="A103" s="64"/>
    </row>
    <row r="104" spans="1:1" ht="12.75" customHeight="1" x14ac:dyDescent="0.2">
      <c r="A104" s="64"/>
    </row>
    <row r="105" spans="1:1" ht="12.75" customHeight="1" x14ac:dyDescent="0.2">
      <c r="A105" s="64"/>
    </row>
    <row r="106" spans="1:1" ht="12.75" customHeight="1" x14ac:dyDescent="0.2">
      <c r="A106" s="64"/>
    </row>
    <row r="107" spans="1:1" ht="12.75" customHeight="1" x14ac:dyDescent="0.2">
      <c r="A107" s="64"/>
    </row>
    <row r="108" spans="1:1" ht="12.75" customHeight="1" x14ac:dyDescent="0.2">
      <c r="A108" s="64"/>
    </row>
    <row r="109" spans="1:1" ht="12.75" customHeight="1" x14ac:dyDescent="0.2">
      <c r="A109" s="64"/>
    </row>
    <row r="110" spans="1:1" ht="12.75" customHeight="1" x14ac:dyDescent="0.2">
      <c r="A110" s="64"/>
    </row>
    <row r="111" spans="1:1" ht="12.75" customHeight="1" x14ac:dyDescent="0.2">
      <c r="A111" s="64"/>
    </row>
    <row r="112" spans="1:1" ht="12.75" customHeight="1" x14ac:dyDescent="0.2">
      <c r="A112" s="64"/>
    </row>
    <row r="113" spans="1:1" ht="12.75" customHeight="1" x14ac:dyDescent="0.2">
      <c r="A113" s="64"/>
    </row>
    <row r="114" spans="1:1" ht="12.75" customHeight="1" x14ac:dyDescent="0.2">
      <c r="A114" s="64"/>
    </row>
    <row r="115" spans="1:1" ht="12.75" customHeight="1" x14ac:dyDescent="0.2">
      <c r="A115" s="64"/>
    </row>
    <row r="116" spans="1:1" ht="12.75" customHeight="1" x14ac:dyDescent="0.2">
      <c r="A116" s="64"/>
    </row>
    <row r="117" spans="1:1" ht="12.75" customHeight="1" x14ac:dyDescent="0.2">
      <c r="A117" s="64"/>
    </row>
    <row r="118" spans="1:1" ht="12.75" customHeight="1" x14ac:dyDescent="0.2">
      <c r="A118" s="64"/>
    </row>
    <row r="119" spans="1:1" ht="12.75" customHeight="1" x14ac:dyDescent="0.2">
      <c r="A119" s="64"/>
    </row>
    <row r="120" spans="1:1" ht="12.75" customHeight="1" x14ac:dyDescent="0.2">
      <c r="A120" s="64"/>
    </row>
    <row r="121" spans="1:1" ht="12.75" customHeight="1" x14ac:dyDescent="0.2">
      <c r="A121" s="64"/>
    </row>
    <row r="122" spans="1:1" ht="12.75" customHeight="1" x14ac:dyDescent="0.2">
      <c r="A122" s="64"/>
    </row>
    <row r="123" spans="1:1" ht="12.75" customHeight="1" x14ac:dyDescent="0.2">
      <c r="A123" s="64"/>
    </row>
    <row r="124" spans="1:1" ht="12.75" customHeight="1" x14ac:dyDescent="0.2">
      <c r="A124" s="64"/>
    </row>
    <row r="125" spans="1:1" ht="12.75" customHeight="1" x14ac:dyDescent="0.2">
      <c r="A125" s="64"/>
    </row>
    <row r="126" spans="1:1" ht="12.75" customHeight="1" x14ac:dyDescent="0.2">
      <c r="A126" s="64"/>
    </row>
    <row r="127" spans="1:1" ht="12.75" customHeight="1" x14ac:dyDescent="0.2">
      <c r="A127" s="64"/>
    </row>
    <row r="128" spans="1:1" ht="12.75" customHeight="1" x14ac:dyDescent="0.2">
      <c r="A128" s="64"/>
    </row>
    <row r="129" spans="1:1" ht="12.75" customHeight="1" x14ac:dyDescent="0.2">
      <c r="A129" s="64"/>
    </row>
    <row r="130" spans="1:1" ht="12.75" customHeight="1" x14ac:dyDescent="0.2">
      <c r="A130" s="64"/>
    </row>
    <row r="131" spans="1:1" ht="12.75" customHeight="1" x14ac:dyDescent="0.2">
      <c r="A131" s="64"/>
    </row>
    <row r="132" spans="1:1" ht="12.75" customHeight="1" x14ac:dyDescent="0.2">
      <c r="A132" s="64"/>
    </row>
    <row r="133" spans="1:1" ht="12.75" customHeight="1" x14ac:dyDescent="0.2">
      <c r="A133" s="64"/>
    </row>
    <row r="134" spans="1:1" ht="12.75" customHeight="1" x14ac:dyDescent="0.2">
      <c r="A134" s="64"/>
    </row>
    <row r="135" spans="1:1" ht="12.75" customHeight="1" x14ac:dyDescent="0.2">
      <c r="A135" s="64"/>
    </row>
    <row r="136" spans="1:1" ht="12.75" customHeight="1" x14ac:dyDescent="0.2">
      <c r="A136" s="64"/>
    </row>
    <row r="137" spans="1:1" ht="12.75" customHeight="1" x14ac:dyDescent="0.2">
      <c r="A137" s="64"/>
    </row>
    <row r="138" spans="1:1" ht="12.75" customHeight="1" x14ac:dyDescent="0.2">
      <c r="A138" s="64"/>
    </row>
    <row r="139" spans="1:1" ht="12.75" customHeight="1" x14ac:dyDescent="0.2">
      <c r="A139" s="64"/>
    </row>
    <row r="140" spans="1:1" ht="12.75" customHeight="1" x14ac:dyDescent="0.2">
      <c r="A140" s="64"/>
    </row>
    <row r="141" spans="1:1" ht="12.75" customHeight="1" x14ac:dyDescent="0.2">
      <c r="A141" s="64"/>
    </row>
    <row r="142" spans="1:1" ht="12.75" customHeight="1" x14ac:dyDescent="0.2">
      <c r="A142" s="64"/>
    </row>
    <row r="143" spans="1:1" ht="12.75" customHeight="1" x14ac:dyDescent="0.2">
      <c r="A143" s="64"/>
    </row>
    <row r="144" spans="1:1" ht="12.75" customHeight="1" x14ac:dyDescent="0.2">
      <c r="A144" s="64"/>
    </row>
    <row r="145" spans="1:1" ht="12.75" customHeight="1" x14ac:dyDescent="0.2">
      <c r="A145" s="64"/>
    </row>
    <row r="146" spans="1:1" ht="12.75" customHeight="1" x14ac:dyDescent="0.2">
      <c r="A146" s="64"/>
    </row>
    <row r="147" spans="1:1" ht="12.75" customHeight="1" x14ac:dyDescent="0.2">
      <c r="A147" s="64"/>
    </row>
    <row r="148" spans="1:1" ht="12.75" customHeight="1" x14ac:dyDescent="0.2">
      <c r="A148" s="64"/>
    </row>
    <row r="149" spans="1:1" ht="12.75" customHeight="1" x14ac:dyDescent="0.2">
      <c r="A149" s="64"/>
    </row>
    <row r="150" spans="1:1" ht="12.75" customHeight="1" x14ac:dyDescent="0.2">
      <c r="A150" s="64"/>
    </row>
    <row r="151" spans="1:1" ht="12.75" customHeight="1" x14ac:dyDescent="0.2">
      <c r="A151" s="64"/>
    </row>
    <row r="152" spans="1:1" ht="12.75" customHeight="1" x14ac:dyDescent="0.2">
      <c r="A152" s="64"/>
    </row>
    <row r="153" spans="1:1" ht="12.75" customHeight="1" x14ac:dyDescent="0.2">
      <c r="A153" s="64"/>
    </row>
    <row r="154" spans="1:1" ht="12.75" customHeight="1" x14ac:dyDescent="0.2">
      <c r="A154" s="64"/>
    </row>
    <row r="155" spans="1:1" ht="12.75" customHeight="1" x14ac:dyDescent="0.2">
      <c r="A155" s="64"/>
    </row>
    <row r="156" spans="1:1" ht="12.75" customHeight="1" x14ac:dyDescent="0.2">
      <c r="A156" s="64"/>
    </row>
    <row r="157" spans="1:1" ht="12.75" customHeight="1" x14ac:dyDescent="0.2">
      <c r="A157" s="64"/>
    </row>
    <row r="158" spans="1:1" ht="12.75" customHeight="1" x14ac:dyDescent="0.2">
      <c r="A158" s="64"/>
    </row>
    <row r="159" spans="1:1" ht="12.75" customHeight="1" x14ac:dyDescent="0.2">
      <c r="A159" s="64"/>
    </row>
    <row r="160" spans="1:1" ht="12.75" customHeight="1" x14ac:dyDescent="0.2">
      <c r="A160" s="64"/>
    </row>
    <row r="161" spans="1:1" ht="12.75" customHeight="1" x14ac:dyDescent="0.2">
      <c r="A161" s="64"/>
    </row>
    <row r="162" spans="1:1" ht="12.75" customHeight="1" x14ac:dyDescent="0.2">
      <c r="A162" s="64"/>
    </row>
    <row r="163" spans="1:1" ht="12.75" customHeight="1" x14ac:dyDescent="0.2">
      <c r="A163" s="64"/>
    </row>
    <row r="164" spans="1:1" ht="12.75" customHeight="1" x14ac:dyDescent="0.2">
      <c r="A164" s="64"/>
    </row>
    <row r="165" spans="1:1" ht="12.75" customHeight="1" x14ac:dyDescent="0.2">
      <c r="A165" s="64"/>
    </row>
    <row r="166" spans="1:1" ht="12.75" customHeight="1" x14ac:dyDescent="0.2">
      <c r="A166" s="64"/>
    </row>
    <row r="167" spans="1:1" ht="12.75" customHeight="1" x14ac:dyDescent="0.2">
      <c r="A167" s="64"/>
    </row>
    <row r="168" spans="1:1" ht="12.75" customHeight="1" x14ac:dyDescent="0.2">
      <c r="A168" s="64"/>
    </row>
    <row r="169" spans="1:1" ht="12.75" customHeight="1" x14ac:dyDescent="0.2">
      <c r="A169" s="64"/>
    </row>
    <row r="170" spans="1:1" ht="12.75" customHeight="1" x14ac:dyDescent="0.2">
      <c r="A170" s="64"/>
    </row>
    <row r="171" spans="1:1" ht="12.75" customHeight="1" x14ac:dyDescent="0.2">
      <c r="A171" s="64"/>
    </row>
    <row r="172" spans="1:1" ht="12.75" customHeight="1" x14ac:dyDescent="0.2">
      <c r="A172" s="64"/>
    </row>
    <row r="173" spans="1:1" ht="12.75" customHeight="1" x14ac:dyDescent="0.2">
      <c r="A173" s="64"/>
    </row>
    <row r="174" spans="1:1" ht="12.75" customHeight="1" x14ac:dyDescent="0.2">
      <c r="A174" s="64"/>
    </row>
    <row r="175" spans="1:1" ht="12.75" customHeight="1" x14ac:dyDescent="0.2">
      <c r="A175" s="64"/>
    </row>
    <row r="176" spans="1:1" ht="12.75" customHeight="1" x14ac:dyDescent="0.2">
      <c r="A176" s="64"/>
    </row>
    <row r="177" spans="1:1" ht="12.75" customHeight="1" x14ac:dyDescent="0.2">
      <c r="A177" s="64"/>
    </row>
    <row r="178" spans="1:1" ht="12.75" customHeight="1" x14ac:dyDescent="0.2">
      <c r="A178" s="64"/>
    </row>
    <row r="179" spans="1:1" ht="12.75" customHeight="1" x14ac:dyDescent="0.2">
      <c r="A179" s="64"/>
    </row>
    <row r="180" spans="1:1" ht="12.75" customHeight="1" x14ac:dyDescent="0.2">
      <c r="A180" s="64"/>
    </row>
    <row r="181" spans="1:1" ht="12.75" customHeight="1" x14ac:dyDescent="0.2">
      <c r="A181" s="64"/>
    </row>
    <row r="182" spans="1:1" ht="12.75" customHeight="1" x14ac:dyDescent="0.2">
      <c r="A182" s="64"/>
    </row>
    <row r="183" spans="1:1" ht="12.75" customHeight="1" x14ac:dyDescent="0.2">
      <c r="A183" s="64"/>
    </row>
    <row r="184" spans="1:1" ht="12.75" customHeight="1" x14ac:dyDescent="0.2">
      <c r="A184" s="64"/>
    </row>
    <row r="185" spans="1:1" ht="12.75" customHeight="1" x14ac:dyDescent="0.2">
      <c r="A185" s="64"/>
    </row>
    <row r="186" spans="1:1" ht="12.75" customHeight="1" x14ac:dyDescent="0.2">
      <c r="A186" s="64"/>
    </row>
    <row r="187" spans="1:1" ht="12.75" customHeight="1" x14ac:dyDescent="0.2">
      <c r="A187" s="64"/>
    </row>
    <row r="188" spans="1:1" ht="12.75" customHeight="1" x14ac:dyDescent="0.2">
      <c r="A188" s="64"/>
    </row>
    <row r="189" spans="1:1" ht="12.75" customHeight="1" x14ac:dyDescent="0.2">
      <c r="A189" s="64"/>
    </row>
    <row r="190" spans="1:1" ht="12.75" customHeight="1" x14ac:dyDescent="0.2">
      <c r="A190" s="64"/>
    </row>
    <row r="191" spans="1:1" ht="12.75" customHeight="1" x14ac:dyDescent="0.2">
      <c r="A191" s="64"/>
    </row>
    <row r="192" spans="1:1" ht="12.75" customHeight="1" x14ac:dyDescent="0.2">
      <c r="A192" s="64"/>
    </row>
    <row r="193" spans="1:1" ht="12.75" customHeight="1" x14ac:dyDescent="0.2">
      <c r="A193" s="64"/>
    </row>
    <row r="194" spans="1:1" ht="12.75" customHeight="1" x14ac:dyDescent="0.2">
      <c r="A194" s="64"/>
    </row>
    <row r="195" spans="1:1" ht="12.75" customHeight="1" x14ac:dyDescent="0.2">
      <c r="A195" s="64"/>
    </row>
    <row r="196" spans="1:1" ht="12.75" customHeight="1" x14ac:dyDescent="0.2">
      <c r="A196" s="64"/>
    </row>
    <row r="197" spans="1:1" ht="12.75" customHeight="1" x14ac:dyDescent="0.2">
      <c r="A197" s="64"/>
    </row>
    <row r="198" spans="1:1" ht="12.75" customHeight="1" x14ac:dyDescent="0.2">
      <c r="A198" s="64"/>
    </row>
    <row r="199" spans="1:1" ht="12.75" customHeight="1" x14ac:dyDescent="0.2">
      <c r="A199" s="64"/>
    </row>
    <row r="200" spans="1:1" ht="12.75" customHeight="1" x14ac:dyDescent="0.2">
      <c r="A200" s="64"/>
    </row>
    <row r="201" spans="1:1" ht="12.75" customHeight="1" x14ac:dyDescent="0.2">
      <c r="A201" s="64"/>
    </row>
    <row r="202" spans="1:1" ht="12.75" customHeight="1" x14ac:dyDescent="0.2">
      <c r="A202" s="64"/>
    </row>
    <row r="203" spans="1:1" ht="12.75" customHeight="1" x14ac:dyDescent="0.2">
      <c r="A203" s="64"/>
    </row>
    <row r="204" spans="1:1" ht="12.75" customHeight="1" x14ac:dyDescent="0.2">
      <c r="A204" s="64"/>
    </row>
    <row r="205" spans="1:1" ht="12.75" customHeight="1" x14ac:dyDescent="0.2">
      <c r="A205" s="64"/>
    </row>
    <row r="206" spans="1:1" ht="12.75" customHeight="1" x14ac:dyDescent="0.2">
      <c r="A206" s="64"/>
    </row>
    <row r="207" spans="1:1" ht="12.75" customHeight="1" x14ac:dyDescent="0.2">
      <c r="A207" s="64"/>
    </row>
    <row r="208" spans="1:1" ht="12.75" customHeight="1" x14ac:dyDescent="0.2">
      <c r="A208" s="64"/>
    </row>
    <row r="209" spans="1:1" ht="12.75" customHeight="1" x14ac:dyDescent="0.2">
      <c r="A209" s="64"/>
    </row>
    <row r="210" spans="1:1" ht="12.75" customHeight="1" x14ac:dyDescent="0.2">
      <c r="A210" s="64"/>
    </row>
    <row r="211" spans="1:1" ht="12.75" customHeight="1" x14ac:dyDescent="0.2">
      <c r="A211" s="64"/>
    </row>
    <row r="212" spans="1:1" ht="12.75" customHeight="1" x14ac:dyDescent="0.2">
      <c r="A212" s="64"/>
    </row>
    <row r="213" spans="1:1" ht="12.75" customHeight="1" x14ac:dyDescent="0.2">
      <c r="A213" s="64"/>
    </row>
    <row r="214" spans="1:1" ht="12.75" customHeight="1" x14ac:dyDescent="0.2">
      <c r="A214" s="64"/>
    </row>
    <row r="215" spans="1:1" ht="12.75" customHeight="1" x14ac:dyDescent="0.2">
      <c r="A215" s="64"/>
    </row>
    <row r="216" spans="1:1" ht="12.75" customHeight="1" x14ac:dyDescent="0.2">
      <c r="A216" s="64"/>
    </row>
    <row r="217" spans="1:1" ht="12.75" customHeight="1" x14ac:dyDescent="0.2">
      <c r="A217" s="64"/>
    </row>
    <row r="218" spans="1:1" ht="12.75" customHeight="1" x14ac:dyDescent="0.2">
      <c r="A218" s="64"/>
    </row>
    <row r="219" spans="1:1" ht="12.75" customHeight="1" x14ac:dyDescent="0.2">
      <c r="A219" s="64"/>
    </row>
    <row r="220" spans="1:1" ht="12.75" customHeight="1" x14ac:dyDescent="0.2">
      <c r="A220" s="64"/>
    </row>
    <row r="221" spans="1:1" ht="12.75" customHeight="1" x14ac:dyDescent="0.2">
      <c r="A221" s="64"/>
    </row>
    <row r="222" spans="1:1" ht="12.75" customHeight="1" x14ac:dyDescent="0.2">
      <c r="A222" s="64"/>
    </row>
    <row r="223" spans="1:1" ht="12.75" customHeight="1" x14ac:dyDescent="0.2">
      <c r="A223" s="64"/>
    </row>
    <row r="224" spans="1:1" ht="12.75" customHeight="1" x14ac:dyDescent="0.2">
      <c r="A224" s="64"/>
    </row>
    <row r="225" spans="1:1" ht="12.75" customHeight="1" x14ac:dyDescent="0.2">
      <c r="A225" s="64"/>
    </row>
    <row r="226" spans="1:1" ht="12.75" customHeight="1" x14ac:dyDescent="0.2">
      <c r="A226" s="64"/>
    </row>
    <row r="227" spans="1:1" ht="12.75" customHeight="1" x14ac:dyDescent="0.2">
      <c r="A227" s="64"/>
    </row>
    <row r="228" spans="1:1" ht="12.75" customHeight="1" x14ac:dyDescent="0.2">
      <c r="A228" s="64"/>
    </row>
    <row r="229" spans="1:1" ht="12.75" customHeight="1" x14ac:dyDescent="0.2">
      <c r="A229" s="64"/>
    </row>
    <row r="230" spans="1:1" ht="12.75" customHeight="1" x14ac:dyDescent="0.2">
      <c r="A230" s="64"/>
    </row>
    <row r="231" spans="1:1" ht="12.75" customHeight="1" x14ac:dyDescent="0.2">
      <c r="A231" s="64"/>
    </row>
    <row r="232" spans="1:1" ht="12.75" customHeight="1" x14ac:dyDescent="0.2">
      <c r="A232" s="64"/>
    </row>
    <row r="233" spans="1:1" ht="12.75" customHeight="1" x14ac:dyDescent="0.2">
      <c r="A233" s="64"/>
    </row>
    <row r="234" spans="1:1" ht="12.75" customHeight="1" x14ac:dyDescent="0.2">
      <c r="A234" s="64"/>
    </row>
    <row r="235" spans="1:1" ht="12.75" customHeight="1" x14ac:dyDescent="0.2">
      <c r="A235" s="64"/>
    </row>
    <row r="236" spans="1:1" ht="12.75" customHeight="1" x14ac:dyDescent="0.2">
      <c r="A236" s="64"/>
    </row>
    <row r="237" spans="1:1" ht="12.75" customHeight="1" x14ac:dyDescent="0.2">
      <c r="A237" s="64"/>
    </row>
    <row r="238" spans="1:1" ht="12.75" customHeight="1" x14ac:dyDescent="0.2">
      <c r="A238" s="64"/>
    </row>
    <row r="239" spans="1:1" ht="12.75" customHeight="1" x14ac:dyDescent="0.2">
      <c r="A239" s="64"/>
    </row>
    <row r="240" spans="1:1" ht="12.75" customHeight="1" x14ac:dyDescent="0.2">
      <c r="A240" s="64"/>
    </row>
    <row r="241" spans="1:1" ht="12.75" customHeight="1" x14ac:dyDescent="0.2">
      <c r="A241" s="64"/>
    </row>
    <row r="242" spans="1:1" ht="12.75" customHeight="1" x14ac:dyDescent="0.2">
      <c r="A242" s="64"/>
    </row>
    <row r="243" spans="1:1" ht="12.75" customHeight="1" x14ac:dyDescent="0.2">
      <c r="A243" s="64"/>
    </row>
    <row r="244" spans="1:1" ht="12.75" customHeight="1" x14ac:dyDescent="0.2">
      <c r="A244" s="64"/>
    </row>
    <row r="245" spans="1:1" ht="12.75" customHeight="1" x14ac:dyDescent="0.2">
      <c r="A245" s="64"/>
    </row>
    <row r="246" spans="1:1" ht="12.75" customHeight="1" x14ac:dyDescent="0.2">
      <c r="A246" s="64"/>
    </row>
    <row r="247" spans="1:1" ht="12.75" customHeight="1" x14ac:dyDescent="0.2">
      <c r="A247" s="64"/>
    </row>
    <row r="248" spans="1:1" ht="12.75" customHeight="1" x14ac:dyDescent="0.2">
      <c r="A248" s="64"/>
    </row>
    <row r="249" spans="1:1" ht="12.75" customHeight="1" x14ac:dyDescent="0.2">
      <c r="A249" s="64"/>
    </row>
    <row r="250" spans="1:1" ht="12.75" customHeight="1" x14ac:dyDescent="0.2">
      <c r="A250" s="64"/>
    </row>
    <row r="251" spans="1:1" ht="12.75" customHeight="1" x14ac:dyDescent="0.2">
      <c r="A251" s="64"/>
    </row>
    <row r="252" spans="1:1" ht="12.75" customHeight="1" x14ac:dyDescent="0.2">
      <c r="A252" s="64"/>
    </row>
    <row r="253" spans="1:1" ht="12.75" customHeight="1" x14ac:dyDescent="0.2">
      <c r="A253" s="64"/>
    </row>
    <row r="254" spans="1:1" ht="12.75" customHeight="1" x14ac:dyDescent="0.2">
      <c r="A254" s="64"/>
    </row>
    <row r="255" spans="1:1" ht="12.75" customHeight="1" x14ac:dyDescent="0.2">
      <c r="A255" s="64"/>
    </row>
    <row r="256" spans="1:1" ht="12.75" customHeight="1" x14ac:dyDescent="0.2">
      <c r="A256" s="64"/>
    </row>
    <row r="257" spans="1:1" ht="12.75" customHeight="1" x14ac:dyDescent="0.2">
      <c r="A257" s="64"/>
    </row>
    <row r="258" spans="1:1" ht="12.75" customHeight="1" x14ac:dyDescent="0.2">
      <c r="A258" s="64"/>
    </row>
    <row r="259" spans="1:1" ht="12.75" customHeight="1" x14ac:dyDescent="0.2">
      <c r="A259" s="64"/>
    </row>
    <row r="260" spans="1:1" ht="12.75" customHeight="1" x14ac:dyDescent="0.2">
      <c r="A260" s="64"/>
    </row>
    <row r="261" spans="1:1" ht="12.75" customHeight="1" x14ac:dyDescent="0.2">
      <c r="A261" s="64"/>
    </row>
    <row r="262" spans="1:1" ht="12.75" customHeight="1" x14ac:dyDescent="0.2">
      <c r="A262" s="64"/>
    </row>
    <row r="263" spans="1:1" ht="12.75" customHeight="1" x14ac:dyDescent="0.2">
      <c r="A263" s="64"/>
    </row>
    <row r="264" spans="1:1" ht="12.75" customHeight="1" x14ac:dyDescent="0.2">
      <c r="A264" s="64"/>
    </row>
    <row r="265" spans="1:1" ht="12.75" customHeight="1" x14ac:dyDescent="0.2">
      <c r="A265" s="64"/>
    </row>
    <row r="266" spans="1:1" ht="12.75" customHeight="1" x14ac:dyDescent="0.2">
      <c r="A266" s="64"/>
    </row>
    <row r="267" spans="1:1" ht="12.75" customHeight="1" x14ac:dyDescent="0.2">
      <c r="A267" s="64"/>
    </row>
    <row r="268" spans="1:1" ht="12.75" customHeight="1" x14ac:dyDescent="0.2">
      <c r="A268" s="64"/>
    </row>
    <row r="269" spans="1:1" ht="12.75" customHeight="1" x14ac:dyDescent="0.2">
      <c r="A269" s="64"/>
    </row>
    <row r="270" spans="1:1" ht="12.75" customHeight="1" x14ac:dyDescent="0.2">
      <c r="A270" s="64"/>
    </row>
    <row r="271" spans="1:1" ht="12.75" customHeight="1" x14ac:dyDescent="0.2">
      <c r="A271" s="64"/>
    </row>
    <row r="272" spans="1:1" ht="12.75" customHeight="1" x14ac:dyDescent="0.2">
      <c r="A272" s="64"/>
    </row>
    <row r="273" spans="1:1" ht="12.75" customHeight="1" x14ac:dyDescent="0.2">
      <c r="A273" s="64"/>
    </row>
    <row r="274" spans="1:1" ht="12.75" customHeight="1" x14ac:dyDescent="0.2">
      <c r="A274" s="64"/>
    </row>
    <row r="275" spans="1:1" ht="12.75" customHeight="1" x14ac:dyDescent="0.2">
      <c r="A275" s="64"/>
    </row>
    <row r="276" spans="1:1" ht="12.75" customHeight="1" x14ac:dyDescent="0.2">
      <c r="A276" s="64"/>
    </row>
    <row r="277" spans="1:1" ht="12.75" customHeight="1" x14ac:dyDescent="0.2">
      <c r="A277" s="64"/>
    </row>
    <row r="278" spans="1:1" ht="12.75" customHeight="1" x14ac:dyDescent="0.2">
      <c r="A278" s="64"/>
    </row>
    <row r="279" spans="1:1" ht="12.75" customHeight="1" x14ac:dyDescent="0.2">
      <c r="A279" s="64"/>
    </row>
    <row r="280" spans="1:1" ht="12.75" customHeight="1" x14ac:dyDescent="0.2">
      <c r="A280" s="64"/>
    </row>
    <row r="281" spans="1:1" ht="12.75" customHeight="1" x14ac:dyDescent="0.2">
      <c r="A281" s="64"/>
    </row>
    <row r="282" spans="1:1" ht="12.75" customHeight="1" x14ac:dyDescent="0.2">
      <c r="A282" s="64"/>
    </row>
    <row r="283" spans="1:1" ht="12.75" customHeight="1" x14ac:dyDescent="0.2">
      <c r="A283" s="64"/>
    </row>
    <row r="284" spans="1:1" ht="12.75" customHeight="1" x14ac:dyDescent="0.2">
      <c r="A284" s="64"/>
    </row>
    <row r="285" spans="1:1" ht="12.75" customHeight="1" x14ac:dyDescent="0.2">
      <c r="A285" s="64"/>
    </row>
    <row r="286" spans="1:1" ht="12.75" customHeight="1" x14ac:dyDescent="0.2">
      <c r="A286" s="64"/>
    </row>
    <row r="287" spans="1:1" ht="12.75" customHeight="1" x14ac:dyDescent="0.2">
      <c r="A287" s="64"/>
    </row>
    <row r="288" spans="1:1" ht="12.75" customHeight="1" x14ac:dyDescent="0.2">
      <c r="A288" s="64"/>
    </row>
    <row r="289" spans="1:1" ht="12.75" customHeight="1" x14ac:dyDescent="0.2">
      <c r="A289" s="64"/>
    </row>
    <row r="290" spans="1:1" ht="12.75" customHeight="1" x14ac:dyDescent="0.2">
      <c r="A290" s="64"/>
    </row>
    <row r="291" spans="1:1" ht="12.75" customHeight="1" x14ac:dyDescent="0.2">
      <c r="A291" s="64"/>
    </row>
    <row r="292" spans="1:1" ht="12.75" customHeight="1" x14ac:dyDescent="0.2">
      <c r="A292" s="64"/>
    </row>
    <row r="293" spans="1:1" ht="12.75" customHeight="1" x14ac:dyDescent="0.2">
      <c r="A293" s="64"/>
    </row>
    <row r="294" spans="1:1" ht="12.75" customHeight="1" x14ac:dyDescent="0.2">
      <c r="A294" s="64"/>
    </row>
    <row r="295" spans="1:1" ht="12.75" customHeight="1" x14ac:dyDescent="0.2">
      <c r="A295" s="64"/>
    </row>
    <row r="296" spans="1:1" ht="12.75" customHeight="1" x14ac:dyDescent="0.2">
      <c r="A296" s="64"/>
    </row>
    <row r="297" spans="1:1" ht="12.75" customHeight="1" x14ac:dyDescent="0.2">
      <c r="A297" s="64"/>
    </row>
    <row r="298" spans="1:1" ht="12.75" customHeight="1" x14ac:dyDescent="0.2">
      <c r="A298" s="64"/>
    </row>
    <row r="299" spans="1:1" ht="12.75" customHeight="1" x14ac:dyDescent="0.2">
      <c r="A299" s="64"/>
    </row>
    <row r="300" spans="1:1" ht="12.75" customHeight="1" x14ac:dyDescent="0.2">
      <c r="A300" s="64"/>
    </row>
    <row r="301" spans="1:1" ht="12.75" customHeight="1" x14ac:dyDescent="0.2">
      <c r="A301" s="64"/>
    </row>
    <row r="302" spans="1:1" ht="12.75" customHeight="1" x14ac:dyDescent="0.2">
      <c r="A302" s="64"/>
    </row>
    <row r="303" spans="1:1" ht="12.75" customHeight="1" x14ac:dyDescent="0.2">
      <c r="A303" s="64"/>
    </row>
    <row r="304" spans="1:1" ht="12.75" customHeight="1" x14ac:dyDescent="0.2">
      <c r="A304" s="64"/>
    </row>
    <row r="305" spans="1:1" ht="12.75" customHeight="1" x14ac:dyDescent="0.2">
      <c r="A305" s="64"/>
    </row>
    <row r="306" spans="1:1" ht="12.75" customHeight="1" x14ac:dyDescent="0.2">
      <c r="A306" s="64"/>
    </row>
    <row r="307" spans="1:1" ht="12.75" customHeight="1" x14ac:dyDescent="0.2">
      <c r="A307" s="64"/>
    </row>
    <row r="308" spans="1:1" ht="12.75" customHeight="1" x14ac:dyDescent="0.2">
      <c r="A308" s="64"/>
    </row>
    <row r="309" spans="1:1" ht="12.75" customHeight="1" x14ac:dyDescent="0.2">
      <c r="A309" s="64"/>
    </row>
    <row r="310" spans="1:1" ht="12.75" customHeight="1" x14ac:dyDescent="0.2">
      <c r="A310" s="64"/>
    </row>
    <row r="311" spans="1:1" ht="12.75" customHeight="1" x14ac:dyDescent="0.2">
      <c r="A311" s="64"/>
    </row>
    <row r="312" spans="1:1" ht="12.75" customHeight="1" x14ac:dyDescent="0.2">
      <c r="A312" s="64"/>
    </row>
    <row r="313" spans="1:1" ht="12.75" customHeight="1" x14ac:dyDescent="0.2">
      <c r="A313" s="64"/>
    </row>
    <row r="314" spans="1:1" ht="12.75" customHeight="1" x14ac:dyDescent="0.2">
      <c r="A314" s="64"/>
    </row>
    <row r="315" spans="1:1" ht="12.75" customHeight="1" x14ac:dyDescent="0.2">
      <c r="A315" s="64"/>
    </row>
    <row r="316" spans="1:1" ht="12.75" customHeight="1" x14ac:dyDescent="0.2">
      <c r="A316" s="64"/>
    </row>
    <row r="317" spans="1:1" ht="12.75" customHeight="1" x14ac:dyDescent="0.2">
      <c r="A317" s="64"/>
    </row>
    <row r="318" spans="1:1" ht="12.75" customHeight="1" x14ac:dyDescent="0.2">
      <c r="A318" s="64"/>
    </row>
    <row r="319" spans="1:1" ht="12.75" customHeight="1" x14ac:dyDescent="0.2">
      <c r="A319" s="64"/>
    </row>
    <row r="320" spans="1:1" ht="12.75" customHeight="1" x14ac:dyDescent="0.2">
      <c r="A320" s="64"/>
    </row>
    <row r="321" spans="1:1" ht="12.75" customHeight="1" x14ac:dyDescent="0.2">
      <c r="A321" s="64"/>
    </row>
    <row r="322" spans="1:1" ht="12.75" customHeight="1" x14ac:dyDescent="0.2">
      <c r="A322" s="64"/>
    </row>
    <row r="323" spans="1:1" ht="12.75" customHeight="1" x14ac:dyDescent="0.2">
      <c r="A323" s="64"/>
    </row>
    <row r="324" spans="1:1" ht="12.75" customHeight="1" x14ac:dyDescent="0.2">
      <c r="A324" s="64"/>
    </row>
    <row r="325" spans="1:1" ht="12.75" customHeight="1" x14ac:dyDescent="0.2">
      <c r="A325" s="64"/>
    </row>
    <row r="326" spans="1:1" ht="12.75" customHeight="1" x14ac:dyDescent="0.2">
      <c r="A326" s="64"/>
    </row>
    <row r="327" spans="1:1" ht="12.75" customHeight="1" x14ac:dyDescent="0.2">
      <c r="A327" s="64"/>
    </row>
    <row r="328" spans="1:1" ht="12.75" customHeight="1" x14ac:dyDescent="0.2">
      <c r="A328" s="64"/>
    </row>
    <row r="329" spans="1:1" ht="12.75" customHeight="1" x14ac:dyDescent="0.2">
      <c r="A329" s="64"/>
    </row>
    <row r="330" spans="1:1" ht="12.75" customHeight="1" x14ac:dyDescent="0.2">
      <c r="A330" s="64"/>
    </row>
    <row r="331" spans="1:1" ht="12.75" customHeight="1" x14ac:dyDescent="0.2">
      <c r="A331" s="64"/>
    </row>
    <row r="332" spans="1:1" ht="12.75" customHeight="1" x14ac:dyDescent="0.2">
      <c r="A332" s="64"/>
    </row>
    <row r="333" spans="1:1" ht="12.75" customHeight="1" x14ac:dyDescent="0.2">
      <c r="A333" s="64"/>
    </row>
    <row r="334" spans="1:1" ht="12.75" customHeight="1" x14ac:dyDescent="0.2">
      <c r="A334" s="64"/>
    </row>
    <row r="335" spans="1:1" ht="12.75" customHeight="1" x14ac:dyDescent="0.2">
      <c r="A335" s="64"/>
    </row>
    <row r="336" spans="1:1" ht="12.75" customHeight="1" x14ac:dyDescent="0.2">
      <c r="A336" s="64"/>
    </row>
    <row r="337" spans="1:1" ht="12.75" customHeight="1" x14ac:dyDescent="0.2">
      <c r="A337" s="64"/>
    </row>
    <row r="338" spans="1:1" ht="12.75" customHeight="1" x14ac:dyDescent="0.2">
      <c r="A338" s="64"/>
    </row>
    <row r="339" spans="1:1" ht="12.75" customHeight="1" x14ac:dyDescent="0.2">
      <c r="A339" s="64"/>
    </row>
    <row r="340" spans="1:1" ht="12.75" customHeight="1" x14ac:dyDescent="0.2">
      <c r="A340" s="64"/>
    </row>
    <row r="341" spans="1:1" ht="12.75" customHeight="1" x14ac:dyDescent="0.2">
      <c r="A341" s="64"/>
    </row>
    <row r="342" spans="1:1" ht="12.75" customHeight="1" x14ac:dyDescent="0.2">
      <c r="A342" s="64"/>
    </row>
    <row r="343" spans="1:1" ht="12.75" customHeight="1" x14ac:dyDescent="0.2">
      <c r="A343" s="64"/>
    </row>
    <row r="344" spans="1:1" ht="12.75" customHeight="1" x14ac:dyDescent="0.2">
      <c r="A344" s="64"/>
    </row>
    <row r="345" spans="1:1" ht="12.75" customHeight="1" x14ac:dyDescent="0.2">
      <c r="A345" s="64"/>
    </row>
    <row r="346" spans="1:1" ht="12.75" customHeight="1" x14ac:dyDescent="0.2">
      <c r="A346" s="64"/>
    </row>
    <row r="347" spans="1:1" ht="12.75" customHeight="1" x14ac:dyDescent="0.2">
      <c r="A347" s="64"/>
    </row>
    <row r="348" spans="1:1" ht="12.75" customHeight="1" x14ac:dyDescent="0.2">
      <c r="A348" s="64"/>
    </row>
    <row r="349" spans="1:1" ht="12.75" customHeight="1" x14ac:dyDescent="0.2">
      <c r="A349" s="64"/>
    </row>
    <row r="350" spans="1:1" ht="12.75" customHeight="1" x14ac:dyDescent="0.2">
      <c r="A350" s="64"/>
    </row>
    <row r="351" spans="1:1" ht="12.75" customHeight="1" x14ac:dyDescent="0.2">
      <c r="A351" s="64"/>
    </row>
    <row r="352" spans="1:1" ht="12.75" customHeight="1" x14ac:dyDescent="0.2">
      <c r="A352" s="64"/>
    </row>
    <row r="353" spans="1:1" ht="12.75" customHeight="1" x14ac:dyDescent="0.2">
      <c r="A353" s="64"/>
    </row>
    <row r="354" spans="1:1" ht="12.75" customHeight="1" x14ac:dyDescent="0.2">
      <c r="A354" s="64"/>
    </row>
    <row r="355" spans="1:1" ht="12.75" customHeight="1" x14ac:dyDescent="0.2">
      <c r="A355" s="64"/>
    </row>
    <row r="356" spans="1:1" ht="12.75" customHeight="1" x14ac:dyDescent="0.2">
      <c r="A356" s="64"/>
    </row>
    <row r="357" spans="1:1" ht="12.75" customHeight="1" x14ac:dyDescent="0.2">
      <c r="A357" s="64"/>
    </row>
    <row r="358" spans="1:1" ht="12.75" customHeight="1" x14ac:dyDescent="0.2">
      <c r="A358" s="64"/>
    </row>
    <row r="359" spans="1:1" ht="12.75" customHeight="1" x14ac:dyDescent="0.2">
      <c r="A359" s="64"/>
    </row>
    <row r="360" spans="1:1" ht="12.75" customHeight="1" x14ac:dyDescent="0.2">
      <c r="A360" s="64"/>
    </row>
    <row r="361" spans="1:1" ht="12.75" customHeight="1" x14ac:dyDescent="0.2">
      <c r="A361" s="64"/>
    </row>
    <row r="362" spans="1:1" ht="12.75" customHeight="1" x14ac:dyDescent="0.2">
      <c r="A362" s="64"/>
    </row>
    <row r="363" spans="1:1" ht="12.75" customHeight="1" x14ac:dyDescent="0.2">
      <c r="A363" s="64"/>
    </row>
    <row r="364" spans="1:1" ht="12.75" customHeight="1" x14ac:dyDescent="0.2">
      <c r="A364" s="64"/>
    </row>
    <row r="365" spans="1:1" ht="12.75" customHeight="1" x14ac:dyDescent="0.2">
      <c r="A365" s="64"/>
    </row>
    <row r="366" spans="1:1" ht="12.75" customHeight="1" x14ac:dyDescent="0.2">
      <c r="A366" s="64"/>
    </row>
    <row r="367" spans="1:1" ht="12.75" customHeight="1" x14ac:dyDescent="0.2">
      <c r="A367" s="64"/>
    </row>
    <row r="368" spans="1:1" ht="12.75" customHeight="1" x14ac:dyDescent="0.2">
      <c r="A368" s="64"/>
    </row>
    <row r="369" spans="1:1" ht="12.75" customHeight="1" x14ac:dyDescent="0.2">
      <c r="A369" s="64"/>
    </row>
    <row r="370" spans="1:1" ht="12.75" customHeight="1" x14ac:dyDescent="0.2">
      <c r="A370" s="64"/>
    </row>
    <row r="371" spans="1:1" ht="12.75" customHeight="1" x14ac:dyDescent="0.2">
      <c r="A371" s="64"/>
    </row>
    <row r="372" spans="1:1" ht="12.75" customHeight="1" x14ac:dyDescent="0.2">
      <c r="A372" s="64"/>
    </row>
    <row r="373" spans="1:1" ht="12.75" customHeight="1" x14ac:dyDescent="0.2">
      <c r="A373" s="64"/>
    </row>
    <row r="374" spans="1:1" ht="12.75" customHeight="1" x14ac:dyDescent="0.2">
      <c r="A374" s="64"/>
    </row>
    <row r="375" spans="1:1" ht="12.75" customHeight="1" x14ac:dyDescent="0.2">
      <c r="A375" s="64"/>
    </row>
    <row r="376" spans="1:1" ht="12.75" customHeight="1" x14ac:dyDescent="0.2">
      <c r="A376" s="64"/>
    </row>
    <row r="377" spans="1:1" ht="12.75" customHeight="1" x14ac:dyDescent="0.2">
      <c r="A377" s="64"/>
    </row>
    <row r="378" spans="1:1" ht="12.75" customHeight="1" x14ac:dyDescent="0.2">
      <c r="A378" s="64"/>
    </row>
    <row r="379" spans="1:1" ht="12.75" customHeight="1" x14ac:dyDescent="0.2">
      <c r="A379" s="64"/>
    </row>
    <row r="380" spans="1:1" ht="12.75" customHeight="1" x14ac:dyDescent="0.2">
      <c r="A380" s="64"/>
    </row>
    <row r="381" spans="1:1" ht="12.75" customHeight="1" x14ac:dyDescent="0.2">
      <c r="A381" s="64"/>
    </row>
    <row r="382" spans="1:1" ht="12.75" customHeight="1" x14ac:dyDescent="0.2">
      <c r="A382" s="64"/>
    </row>
    <row r="383" spans="1:1" ht="12.75" customHeight="1" x14ac:dyDescent="0.2">
      <c r="A383" s="64"/>
    </row>
    <row r="384" spans="1:1" ht="12.75" customHeight="1" x14ac:dyDescent="0.2">
      <c r="A384" s="64"/>
    </row>
    <row r="385" spans="1:1" ht="12.75" customHeight="1" x14ac:dyDescent="0.2">
      <c r="A385" s="64"/>
    </row>
    <row r="386" spans="1:1" ht="12.75" customHeight="1" x14ac:dyDescent="0.2">
      <c r="A386" s="64"/>
    </row>
    <row r="387" spans="1:1" ht="12.75" customHeight="1" x14ac:dyDescent="0.2">
      <c r="A387" s="64"/>
    </row>
    <row r="388" spans="1:1" ht="12.75" customHeight="1" x14ac:dyDescent="0.2">
      <c r="A388" s="64"/>
    </row>
    <row r="389" spans="1:1" ht="12.75" customHeight="1" x14ac:dyDescent="0.2">
      <c r="A389" s="64"/>
    </row>
    <row r="390" spans="1:1" ht="12.75" customHeight="1" x14ac:dyDescent="0.2">
      <c r="A390" s="64"/>
    </row>
    <row r="391" spans="1:1" ht="12.75" customHeight="1" x14ac:dyDescent="0.2">
      <c r="A391" s="64"/>
    </row>
    <row r="392" spans="1:1" ht="12.75" customHeight="1" x14ac:dyDescent="0.2">
      <c r="A392" s="64"/>
    </row>
    <row r="393" spans="1:1" ht="12.75" customHeight="1" x14ac:dyDescent="0.2">
      <c r="A393" s="64"/>
    </row>
    <row r="394" spans="1:1" ht="12.75" customHeight="1" x14ac:dyDescent="0.2">
      <c r="A394" s="64"/>
    </row>
    <row r="395" spans="1:1" ht="12.75" customHeight="1" x14ac:dyDescent="0.2">
      <c r="A395" s="64"/>
    </row>
    <row r="396" spans="1:1" ht="12.75" customHeight="1" x14ac:dyDescent="0.2">
      <c r="A396" s="64"/>
    </row>
    <row r="397" spans="1:1" ht="12.75" customHeight="1" x14ac:dyDescent="0.2">
      <c r="A397" s="64"/>
    </row>
    <row r="398" spans="1:1" ht="12.75" customHeight="1" x14ac:dyDescent="0.2">
      <c r="A398" s="64"/>
    </row>
    <row r="399" spans="1:1" ht="12.75" customHeight="1" x14ac:dyDescent="0.2">
      <c r="A399" s="64"/>
    </row>
    <row r="400" spans="1:1" ht="12.75" customHeight="1" x14ac:dyDescent="0.2">
      <c r="A400" s="64"/>
    </row>
    <row r="401" spans="1:1" ht="12.75" customHeight="1" x14ac:dyDescent="0.2">
      <c r="A401" s="64"/>
    </row>
    <row r="402" spans="1:1" ht="12.75" customHeight="1" x14ac:dyDescent="0.2">
      <c r="A402" s="64"/>
    </row>
    <row r="403" spans="1:1" ht="12.75" customHeight="1" x14ac:dyDescent="0.2">
      <c r="A403" s="64"/>
    </row>
    <row r="404" spans="1:1" ht="12.75" customHeight="1" x14ac:dyDescent="0.2">
      <c r="A404" s="64"/>
    </row>
    <row r="405" spans="1:1" ht="12.75" customHeight="1" x14ac:dyDescent="0.2">
      <c r="A405" s="64"/>
    </row>
    <row r="406" spans="1:1" ht="12.75" customHeight="1" x14ac:dyDescent="0.2">
      <c r="A406" s="64"/>
    </row>
    <row r="407" spans="1:1" ht="12.75" customHeight="1" x14ac:dyDescent="0.2">
      <c r="A407" s="64"/>
    </row>
    <row r="408" spans="1:1" ht="12.75" customHeight="1" x14ac:dyDescent="0.2">
      <c r="A408" s="64"/>
    </row>
    <row r="409" spans="1:1" ht="12.75" customHeight="1" x14ac:dyDescent="0.2">
      <c r="A409" s="64"/>
    </row>
    <row r="410" spans="1:1" ht="12.75" customHeight="1" x14ac:dyDescent="0.2">
      <c r="A410" s="64"/>
    </row>
    <row r="411" spans="1:1" ht="12.75" customHeight="1" x14ac:dyDescent="0.2">
      <c r="A411" s="64"/>
    </row>
    <row r="412" spans="1:1" ht="12.75" customHeight="1" x14ac:dyDescent="0.2">
      <c r="A412" s="64"/>
    </row>
    <row r="413" spans="1:1" ht="12.75" customHeight="1" x14ac:dyDescent="0.2">
      <c r="A413" s="64"/>
    </row>
    <row r="414" spans="1:1" ht="12.75" customHeight="1" x14ac:dyDescent="0.2">
      <c r="A414" s="64"/>
    </row>
    <row r="415" spans="1:1" ht="12.75" customHeight="1" x14ac:dyDescent="0.2">
      <c r="A415" s="64"/>
    </row>
    <row r="416" spans="1:1" ht="12.75" customHeight="1" x14ac:dyDescent="0.2">
      <c r="A416" s="64"/>
    </row>
    <row r="417" spans="1:1" ht="12.75" customHeight="1" x14ac:dyDescent="0.2">
      <c r="A417" s="64"/>
    </row>
    <row r="418" spans="1:1" ht="12.75" customHeight="1" x14ac:dyDescent="0.2">
      <c r="A418" s="64"/>
    </row>
    <row r="419" spans="1:1" ht="12.75" customHeight="1" x14ac:dyDescent="0.2">
      <c r="A419" s="64"/>
    </row>
    <row r="420" spans="1:1" ht="12.75" customHeight="1" x14ac:dyDescent="0.2">
      <c r="A420" s="64"/>
    </row>
    <row r="421" spans="1:1" ht="12.75" customHeight="1" x14ac:dyDescent="0.2">
      <c r="A421" s="64"/>
    </row>
    <row r="422" spans="1:1" ht="12.75" customHeight="1" x14ac:dyDescent="0.2">
      <c r="A422" s="64"/>
    </row>
    <row r="423" spans="1:1" ht="12.75" customHeight="1" x14ac:dyDescent="0.2">
      <c r="A423" s="64"/>
    </row>
    <row r="424" spans="1:1" ht="12.75" customHeight="1" x14ac:dyDescent="0.2">
      <c r="A424" s="64"/>
    </row>
    <row r="425" spans="1:1" ht="12.75" customHeight="1" x14ac:dyDescent="0.2">
      <c r="A425" s="64"/>
    </row>
    <row r="426" spans="1:1" ht="12.75" customHeight="1" x14ac:dyDescent="0.2">
      <c r="A426" s="64"/>
    </row>
    <row r="427" spans="1:1" ht="12.75" customHeight="1" x14ac:dyDescent="0.2">
      <c r="A427" s="64"/>
    </row>
    <row r="428" spans="1:1" ht="12.75" customHeight="1" x14ac:dyDescent="0.2">
      <c r="A428" s="64"/>
    </row>
    <row r="429" spans="1:1" ht="12.75" customHeight="1" x14ac:dyDescent="0.2">
      <c r="A429" s="64"/>
    </row>
    <row r="430" spans="1:1" ht="12.75" customHeight="1" x14ac:dyDescent="0.2">
      <c r="A430" s="64"/>
    </row>
    <row r="431" spans="1:1" ht="12.75" customHeight="1" x14ac:dyDescent="0.2">
      <c r="A431" s="64"/>
    </row>
    <row r="432" spans="1:1" ht="12.75" customHeight="1" x14ac:dyDescent="0.2">
      <c r="A432" s="64"/>
    </row>
    <row r="433" spans="1:1" ht="12.75" customHeight="1" x14ac:dyDescent="0.2">
      <c r="A433" s="64"/>
    </row>
    <row r="434" spans="1:1" ht="12.75" customHeight="1" x14ac:dyDescent="0.2">
      <c r="A434" s="64"/>
    </row>
    <row r="435" spans="1:1" ht="12.75" customHeight="1" x14ac:dyDescent="0.2">
      <c r="A435" s="64"/>
    </row>
    <row r="436" spans="1:1" ht="12.75" customHeight="1" x14ac:dyDescent="0.2">
      <c r="A436" s="64"/>
    </row>
    <row r="437" spans="1:1" ht="12.75" customHeight="1" x14ac:dyDescent="0.2">
      <c r="A437" s="64"/>
    </row>
    <row r="438" spans="1:1" ht="12.75" customHeight="1" x14ac:dyDescent="0.2">
      <c r="A438" s="64"/>
    </row>
    <row r="439" spans="1:1" ht="12.75" customHeight="1" x14ac:dyDescent="0.2">
      <c r="A439" s="64"/>
    </row>
    <row r="440" spans="1:1" ht="12.75" customHeight="1" x14ac:dyDescent="0.2">
      <c r="A440" s="64"/>
    </row>
    <row r="441" spans="1:1" ht="12.75" customHeight="1" x14ac:dyDescent="0.2">
      <c r="A441" s="64"/>
    </row>
    <row r="442" spans="1:1" ht="12.75" customHeight="1" x14ac:dyDescent="0.2">
      <c r="A442" s="64"/>
    </row>
    <row r="443" spans="1:1" ht="12.75" customHeight="1" x14ac:dyDescent="0.2">
      <c r="A443" s="64"/>
    </row>
    <row r="444" spans="1:1" ht="12.75" customHeight="1" x14ac:dyDescent="0.2">
      <c r="A444" s="64"/>
    </row>
    <row r="445" spans="1:1" ht="12.75" customHeight="1" x14ac:dyDescent="0.2">
      <c r="A445" s="64"/>
    </row>
    <row r="446" spans="1:1" ht="12.75" customHeight="1" x14ac:dyDescent="0.2">
      <c r="A446" s="64"/>
    </row>
    <row r="447" spans="1:1" ht="12.75" customHeight="1" x14ac:dyDescent="0.2">
      <c r="A447" s="64"/>
    </row>
    <row r="448" spans="1:1" ht="12.75" customHeight="1" x14ac:dyDescent="0.2">
      <c r="A448" s="64"/>
    </row>
    <row r="449" spans="1:1" ht="12.75" customHeight="1" x14ac:dyDescent="0.2">
      <c r="A449" s="64"/>
    </row>
    <row r="450" spans="1:1" ht="12.75" customHeight="1" x14ac:dyDescent="0.2">
      <c r="A450" s="64"/>
    </row>
    <row r="451" spans="1:1" ht="12.75" customHeight="1" x14ac:dyDescent="0.2">
      <c r="A451" s="64"/>
    </row>
    <row r="452" spans="1:1" ht="12.75" customHeight="1" x14ac:dyDescent="0.2">
      <c r="A452" s="64"/>
    </row>
    <row r="453" spans="1:1" ht="12.75" customHeight="1" x14ac:dyDescent="0.2">
      <c r="A453" s="64"/>
    </row>
    <row r="454" spans="1:1" ht="12.75" customHeight="1" x14ac:dyDescent="0.2">
      <c r="A454" s="64"/>
    </row>
    <row r="455" spans="1:1" ht="12.75" customHeight="1" x14ac:dyDescent="0.2">
      <c r="A455" s="64"/>
    </row>
    <row r="456" spans="1:1" ht="12.75" customHeight="1" x14ac:dyDescent="0.2">
      <c r="A456" s="64"/>
    </row>
    <row r="457" spans="1:1" ht="12.75" customHeight="1" x14ac:dyDescent="0.2">
      <c r="A457" s="64"/>
    </row>
    <row r="458" spans="1:1" ht="12.75" customHeight="1" x14ac:dyDescent="0.2">
      <c r="A458" s="64"/>
    </row>
    <row r="459" spans="1:1" ht="12.75" customHeight="1" x14ac:dyDescent="0.2">
      <c r="A459" s="64"/>
    </row>
    <row r="460" spans="1:1" ht="12.75" customHeight="1" x14ac:dyDescent="0.2">
      <c r="A460" s="64"/>
    </row>
    <row r="461" spans="1:1" ht="12.75" customHeight="1" x14ac:dyDescent="0.2">
      <c r="A461" s="64"/>
    </row>
    <row r="462" spans="1:1" ht="12.75" customHeight="1" x14ac:dyDescent="0.2">
      <c r="A462" s="64"/>
    </row>
    <row r="463" spans="1:1" ht="12.75" customHeight="1" x14ac:dyDescent="0.2">
      <c r="A463" s="64"/>
    </row>
    <row r="464" spans="1:1" ht="12.75" customHeight="1" x14ac:dyDescent="0.2">
      <c r="A464" s="64"/>
    </row>
    <row r="465" spans="1:1" ht="12.75" customHeight="1" x14ac:dyDescent="0.2">
      <c r="A465" s="64"/>
    </row>
    <row r="466" spans="1:1" ht="12.75" customHeight="1" x14ac:dyDescent="0.2">
      <c r="A466" s="64"/>
    </row>
    <row r="467" spans="1:1" ht="12.75" customHeight="1" x14ac:dyDescent="0.2">
      <c r="A467" s="64"/>
    </row>
    <row r="468" spans="1:1" ht="12.75" customHeight="1" x14ac:dyDescent="0.2">
      <c r="A468" s="64"/>
    </row>
    <row r="469" spans="1:1" ht="12.75" customHeight="1" x14ac:dyDescent="0.2">
      <c r="A469" s="64"/>
    </row>
    <row r="470" spans="1:1" ht="12.75" customHeight="1" x14ac:dyDescent="0.2">
      <c r="A470" s="64"/>
    </row>
    <row r="471" spans="1:1" ht="12.75" customHeight="1" x14ac:dyDescent="0.2">
      <c r="A471" s="64"/>
    </row>
    <row r="472" spans="1:1" ht="12.75" customHeight="1" x14ac:dyDescent="0.2">
      <c r="A472" s="64"/>
    </row>
    <row r="473" spans="1:1" ht="12.75" customHeight="1" x14ac:dyDescent="0.2">
      <c r="A473" s="64"/>
    </row>
    <row r="474" spans="1:1" ht="12.75" customHeight="1" x14ac:dyDescent="0.2">
      <c r="A474" s="64"/>
    </row>
    <row r="475" spans="1:1" ht="12.75" customHeight="1" x14ac:dyDescent="0.2">
      <c r="A475" s="64"/>
    </row>
    <row r="476" spans="1:1" ht="12.75" customHeight="1" x14ac:dyDescent="0.2">
      <c r="A476" s="64"/>
    </row>
    <row r="477" spans="1:1" ht="12.75" customHeight="1" x14ac:dyDescent="0.2">
      <c r="A477" s="64"/>
    </row>
    <row r="478" spans="1:1" ht="12.75" customHeight="1" x14ac:dyDescent="0.2">
      <c r="A478" s="64"/>
    </row>
    <row r="479" spans="1:1" ht="12.75" customHeight="1" x14ac:dyDescent="0.2">
      <c r="A479" s="64"/>
    </row>
    <row r="480" spans="1:1" ht="12.75" customHeight="1" x14ac:dyDescent="0.2">
      <c r="A480" s="64"/>
    </row>
    <row r="481" spans="1:1" ht="12.75" customHeight="1" x14ac:dyDescent="0.2">
      <c r="A481" s="64"/>
    </row>
    <row r="482" spans="1:1" ht="12.75" customHeight="1" x14ac:dyDescent="0.2">
      <c r="A482" s="64"/>
    </row>
    <row r="483" spans="1:1" ht="12.75" customHeight="1" x14ac:dyDescent="0.2">
      <c r="A483" s="64"/>
    </row>
    <row r="484" spans="1:1" ht="12.75" customHeight="1" x14ac:dyDescent="0.2">
      <c r="A484" s="64"/>
    </row>
    <row r="485" spans="1:1" ht="12.75" customHeight="1" x14ac:dyDescent="0.2">
      <c r="A485" s="64"/>
    </row>
    <row r="486" spans="1:1" ht="12.75" customHeight="1" x14ac:dyDescent="0.2">
      <c r="A486" s="64"/>
    </row>
    <row r="487" spans="1:1" ht="12.75" customHeight="1" x14ac:dyDescent="0.2">
      <c r="A487" s="64"/>
    </row>
    <row r="488" spans="1:1" ht="12.75" customHeight="1" x14ac:dyDescent="0.2">
      <c r="A488" s="64"/>
    </row>
    <row r="489" spans="1:1" ht="12.75" customHeight="1" x14ac:dyDescent="0.2">
      <c r="A489" s="64"/>
    </row>
    <row r="490" spans="1:1" ht="12.75" customHeight="1" x14ac:dyDescent="0.2">
      <c r="A490" s="64"/>
    </row>
    <row r="491" spans="1:1" ht="12.75" customHeight="1" x14ac:dyDescent="0.2">
      <c r="A491" s="64"/>
    </row>
    <row r="492" spans="1:1" ht="12.75" customHeight="1" x14ac:dyDescent="0.2">
      <c r="A492" s="64"/>
    </row>
    <row r="493" spans="1:1" ht="12.75" customHeight="1" x14ac:dyDescent="0.2">
      <c r="A493" s="64"/>
    </row>
    <row r="494" spans="1:1" ht="12.75" customHeight="1" x14ac:dyDescent="0.2">
      <c r="A494" s="64"/>
    </row>
    <row r="495" spans="1:1" ht="12.75" customHeight="1" x14ac:dyDescent="0.2">
      <c r="A495" s="64"/>
    </row>
    <row r="496" spans="1:1" ht="12.75" customHeight="1" x14ac:dyDescent="0.2">
      <c r="A496" s="64"/>
    </row>
    <row r="497" spans="1:1" ht="12.75" customHeight="1" x14ac:dyDescent="0.2">
      <c r="A497" s="64"/>
    </row>
    <row r="498" spans="1:1" ht="12.75" customHeight="1" x14ac:dyDescent="0.2">
      <c r="A498" s="64"/>
    </row>
    <row r="499" spans="1:1" ht="12.75" customHeight="1" x14ac:dyDescent="0.2">
      <c r="A499" s="64"/>
    </row>
    <row r="500" spans="1:1" ht="12.75" customHeight="1" x14ac:dyDescent="0.2">
      <c r="A500" s="64"/>
    </row>
    <row r="501" spans="1:1" ht="12.75" customHeight="1" x14ac:dyDescent="0.2">
      <c r="A501" s="64"/>
    </row>
    <row r="502" spans="1:1" ht="12.75" customHeight="1" x14ac:dyDescent="0.2">
      <c r="A502" s="64"/>
    </row>
    <row r="503" spans="1:1" ht="12.75" customHeight="1" x14ac:dyDescent="0.2">
      <c r="A503" s="64"/>
    </row>
    <row r="504" spans="1:1" ht="12.75" customHeight="1" x14ac:dyDescent="0.2">
      <c r="A504" s="64"/>
    </row>
    <row r="505" spans="1:1" ht="12.75" customHeight="1" x14ac:dyDescent="0.2">
      <c r="A505" s="64"/>
    </row>
    <row r="506" spans="1:1" ht="12.75" customHeight="1" x14ac:dyDescent="0.2">
      <c r="A506" s="64"/>
    </row>
    <row r="507" spans="1:1" ht="12.75" customHeight="1" x14ac:dyDescent="0.2">
      <c r="A507" s="64"/>
    </row>
    <row r="508" spans="1:1" ht="12.75" customHeight="1" x14ac:dyDescent="0.2">
      <c r="A508" s="64"/>
    </row>
    <row r="509" spans="1:1" ht="12.75" customHeight="1" x14ac:dyDescent="0.2">
      <c r="A509" s="64"/>
    </row>
    <row r="510" spans="1:1" ht="12.75" customHeight="1" x14ac:dyDescent="0.2">
      <c r="A510" s="64"/>
    </row>
    <row r="511" spans="1:1" ht="12.75" customHeight="1" x14ac:dyDescent="0.2">
      <c r="A511" s="64"/>
    </row>
    <row r="512" spans="1:1" ht="12.75" customHeight="1" x14ac:dyDescent="0.2">
      <c r="A512" s="64"/>
    </row>
    <row r="513" spans="1:1" ht="12.75" customHeight="1" x14ac:dyDescent="0.2">
      <c r="A513" s="64"/>
    </row>
    <row r="514" spans="1:1" ht="12.75" customHeight="1" x14ac:dyDescent="0.2">
      <c r="A514" s="64"/>
    </row>
    <row r="515" spans="1:1" ht="12.75" customHeight="1" x14ac:dyDescent="0.2">
      <c r="A515" s="64"/>
    </row>
    <row r="516" spans="1:1" ht="12.75" customHeight="1" x14ac:dyDescent="0.2">
      <c r="A516" s="64"/>
    </row>
    <row r="517" spans="1:1" ht="12.75" customHeight="1" x14ac:dyDescent="0.2">
      <c r="A517" s="64"/>
    </row>
    <row r="518" spans="1:1" ht="12.75" customHeight="1" x14ac:dyDescent="0.2">
      <c r="A518" s="64"/>
    </row>
    <row r="519" spans="1:1" ht="12.75" customHeight="1" x14ac:dyDescent="0.2">
      <c r="A519" s="64"/>
    </row>
    <row r="520" spans="1:1" ht="12.75" customHeight="1" x14ac:dyDescent="0.2">
      <c r="A520" s="64"/>
    </row>
    <row r="521" spans="1:1" ht="12.75" customHeight="1" x14ac:dyDescent="0.2">
      <c r="A521" s="64"/>
    </row>
    <row r="522" spans="1:1" ht="12.75" customHeight="1" x14ac:dyDescent="0.2">
      <c r="A522" s="64"/>
    </row>
    <row r="523" spans="1:1" ht="12.75" customHeight="1" x14ac:dyDescent="0.2">
      <c r="A523" s="64"/>
    </row>
    <row r="524" spans="1:1" ht="12.75" customHeight="1" x14ac:dyDescent="0.2">
      <c r="A524" s="64"/>
    </row>
    <row r="525" spans="1:1" ht="12.75" customHeight="1" x14ac:dyDescent="0.2">
      <c r="A525" s="64"/>
    </row>
    <row r="526" spans="1:1" ht="12.75" customHeight="1" x14ac:dyDescent="0.2">
      <c r="A526" s="64"/>
    </row>
    <row r="527" spans="1:1" ht="12.75" customHeight="1" x14ac:dyDescent="0.2">
      <c r="A527" s="64"/>
    </row>
    <row r="528" spans="1:1" ht="12.75" customHeight="1" x14ac:dyDescent="0.2">
      <c r="A528" s="64"/>
    </row>
    <row r="529" spans="1:1" ht="12.75" customHeight="1" x14ac:dyDescent="0.2">
      <c r="A529" s="64"/>
    </row>
    <row r="530" spans="1:1" ht="12.75" customHeight="1" x14ac:dyDescent="0.2">
      <c r="A530" s="64"/>
    </row>
    <row r="531" spans="1:1" ht="12.75" customHeight="1" x14ac:dyDescent="0.2">
      <c r="A531" s="64"/>
    </row>
    <row r="532" spans="1:1" ht="12.75" customHeight="1" x14ac:dyDescent="0.2">
      <c r="A532" s="64"/>
    </row>
    <row r="533" spans="1:1" ht="12.75" customHeight="1" x14ac:dyDescent="0.2">
      <c r="A533" s="64"/>
    </row>
    <row r="534" spans="1:1" ht="12.75" customHeight="1" x14ac:dyDescent="0.2">
      <c r="A534" s="64"/>
    </row>
    <row r="535" spans="1:1" ht="12.75" customHeight="1" x14ac:dyDescent="0.2">
      <c r="A535" s="64"/>
    </row>
    <row r="536" spans="1:1" ht="12.75" customHeight="1" x14ac:dyDescent="0.2">
      <c r="A536" s="64"/>
    </row>
    <row r="537" spans="1:1" ht="12.75" customHeight="1" x14ac:dyDescent="0.2">
      <c r="A537" s="64"/>
    </row>
    <row r="538" spans="1:1" ht="12.75" customHeight="1" x14ac:dyDescent="0.2">
      <c r="A538" s="64"/>
    </row>
    <row r="539" spans="1:1" ht="12.75" customHeight="1" x14ac:dyDescent="0.2">
      <c r="A539" s="64"/>
    </row>
    <row r="540" spans="1:1" ht="12.75" customHeight="1" x14ac:dyDescent="0.2">
      <c r="A540" s="64"/>
    </row>
    <row r="541" spans="1:1" ht="12.75" customHeight="1" x14ac:dyDescent="0.2">
      <c r="A541" s="64"/>
    </row>
    <row r="542" spans="1:1" ht="12.75" customHeight="1" x14ac:dyDescent="0.2">
      <c r="A542" s="64"/>
    </row>
    <row r="543" spans="1:1" ht="12.75" customHeight="1" x14ac:dyDescent="0.2">
      <c r="A543" s="64"/>
    </row>
    <row r="544" spans="1:1" ht="12.75" customHeight="1" x14ac:dyDescent="0.2">
      <c r="A544" s="64"/>
    </row>
    <row r="545" spans="1:1" ht="12.75" customHeight="1" x14ac:dyDescent="0.2">
      <c r="A545" s="64"/>
    </row>
    <row r="546" spans="1:1" ht="12.75" customHeight="1" x14ac:dyDescent="0.2">
      <c r="A546" s="64"/>
    </row>
    <row r="547" spans="1:1" ht="12.75" customHeight="1" x14ac:dyDescent="0.2">
      <c r="A547" s="64"/>
    </row>
    <row r="548" spans="1:1" ht="12.75" customHeight="1" x14ac:dyDescent="0.2">
      <c r="A548" s="64"/>
    </row>
    <row r="549" spans="1:1" ht="12.75" customHeight="1" x14ac:dyDescent="0.2">
      <c r="A549" s="64"/>
    </row>
    <row r="550" spans="1:1" ht="12.75" customHeight="1" x14ac:dyDescent="0.2">
      <c r="A550" s="64"/>
    </row>
    <row r="551" spans="1:1" ht="12.75" customHeight="1" x14ac:dyDescent="0.2">
      <c r="A551" s="64"/>
    </row>
    <row r="552" spans="1:1" ht="12.75" customHeight="1" x14ac:dyDescent="0.2">
      <c r="A552" s="64"/>
    </row>
    <row r="553" spans="1:1" ht="12.75" customHeight="1" x14ac:dyDescent="0.2">
      <c r="A553" s="64"/>
    </row>
    <row r="554" spans="1:1" ht="12.75" customHeight="1" x14ac:dyDescent="0.2">
      <c r="A554" s="64"/>
    </row>
    <row r="555" spans="1:1" ht="12.75" customHeight="1" x14ac:dyDescent="0.2">
      <c r="A555" s="64"/>
    </row>
    <row r="556" spans="1:1" ht="12.75" customHeight="1" x14ac:dyDescent="0.2">
      <c r="A556" s="64"/>
    </row>
    <row r="557" spans="1:1" ht="12.75" customHeight="1" x14ac:dyDescent="0.2">
      <c r="A557" s="64"/>
    </row>
    <row r="558" spans="1:1" ht="12.75" customHeight="1" x14ac:dyDescent="0.2">
      <c r="A558" s="64"/>
    </row>
    <row r="559" spans="1:1" ht="12.75" customHeight="1" x14ac:dyDescent="0.2">
      <c r="A559" s="64"/>
    </row>
    <row r="560" spans="1:1" ht="12.75" customHeight="1" x14ac:dyDescent="0.2">
      <c r="A560" s="64"/>
    </row>
    <row r="561" spans="1:1" ht="12.75" customHeight="1" x14ac:dyDescent="0.2">
      <c r="A561" s="64"/>
    </row>
    <row r="562" spans="1:1" ht="12.75" customHeight="1" x14ac:dyDescent="0.2">
      <c r="A562" s="64"/>
    </row>
    <row r="563" spans="1:1" ht="12.75" customHeight="1" x14ac:dyDescent="0.2">
      <c r="A563" s="64"/>
    </row>
    <row r="564" spans="1:1" ht="12.75" customHeight="1" x14ac:dyDescent="0.2">
      <c r="A564" s="64"/>
    </row>
    <row r="565" spans="1:1" ht="12.75" customHeight="1" x14ac:dyDescent="0.2">
      <c r="A565" s="64"/>
    </row>
    <row r="566" spans="1:1" ht="12.75" customHeight="1" x14ac:dyDescent="0.2">
      <c r="A566" s="64"/>
    </row>
    <row r="567" spans="1:1" ht="12.75" customHeight="1" x14ac:dyDescent="0.2">
      <c r="A567" s="64"/>
    </row>
    <row r="568" spans="1:1" ht="12.75" customHeight="1" x14ac:dyDescent="0.2">
      <c r="A568" s="64"/>
    </row>
    <row r="569" spans="1:1" ht="12.75" customHeight="1" x14ac:dyDescent="0.2">
      <c r="A569" s="64"/>
    </row>
    <row r="570" spans="1:1" ht="12.75" customHeight="1" x14ac:dyDescent="0.2">
      <c r="A570" s="64"/>
    </row>
    <row r="571" spans="1:1" ht="12.75" customHeight="1" x14ac:dyDescent="0.2">
      <c r="A571" s="64"/>
    </row>
    <row r="572" spans="1:1" ht="12.75" customHeight="1" x14ac:dyDescent="0.2">
      <c r="A572" s="64"/>
    </row>
    <row r="573" spans="1:1" ht="12.75" customHeight="1" x14ac:dyDescent="0.2">
      <c r="A573" s="64"/>
    </row>
    <row r="574" spans="1:1" ht="12.75" customHeight="1" x14ac:dyDescent="0.2">
      <c r="A574" s="64"/>
    </row>
    <row r="575" spans="1:1" ht="12.75" customHeight="1" x14ac:dyDescent="0.2">
      <c r="A575" s="64"/>
    </row>
    <row r="576" spans="1:1" ht="12.75" customHeight="1" x14ac:dyDescent="0.2">
      <c r="A576" s="64"/>
    </row>
    <row r="577" spans="1:1" ht="12.75" customHeight="1" x14ac:dyDescent="0.2">
      <c r="A577" s="64"/>
    </row>
    <row r="578" spans="1:1" ht="12.75" customHeight="1" x14ac:dyDescent="0.2">
      <c r="A578" s="64"/>
    </row>
    <row r="579" spans="1:1" ht="12.75" customHeight="1" x14ac:dyDescent="0.2">
      <c r="A579" s="64"/>
    </row>
    <row r="580" spans="1:1" ht="12.75" customHeight="1" x14ac:dyDescent="0.2">
      <c r="A580" s="64"/>
    </row>
    <row r="581" spans="1:1" ht="12.75" customHeight="1" x14ac:dyDescent="0.2">
      <c r="A581" s="64"/>
    </row>
    <row r="582" spans="1:1" ht="12.75" customHeight="1" x14ac:dyDescent="0.2">
      <c r="A582" s="64"/>
    </row>
    <row r="583" spans="1:1" ht="12.75" customHeight="1" x14ac:dyDescent="0.2">
      <c r="A583" s="64"/>
    </row>
    <row r="584" spans="1:1" ht="12.75" customHeight="1" x14ac:dyDescent="0.2">
      <c r="A584" s="64"/>
    </row>
    <row r="585" spans="1:1" ht="12.75" customHeight="1" x14ac:dyDescent="0.2">
      <c r="A585" s="64"/>
    </row>
    <row r="586" spans="1:1" ht="12.75" customHeight="1" x14ac:dyDescent="0.2">
      <c r="A586" s="64"/>
    </row>
    <row r="587" spans="1:1" ht="12.75" customHeight="1" x14ac:dyDescent="0.2">
      <c r="A587" s="64"/>
    </row>
    <row r="588" spans="1:1" ht="12.75" customHeight="1" x14ac:dyDescent="0.2">
      <c r="A588" s="64"/>
    </row>
    <row r="589" spans="1:1" ht="12.75" customHeight="1" x14ac:dyDescent="0.2">
      <c r="A589" s="64"/>
    </row>
    <row r="590" spans="1:1" ht="12.75" customHeight="1" x14ac:dyDescent="0.2">
      <c r="A590" s="64"/>
    </row>
    <row r="591" spans="1:1" ht="12.75" customHeight="1" x14ac:dyDescent="0.2">
      <c r="A591" s="64"/>
    </row>
    <row r="592" spans="1:1" ht="12.75" customHeight="1" x14ac:dyDescent="0.2">
      <c r="A592" s="64"/>
    </row>
    <row r="593" spans="1:1" ht="12.75" customHeight="1" x14ac:dyDescent="0.2">
      <c r="A593" s="64"/>
    </row>
    <row r="594" spans="1:1" ht="12.75" customHeight="1" x14ac:dyDescent="0.2">
      <c r="A594" s="64"/>
    </row>
    <row r="595" spans="1:1" ht="12.75" customHeight="1" x14ac:dyDescent="0.2">
      <c r="A595" s="64"/>
    </row>
    <row r="596" spans="1:1" ht="12.75" customHeight="1" x14ac:dyDescent="0.2">
      <c r="A596" s="64"/>
    </row>
    <row r="597" spans="1:1" ht="12.75" customHeight="1" x14ac:dyDescent="0.2">
      <c r="A597" s="64"/>
    </row>
    <row r="598" spans="1:1" ht="12.75" customHeight="1" x14ac:dyDescent="0.2">
      <c r="A598" s="64"/>
    </row>
    <row r="599" spans="1:1" ht="12.75" customHeight="1" x14ac:dyDescent="0.2">
      <c r="A599" s="64"/>
    </row>
    <row r="600" spans="1:1" ht="12.75" customHeight="1" x14ac:dyDescent="0.2">
      <c r="A600" s="64"/>
    </row>
    <row r="601" spans="1:1" ht="12.75" customHeight="1" x14ac:dyDescent="0.2">
      <c r="A601" s="64"/>
    </row>
    <row r="602" spans="1:1" ht="12.75" customHeight="1" x14ac:dyDescent="0.2">
      <c r="A602" s="64"/>
    </row>
    <row r="603" spans="1:1" ht="12.75" customHeight="1" x14ac:dyDescent="0.2">
      <c r="A603" s="64"/>
    </row>
    <row r="604" spans="1:1" ht="12.75" customHeight="1" x14ac:dyDescent="0.2">
      <c r="A604" s="64"/>
    </row>
    <row r="605" spans="1:1" ht="12.75" customHeight="1" x14ac:dyDescent="0.2">
      <c r="A605" s="64"/>
    </row>
    <row r="606" spans="1:1" ht="12.75" customHeight="1" x14ac:dyDescent="0.2">
      <c r="A606" s="64"/>
    </row>
    <row r="607" spans="1:1" ht="12.75" customHeight="1" x14ac:dyDescent="0.2">
      <c r="A607" s="64"/>
    </row>
    <row r="608" spans="1:1" ht="12.75" customHeight="1" x14ac:dyDescent="0.2">
      <c r="A608" s="64"/>
    </row>
    <row r="609" spans="1:1" ht="12.75" customHeight="1" x14ac:dyDescent="0.2">
      <c r="A609" s="64"/>
    </row>
    <row r="610" spans="1:1" ht="12.75" customHeight="1" x14ac:dyDescent="0.2">
      <c r="A610" s="64"/>
    </row>
    <row r="611" spans="1:1" ht="12.75" customHeight="1" x14ac:dyDescent="0.2">
      <c r="A611" s="64"/>
    </row>
    <row r="612" spans="1:1" ht="12.75" customHeight="1" x14ac:dyDescent="0.2">
      <c r="A612" s="64"/>
    </row>
    <row r="613" spans="1:1" ht="12.75" customHeight="1" x14ac:dyDescent="0.2">
      <c r="A613" s="64"/>
    </row>
    <row r="614" spans="1:1" ht="12.75" customHeight="1" x14ac:dyDescent="0.2">
      <c r="A614" s="64"/>
    </row>
    <row r="615" spans="1:1" ht="12.75" customHeight="1" x14ac:dyDescent="0.2">
      <c r="A615" s="64"/>
    </row>
    <row r="616" spans="1:1" ht="12.75" customHeight="1" x14ac:dyDescent="0.2">
      <c r="A616" s="64"/>
    </row>
    <row r="617" spans="1:1" ht="12.75" customHeight="1" x14ac:dyDescent="0.2">
      <c r="A617" s="64"/>
    </row>
    <row r="618" spans="1:1" ht="12.75" customHeight="1" x14ac:dyDescent="0.2">
      <c r="A618" s="64"/>
    </row>
    <row r="619" spans="1:1" ht="12.75" customHeight="1" x14ac:dyDescent="0.2">
      <c r="A619" s="64"/>
    </row>
    <row r="620" spans="1:1" ht="12.75" customHeight="1" x14ac:dyDescent="0.2">
      <c r="A620" s="64"/>
    </row>
    <row r="621" spans="1:1" ht="12.75" customHeight="1" x14ac:dyDescent="0.2">
      <c r="A621" s="64"/>
    </row>
    <row r="622" spans="1:1" ht="12.75" customHeight="1" x14ac:dyDescent="0.2">
      <c r="A622" s="64"/>
    </row>
    <row r="623" spans="1:1" ht="12.75" customHeight="1" x14ac:dyDescent="0.2">
      <c r="A623" s="64"/>
    </row>
    <row r="624" spans="1:1" ht="12.75" customHeight="1" x14ac:dyDescent="0.2">
      <c r="A624" s="64"/>
    </row>
    <row r="625" spans="1:1" ht="12.75" customHeight="1" x14ac:dyDescent="0.2">
      <c r="A625" s="64"/>
    </row>
    <row r="626" spans="1:1" ht="12.75" customHeight="1" x14ac:dyDescent="0.2">
      <c r="A626" s="64"/>
    </row>
    <row r="627" spans="1:1" ht="12.75" customHeight="1" x14ac:dyDescent="0.2">
      <c r="A627" s="64"/>
    </row>
    <row r="628" spans="1:1" ht="12.75" customHeight="1" x14ac:dyDescent="0.2">
      <c r="A628" s="64"/>
    </row>
    <row r="629" spans="1:1" ht="12.75" customHeight="1" x14ac:dyDescent="0.2">
      <c r="A629" s="64"/>
    </row>
    <row r="630" spans="1:1" ht="12.75" customHeight="1" x14ac:dyDescent="0.2">
      <c r="A630" s="64"/>
    </row>
    <row r="631" spans="1:1" ht="12.75" customHeight="1" x14ac:dyDescent="0.2">
      <c r="A631" s="64"/>
    </row>
    <row r="632" spans="1:1" ht="12.75" customHeight="1" x14ac:dyDescent="0.2">
      <c r="A632" s="64"/>
    </row>
    <row r="633" spans="1:1" ht="12.75" customHeight="1" x14ac:dyDescent="0.2">
      <c r="A633" s="64"/>
    </row>
    <row r="634" spans="1:1" ht="12.75" customHeight="1" x14ac:dyDescent="0.2">
      <c r="A634" s="64"/>
    </row>
    <row r="635" spans="1:1" ht="12.75" customHeight="1" x14ac:dyDescent="0.2">
      <c r="A635" s="64"/>
    </row>
    <row r="636" spans="1:1" ht="12.75" customHeight="1" x14ac:dyDescent="0.2">
      <c r="A636" s="64"/>
    </row>
    <row r="637" spans="1:1" ht="12.75" customHeight="1" x14ac:dyDescent="0.2">
      <c r="A637" s="64"/>
    </row>
    <row r="638" spans="1:1" ht="12.75" customHeight="1" x14ac:dyDescent="0.2">
      <c r="A638" s="64"/>
    </row>
    <row r="639" spans="1:1" ht="12.75" customHeight="1" x14ac:dyDescent="0.2">
      <c r="A639" s="64"/>
    </row>
    <row r="640" spans="1:1" ht="12.75" customHeight="1" x14ac:dyDescent="0.2">
      <c r="A640" s="64"/>
    </row>
    <row r="641" spans="1:1" ht="12.75" customHeight="1" x14ac:dyDescent="0.2">
      <c r="A641" s="64"/>
    </row>
    <row r="642" spans="1:1" ht="12.75" customHeight="1" x14ac:dyDescent="0.2">
      <c r="A642" s="64"/>
    </row>
    <row r="643" spans="1:1" ht="12.75" customHeight="1" x14ac:dyDescent="0.2">
      <c r="A643" s="64"/>
    </row>
    <row r="644" spans="1:1" ht="12.75" customHeight="1" x14ac:dyDescent="0.2">
      <c r="A644" s="64"/>
    </row>
    <row r="645" spans="1:1" ht="12.75" customHeight="1" x14ac:dyDescent="0.2">
      <c r="A645" s="64"/>
    </row>
    <row r="646" spans="1:1" ht="12.75" customHeight="1" x14ac:dyDescent="0.2">
      <c r="A646" s="64"/>
    </row>
    <row r="647" spans="1:1" ht="12.75" customHeight="1" x14ac:dyDescent="0.2">
      <c r="A647" s="64"/>
    </row>
    <row r="648" spans="1:1" ht="12.75" customHeight="1" x14ac:dyDescent="0.2">
      <c r="A648" s="64"/>
    </row>
    <row r="649" spans="1:1" ht="12.75" customHeight="1" x14ac:dyDescent="0.2">
      <c r="A649" s="64"/>
    </row>
    <row r="650" spans="1:1" ht="12.75" customHeight="1" x14ac:dyDescent="0.2">
      <c r="A650" s="64"/>
    </row>
    <row r="651" spans="1:1" ht="12.75" customHeight="1" x14ac:dyDescent="0.2">
      <c r="A651" s="64"/>
    </row>
    <row r="652" spans="1:1" ht="12.75" customHeight="1" x14ac:dyDescent="0.2">
      <c r="A652" s="64"/>
    </row>
    <row r="653" spans="1:1" ht="12.75" customHeight="1" x14ac:dyDescent="0.2">
      <c r="A653" s="64"/>
    </row>
    <row r="654" spans="1:1" ht="12.75" customHeight="1" x14ac:dyDescent="0.2">
      <c r="A654" s="64"/>
    </row>
    <row r="655" spans="1:1" ht="12.75" customHeight="1" x14ac:dyDescent="0.2">
      <c r="A655" s="64"/>
    </row>
    <row r="656" spans="1:1" ht="12.75" customHeight="1" x14ac:dyDescent="0.2">
      <c r="A656" s="64"/>
    </row>
    <row r="657" spans="1:1" ht="12.75" customHeight="1" x14ac:dyDescent="0.2">
      <c r="A657" s="64"/>
    </row>
    <row r="658" spans="1:1" ht="12.75" customHeight="1" x14ac:dyDescent="0.2">
      <c r="A658" s="64"/>
    </row>
    <row r="659" spans="1:1" ht="12.75" customHeight="1" x14ac:dyDescent="0.2">
      <c r="A659" s="64"/>
    </row>
    <row r="660" spans="1:1" ht="12.75" customHeight="1" x14ac:dyDescent="0.2">
      <c r="A660" s="64"/>
    </row>
    <row r="661" spans="1:1" ht="12.75" customHeight="1" x14ac:dyDescent="0.2">
      <c r="A661" s="64"/>
    </row>
    <row r="662" spans="1:1" ht="12.75" customHeight="1" x14ac:dyDescent="0.2">
      <c r="A662" s="64"/>
    </row>
    <row r="663" spans="1:1" ht="12.75" customHeight="1" x14ac:dyDescent="0.2">
      <c r="A663" s="64"/>
    </row>
    <row r="664" spans="1:1" ht="12.75" customHeight="1" x14ac:dyDescent="0.2">
      <c r="A664" s="64"/>
    </row>
    <row r="665" spans="1:1" ht="12.75" customHeight="1" x14ac:dyDescent="0.2">
      <c r="A665" s="64"/>
    </row>
    <row r="666" spans="1:1" ht="12.75" customHeight="1" x14ac:dyDescent="0.2">
      <c r="A666" s="64"/>
    </row>
    <row r="667" spans="1:1" ht="12.75" customHeight="1" x14ac:dyDescent="0.2">
      <c r="A667" s="64"/>
    </row>
    <row r="668" spans="1:1" ht="12.75" customHeight="1" x14ac:dyDescent="0.2">
      <c r="A668" s="64"/>
    </row>
    <row r="669" spans="1:1" ht="12.75" customHeight="1" x14ac:dyDescent="0.2">
      <c r="A669" s="64"/>
    </row>
    <row r="670" spans="1:1" ht="12.75" customHeight="1" x14ac:dyDescent="0.2">
      <c r="A670" s="64"/>
    </row>
    <row r="671" spans="1:1" ht="12.75" customHeight="1" x14ac:dyDescent="0.2">
      <c r="A671" s="64"/>
    </row>
    <row r="672" spans="1:1" ht="12.75" customHeight="1" x14ac:dyDescent="0.2">
      <c r="A672" s="64"/>
    </row>
    <row r="673" spans="1:1" ht="12.75" customHeight="1" x14ac:dyDescent="0.2">
      <c r="A673" s="64"/>
    </row>
    <row r="674" spans="1:1" ht="12.75" customHeight="1" x14ac:dyDescent="0.2">
      <c r="A674" s="64"/>
    </row>
    <row r="675" spans="1:1" ht="12.75" customHeight="1" x14ac:dyDescent="0.2">
      <c r="A675" s="64"/>
    </row>
    <row r="676" spans="1:1" ht="12.75" customHeight="1" x14ac:dyDescent="0.2">
      <c r="A676" s="64"/>
    </row>
    <row r="677" spans="1:1" ht="12.75" customHeight="1" x14ac:dyDescent="0.2">
      <c r="A677" s="64"/>
    </row>
    <row r="678" spans="1:1" ht="12.75" customHeight="1" x14ac:dyDescent="0.2">
      <c r="A678" s="64"/>
    </row>
    <row r="679" spans="1:1" ht="12.75" customHeight="1" x14ac:dyDescent="0.2">
      <c r="A679" s="64"/>
    </row>
    <row r="680" spans="1:1" ht="12.75" customHeight="1" x14ac:dyDescent="0.2">
      <c r="A680" s="64"/>
    </row>
    <row r="681" spans="1:1" ht="12.75" customHeight="1" x14ac:dyDescent="0.2">
      <c r="A681" s="64"/>
    </row>
    <row r="682" spans="1:1" ht="12.75" customHeight="1" x14ac:dyDescent="0.2">
      <c r="A682" s="64"/>
    </row>
    <row r="683" spans="1:1" ht="12.75" customHeight="1" x14ac:dyDescent="0.2">
      <c r="A683" s="64"/>
    </row>
    <row r="684" spans="1:1" ht="12.75" customHeight="1" x14ac:dyDescent="0.2">
      <c r="A684" s="64"/>
    </row>
    <row r="685" spans="1:1" ht="12.75" customHeight="1" x14ac:dyDescent="0.2">
      <c r="A685" s="64"/>
    </row>
    <row r="686" spans="1:1" ht="12.75" customHeight="1" x14ac:dyDescent="0.2">
      <c r="A686" s="64"/>
    </row>
    <row r="687" spans="1:1" ht="12.75" customHeight="1" x14ac:dyDescent="0.2">
      <c r="A687" s="64"/>
    </row>
    <row r="688" spans="1:1" ht="12.75" customHeight="1" x14ac:dyDescent="0.2">
      <c r="A688" s="64"/>
    </row>
    <row r="689" spans="1:1" ht="12.75" customHeight="1" x14ac:dyDescent="0.2">
      <c r="A689" s="64"/>
    </row>
    <row r="690" spans="1:1" ht="12.75" customHeight="1" x14ac:dyDescent="0.2">
      <c r="A690" s="64"/>
    </row>
    <row r="691" spans="1:1" ht="12.75" customHeight="1" x14ac:dyDescent="0.2">
      <c r="A691" s="64"/>
    </row>
    <row r="692" spans="1:1" ht="12.75" customHeight="1" x14ac:dyDescent="0.2">
      <c r="A692" s="64"/>
    </row>
    <row r="693" spans="1:1" ht="12.75" customHeight="1" x14ac:dyDescent="0.2">
      <c r="A693" s="64"/>
    </row>
    <row r="694" spans="1:1" ht="12.75" customHeight="1" x14ac:dyDescent="0.2">
      <c r="A694" s="64"/>
    </row>
    <row r="695" spans="1:1" ht="12.75" customHeight="1" x14ac:dyDescent="0.2">
      <c r="A695" s="64"/>
    </row>
    <row r="696" spans="1:1" ht="12.75" customHeight="1" x14ac:dyDescent="0.2">
      <c r="A696" s="64"/>
    </row>
    <row r="697" spans="1:1" ht="12.75" customHeight="1" x14ac:dyDescent="0.2">
      <c r="A697" s="64"/>
    </row>
    <row r="698" spans="1:1" ht="12.75" customHeight="1" x14ac:dyDescent="0.2">
      <c r="A698" s="64"/>
    </row>
    <row r="699" spans="1:1" ht="12.75" customHeight="1" x14ac:dyDescent="0.2">
      <c r="A699" s="64"/>
    </row>
    <row r="700" spans="1:1" ht="12.75" customHeight="1" x14ac:dyDescent="0.2">
      <c r="A700" s="64"/>
    </row>
    <row r="701" spans="1:1" ht="12.75" customHeight="1" x14ac:dyDescent="0.2">
      <c r="A701" s="64"/>
    </row>
    <row r="702" spans="1:1" ht="12.75" customHeight="1" x14ac:dyDescent="0.2">
      <c r="A702" s="64"/>
    </row>
    <row r="703" spans="1:1" ht="12.75" customHeight="1" x14ac:dyDescent="0.2">
      <c r="A703" s="64"/>
    </row>
    <row r="704" spans="1:1" ht="12.75" customHeight="1" x14ac:dyDescent="0.2">
      <c r="A704" s="64"/>
    </row>
    <row r="705" spans="1:1" ht="12.75" customHeight="1" x14ac:dyDescent="0.2">
      <c r="A705" s="64"/>
    </row>
    <row r="706" spans="1:1" ht="12.75" customHeight="1" x14ac:dyDescent="0.2">
      <c r="A706" s="64"/>
    </row>
    <row r="707" spans="1:1" ht="12.75" customHeight="1" x14ac:dyDescent="0.2">
      <c r="A707" s="64"/>
    </row>
    <row r="708" spans="1:1" ht="12.75" customHeight="1" x14ac:dyDescent="0.2">
      <c r="A708" s="64"/>
    </row>
    <row r="709" spans="1:1" ht="12.75" customHeight="1" x14ac:dyDescent="0.2">
      <c r="A709" s="64"/>
    </row>
    <row r="710" spans="1:1" ht="12.75" customHeight="1" x14ac:dyDescent="0.2">
      <c r="A710" s="64"/>
    </row>
    <row r="711" spans="1:1" ht="12.75" customHeight="1" x14ac:dyDescent="0.2">
      <c r="A711" s="64"/>
    </row>
    <row r="712" spans="1:1" ht="12.75" customHeight="1" x14ac:dyDescent="0.2">
      <c r="A712" s="64"/>
    </row>
    <row r="713" spans="1:1" ht="12.75" customHeight="1" x14ac:dyDescent="0.2">
      <c r="A713" s="64"/>
    </row>
    <row r="714" spans="1:1" ht="12.75" customHeight="1" x14ac:dyDescent="0.2">
      <c r="A714" s="64"/>
    </row>
    <row r="715" spans="1:1" ht="12.75" customHeight="1" x14ac:dyDescent="0.2">
      <c r="A715" s="64"/>
    </row>
    <row r="716" spans="1:1" ht="12.75" customHeight="1" x14ac:dyDescent="0.2">
      <c r="A716" s="64"/>
    </row>
    <row r="717" spans="1:1" ht="12.75" customHeight="1" x14ac:dyDescent="0.2">
      <c r="A717" s="64"/>
    </row>
    <row r="718" spans="1:1" ht="12.75" customHeight="1" x14ac:dyDescent="0.2">
      <c r="A718" s="64"/>
    </row>
    <row r="719" spans="1:1" ht="12.75" customHeight="1" x14ac:dyDescent="0.2">
      <c r="A719" s="64"/>
    </row>
    <row r="720" spans="1:1" ht="12.75" customHeight="1" x14ac:dyDescent="0.2">
      <c r="A720" s="64"/>
    </row>
    <row r="721" spans="1:1" ht="12.75" customHeight="1" x14ac:dyDescent="0.2">
      <c r="A721" s="64"/>
    </row>
    <row r="722" spans="1:1" ht="12.75" customHeight="1" x14ac:dyDescent="0.2">
      <c r="A722" s="64"/>
    </row>
    <row r="723" spans="1:1" ht="12.75" customHeight="1" x14ac:dyDescent="0.2">
      <c r="A723" s="64"/>
    </row>
    <row r="724" spans="1:1" ht="12.75" customHeight="1" x14ac:dyDescent="0.2">
      <c r="A724" s="64"/>
    </row>
    <row r="725" spans="1:1" ht="12.75" customHeight="1" x14ac:dyDescent="0.2">
      <c r="A725" s="64"/>
    </row>
    <row r="726" spans="1:1" ht="12.75" customHeight="1" x14ac:dyDescent="0.2">
      <c r="A726" s="64"/>
    </row>
    <row r="727" spans="1:1" ht="12.75" customHeight="1" x14ac:dyDescent="0.2">
      <c r="A727" s="64"/>
    </row>
    <row r="728" spans="1:1" ht="12.75" customHeight="1" x14ac:dyDescent="0.2">
      <c r="A728" s="64"/>
    </row>
    <row r="729" spans="1:1" ht="12.75" customHeight="1" x14ac:dyDescent="0.2">
      <c r="A729" s="64"/>
    </row>
    <row r="730" spans="1:1" ht="12.75" customHeight="1" x14ac:dyDescent="0.2">
      <c r="A730" s="64"/>
    </row>
    <row r="731" spans="1:1" ht="12.75" customHeight="1" x14ac:dyDescent="0.2">
      <c r="A731" s="64"/>
    </row>
    <row r="732" spans="1:1" ht="12.75" customHeight="1" x14ac:dyDescent="0.2">
      <c r="A732" s="64"/>
    </row>
    <row r="733" spans="1:1" ht="12.75" customHeight="1" x14ac:dyDescent="0.2">
      <c r="A733" s="64"/>
    </row>
    <row r="734" spans="1:1" ht="12.75" customHeight="1" x14ac:dyDescent="0.2">
      <c r="A734" s="64"/>
    </row>
    <row r="735" spans="1:1" ht="12.75" customHeight="1" x14ac:dyDescent="0.2">
      <c r="A735" s="64"/>
    </row>
    <row r="736" spans="1:1" ht="12.75" customHeight="1" x14ac:dyDescent="0.2">
      <c r="A736" s="64"/>
    </row>
    <row r="737" spans="1:1" ht="12.75" customHeight="1" x14ac:dyDescent="0.2">
      <c r="A737" s="64"/>
    </row>
    <row r="738" spans="1:1" ht="12.75" customHeight="1" x14ac:dyDescent="0.2">
      <c r="A738" s="64"/>
    </row>
    <row r="739" spans="1:1" ht="12.75" customHeight="1" x14ac:dyDescent="0.2">
      <c r="A739" s="64"/>
    </row>
    <row r="740" spans="1:1" ht="12.75" customHeight="1" x14ac:dyDescent="0.2">
      <c r="A740" s="64"/>
    </row>
    <row r="741" spans="1:1" ht="12.75" customHeight="1" x14ac:dyDescent="0.2">
      <c r="A741" s="64"/>
    </row>
    <row r="742" spans="1:1" ht="12.75" customHeight="1" x14ac:dyDescent="0.2">
      <c r="A742" s="64"/>
    </row>
    <row r="743" spans="1:1" ht="12.75" customHeight="1" x14ac:dyDescent="0.2">
      <c r="A743" s="64"/>
    </row>
    <row r="744" spans="1:1" ht="12.75" customHeight="1" x14ac:dyDescent="0.2">
      <c r="A744" s="64"/>
    </row>
    <row r="745" spans="1:1" ht="12.75" customHeight="1" x14ac:dyDescent="0.2">
      <c r="A745" s="64"/>
    </row>
    <row r="746" spans="1:1" ht="12.75" customHeight="1" x14ac:dyDescent="0.2">
      <c r="A746" s="64"/>
    </row>
    <row r="747" spans="1:1" ht="12.75" customHeight="1" x14ac:dyDescent="0.2">
      <c r="A747" s="64"/>
    </row>
    <row r="748" spans="1:1" ht="12.75" customHeight="1" x14ac:dyDescent="0.2">
      <c r="A748" s="64"/>
    </row>
    <row r="749" spans="1:1" ht="12.75" customHeight="1" x14ac:dyDescent="0.2">
      <c r="A749" s="64"/>
    </row>
    <row r="750" spans="1:1" ht="12.75" customHeight="1" x14ac:dyDescent="0.2">
      <c r="A750" s="64"/>
    </row>
    <row r="751" spans="1:1" ht="12.75" customHeight="1" x14ac:dyDescent="0.2">
      <c r="A751" s="64"/>
    </row>
    <row r="752" spans="1:1" ht="12.75" customHeight="1" x14ac:dyDescent="0.2">
      <c r="A752" s="64"/>
    </row>
    <row r="753" spans="1:1" ht="12.75" customHeight="1" x14ac:dyDescent="0.2">
      <c r="A753" s="64"/>
    </row>
    <row r="754" spans="1:1" ht="12.75" customHeight="1" x14ac:dyDescent="0.2">
      <c r="A754" s="64"/>
    </row>
    <row r="755" spans="1:1" ht="12.75" customHeight="1" x14ac:dyDescent="0.2">
      <c r="A755" s="64"/>
    </row>
    <row r="756" spans="1:1" ht="12.75" customHeight="1" x14ac:dyDescent="0.2">
      <c r="A756" s="64"/>
    </row>
    <row r="757" spans="1:1" ht="12.75" customHeight="1" x14ac:dyDescent="0.2">
      <c r="A757" s="64"/>
    </row>
    <row r="758" spans="1:1" ht="12.75" customHeight="1" x14ac:dyDescent="0.2">
      <c r="A758" s="64"/>
    </row>
    <row r="759" spans="1:1" ht="12.75" customHeight="1" x14ac:dyDescent="0.2">
      <c r="A759" s="64"/>
    </row>
    <row r="760" spans="1:1" ht="12.75" customHeight="1" x14ac:dyDescent="0.2">
      <c r="A760" s="64"/>
    </row>
    <row r="761" spans="1:1" ht="12.75" customHeight="1" x14ac:dyDescent="0.2">
      <c r="A761" s="64"/>
    </row>
    <row r="762" spans="1:1" ht="12.75" customHeight="1" x14ac:dyDescent="0.2">
      <c r="A762" s="64"/>
    </row>
    <row r="763" spans="1:1" ht="12.75" customHeight="1" x14ac:dyDescent="0.2">
      <c r="A763" s="64"/>
    </row>
    <row r="764" spans="1:1" ht="12.75" customHeight="1" x14ac:dyDescent="0.2">
      <c r="A764" s="64"/>
    </row>
    <row r="765" spans="1:1" ht="12.75" customHeight="1" x14ac:dyDescent="0.2">
      <c r="A765" s="64"/>
    </row>
    <row r="766" spans="1:1" ht="12.75" customHeight="1" x14ac:dyDescent="0.2">
      <c r="A766" s="64"/>
    </row>
    <row r="767" spans="1:1" ht="12.75" customHeight="1" x14ac:dyDescent="0.2">
      <c r="A767" s="64"/>
    </row>
    <row r="768" spans="1:1" ht="12.75" customHeight="1" x14ac:dyDescent="0.2">
      <c r="A768" s="64"/>
    </row>
    <row r="769" spans="1:1" ht="12.75" customHeight="1" x14ac:dyDescent="0.2">
      <c r="A769" s="64"/>
    </row>
    <row r="770" spans="1:1" ht="12.75" customHeight="1" x14ac:dyDescent="0.2">
      <c r="A770" s="64"/>
    </row>
    <row r="771" spans="1:1" ht="12.75" customHeight="1" x14ac:dyDescent="0.2">
      <c r="A771" s="64"/>
    </row>
    <row r="772" spans="1:1" ht="12.75" customHeight="1" x14ac:dyDescent="0.2">
      <c r="A772" s="64"/>
    </row>
    <row r="773" spans="1:1" ht="12.75" customHeight="1" x14ac:dyDescent="0.2">
      <c r="A773" s="64"/>
    </row>
    <row r="774" spans="1:1" ht="12.75" customHeight="1" x14ac:dyDescent="0.2">
      <c r="A774" s="64"/>
    </row>
    <row r="775" spans="1:1" ht="12.75" customHeight="1" x14ac:dyDescent="0.2">
      <c r="A775" s="64"/>
    </row>
    <row r="776" spans="1:1" ht="12.75" customHeight="1" x14ac:dyDescent="0.2">
      <c r="A776" s="64"/>
    </row>
    <row r="777" spans="1:1" ht="12.75" customHeight="1" x14ac:dyDescent="0.2">
      <c r="A777" s="64"/>
    </row>
    <row r="778" spans="1:1" ht="12.75" customHeight="1" x14ac:dyDescent="0.2">
      <c r="A778" s="64"/>
    </row>
    <row r="779" spans="1:1" ht="12.75" customHeight="1" x14ac:dyDescent="0.2">
      <c r="A779" s="64"/>
    </row>
    <row r="780" spans="1:1" ht="12.75" customHeight="1" x14ac:dyDescent="0.2">
      <c r="A780" s="64"/>
    </row>
    <row r="781" spans="1:1" ht="12.75" customHeight="1" x14ac:dyDescent="0.2">
      <c r="A781" s="64"/>
    </row>
    <row r="782" spans="1:1" ht="12.75" customHeight="1" x14ac:dyDescent="0.2">
      <c r="A782" s="64"/>
    </row>
    <row r="783" spans="1:1" ht="12.75" customHeight="1" x14ac:dyDescent="0.2">
      <c r="A783" s="64"/>
    </row>
    <row r="784" spans="1:1" ht="12.75" customHeight="1" x14ac:dyDescent="0.2">
      <c r="A784" s="64"/>
    </row>
    <row r="785" spans="1:1" ht="12.75" customHeight="1" x14ac:dyDescent="0.2">
      <c r="A785" s="64"/>
    </row>
    <row r="786" spans="1:1" ht="12.75" customHeight="1" x14ac:dyDescent="0.2">
      <c r="A786" s="64"/>
    </row>
    <row r="787" spans="1:1" ht="12.75" customHeight="1" x14ac:dyDescent="0.2">
      <c r="A787" s="64"/>
    </row>
    <row r="788" spans="1:1" ht="12.75" customHeight="1" x14ac:dyDescent="0.2">
      <c r="A788" s="64"/>
    </row>
    <row r="789" spans="1:1" ht="12.75" customHeight="1" x14ac:dyDescent="0.2">
      <c r="A789" s="64"/>
    </row>
    <row r="790" spans="1:1" ht="12.75" customHeight="1" x14ac:dyDescent="0.2">
      <c r="A790" s="64"/>
    </row>
    <row r="791" spans="1:1" ht="12.75" customHeight="1" x14ac:dyDescent="0.2">
      <c r="A791" s="64"/>
    </row>
    <row r="792" spans="1:1" ht="12.75" customHeight="1" x14ac:dyDescent="0.2">
      <c r="A792" s="64"/>
    </row>
    <row r="793" spans="1:1" ht="12.75" customHeight="1" x14ac:dyDescent="0.2">
      <c r="A793" s="64"/>
    </row>
    <row r="794" spans="1:1" ht="12.75" customHeight="1" x14ac:dyDescent="0.2">
      <c r="A794" s="64"/>
    </row>
    <row r="795" spans="1:1" ht="12.75" customHeight="1" x14ac:dyDescent="0.2">
      <c r="A795" s="64"/>
    </row>
    <row r="796" spans="1:1" ht="12.75" customHeight="1" x14ac:dyDescent="0.2">
      <c r="A796" s="64"/>
    </row>
    <row r="797" spans="1:1" ht="12.75" customHeight="1" x14ac:dyDescent="0.2">
      <c r="A797" s="64"/>
    </row>
    <row r="798" spans="1:1" ht="12.75" customHeight="1" x14ac:dyDescent="0.2">
      <c r="A798" s="64"/>
    </row>
    <row r="799" spans="1:1" ht="12.75" customHeight="1" x14ac:dyDescent="0.2">
      <c r="A799" s="64"/>
    </row>
    <row r="800" spans="1:1" ht="12.75" customHeight="1" x14ac:dyDescent="0.2">
      <c r="A800" s="64"/>
    </row>
    <row r="801" spans="1:1" ht="12.75" customHeight="1" x14ac:dyDescent="0.2">
      <c r="A801" s="64"/>
    </row>
    <row r="802" spans="1:1" ht="12.75" customHeight="1" x14ac:dyDescent="0.2">
      <c r="A802" s="64"/>
    </row>
    <row r="803" spans="1:1" ht="12.75" customHeight="1" x14ac:dyDescent="0.2">
      <c r="A803" s="64"/>
    </row>
    <row r="804" spans="1:1" ht="12.75" customHeight="1" x14ac:dyDescent="0.2">
      <c r="A804" s="64"/>
    </row>
    <row r="805" spans="1:1" ht="12.75" customHeight="1" x14ac:dyDescent="0.2">
      <c r="A805" s="64"/>
    </row>
    <row r="806" spans="1:1" ht="12.75" customHeight="1" x14ac:dyDescent="0.2">
      <c r="A806" s="64"/>
    </row>
    <row r="807" spans="1:1" ht="12.75" customHeight="1" x14ac:dyDescent="0.2">
      <c r="A807" s="64"/>
    </row>
    <row r="808" spans="1:1" ht="12.75" customHeight="1" x14ac:dyDescent="0.2">
      <c r="A808" s="64"/>
    </row>
    <row r="809" spans="1:1" ht="12.75" customHeight="1" x14ac:dyDescent="0.2">
      <c r="A809" s="64"/>
    </row>
    <row r="810" spans="1:1" ht="12.75" customHeight="1" x14ac:dyDescent="0.2">
      <c r="A810" s="64"/>
    </row>
    <row r="811" spans="1:1" ht="12.75" customHeight="1" x14ac:dyDescent="0.2">
      <c r="A811" s="64"/>
    </row>
    <row r="812" spans="1:1" ht="12.75" customHeight="1" x14ac:dyDescent="0.2">
      <c r="A812" s="64"/>
    </row>
    <row r="813" spans="1:1" ht="12.75" customHeight="1" x14ac:dyDescent="0.2">
      <c r="A813" s="64"/>
    </row>
    <row r="814" spans="1:1" ht="12.75" customHeight="1" x14ac:dyDescent="0.2">
      <c r="A814" s="64"/>
    </row>
    <row r="815" spans="1:1" ht="12.75" customHeight="1" x14ac:dyDescent="0.2">
      <c r="A815" s="64"/>
    </row>
    <row r="816" spans="1:1" ht="12.75" customHeight="1" x14ac:dyDescent="0.2">
      <c r="A816" s="64"/>
    </row>
    <row r="817" spans="1:1" ht="12.75" customHeight="1" x14ac:dyDescent="0.2">
      <c r="A817" s="64"/>
    </row>
    <row r="818" spans="1:1" ht="12.75" customHeight="1" x14ac:dyDescent="0.2">
      <c r="A818" s="64"/>
    </row>
    <row r="819" spans="1:1" ht="12.75" customHeight="1" x14ac:dyDescent="0.2">
      <c r="A819" s="64"/>
    </row>
    <row r="820" spans="1:1" ht="12.75" customHeight="1" x14ac:dyDescent="0.2">
      <c r="A820" s="64"/>
    </row>
    <row r="821" spans="1:1" ht="12.75" customHeight="1" x14ac:dyDescent="0.2">
      <c r="A821" s="64"/>
    </row>
    <row r="822" spans="1:1" ht="12.75" customHeight="1" x14ac:dyDescent="0.2">
      <c r="A822" s="64"/>
    </row>
    <row r="823" spans="1:1" ht="12.75" customHeight="1" x14ac:dyDescent="0.2">
      <c r="A823" s="64"/>
    </row>
    <row r="824" spans="1:1" ht="12.75" customHeight="1" x14ac:dyDescent="0.2">
      <c r="A824" s="64"/>
    </row>
    <row r="825" spans="1:1" ht="12.75" customHeight="1" x14ac:dyDescent="0.2">
      <c r="A825" s="64"/>
    </row>
    <row r="826" spans="1:1" ht="12.75" customHeight="1" x14ac:dyDescent="0.2">
      <c r="A826" s="64"/>
    </row>
    <row r="827" spans="1:1" ht="12.75" customHeight="1" x14ac:dyDescent="0.2">
      <c r="A827" s="64"/>
    </row>
    <row r="828" spans="1:1" ht="12.75" customHeight="1" x14ac:dyDescent="0.2">
      <c r="A828" s="64"/>
    </row>
    <row r="829" spans="1:1" ht="12.75" customHeight="1" x14ac:dyDescent="0.2">
      <c r="A829" s="64"/>
    </row>
    <row r="830" spans="1:1" ht="12.75" customHeight="1" x14ac:dyDescent="0.2">
      <c r="A830" s="64"/>
    </row>
    <row r="831" spans="1:1" ht="12.75" customHeight="1" x14ac:dyDescent="0.2">
      <c r="A831" s="64"/>
    </row>
    <row r="832" spans="1:1" ht="12.75" customHeight="1" x14ac:dyDescent="0.2">
      <c r="A832" s="64"/>
    </row>
    <row r="833" spans="1:1" ht="12.75" customHeight="1" x14ac:dyDescent="0.2">
      <c r="A833" s="64"/>
    </row>
    <row r="834" spans="1:1" ht="12.75" customHeight="1" x14ac:dyDescent="0.2">
      <c r="A834" s="64"/>
    </row>
    <row r="835" spans="1:1" ht="12.75" customHeight="1" x14ac:dyDescent="0.2">
      <c r="A835" s="64"/>
    </row>
    <row r="836" spans="1:1" ht="12.75" customHeight="1" x14ac:dyDescent="0.2">
      <c r="A836" s="64"/>
    </row>
    <row r="837" spans="1:1" ht="12.75" customHeight="1" x14ac:dyDescent="0.2">
      <c r="A837" s="64"/>
    </row>
    <row r="838" spans="1:1" ht="12.75" customHeight="1" x14ac:dyDescent="0.2">
      <c r="A838" s="64"/>
    </row>
    <row r="839" spans="1:1" ht="12.75" customHeight="1" x14ac:dyDescent="0.2">
      <c r="A839" s="64"/>
    </row>
    <row r="840" spans="1:1" ht="12.75" customHeight="1" x14ac:dyDescent="0.2">
      <c r="A840" s="64"/>
    </row>
    <row r="841" spans="1:1" ht="12.75" customHeight="1" x14ac:dyDescent="0.2">
      <c r="A841" s="64"/>
    </row>
    <row r="842" spans="1:1" ht="12.75" customHeight="1" x14ac:dyDescent="0.2">
      <c r="A842" s="64"/>
    </row>
    <row r="843" spans="1:1" ht="12.75" customHeight="1" x14ac:dyDescent="0.2">
      <c r="A843" s="64"/>
    </row>
    <row r="844" spans="1:1" ht="12.75" customHeight="1" x14ac:dyDescent="0.2">
      <c r="A844" s="64"/>
    </row>
    <row r="845" spans="1:1" ht="12.75" customHeight="1" x14ac:dyDescent="0.2">
      <c r="A845" s="64"/>
    </row>
    <row r="846" spans="1:1" ht="12.75" customHeight="1" x14ac:dyDescent="0.2">
      <c r="A846" s="64"/>
    </row>
    <row r="847" spans="1:1" ht="12.75" customHeight="1" x14ac:dyDescent="0.2">
      <c r="A847" s="64"/>
    </row>
    <row r="848" spans="1:1" ht="12.75" customHeight="1" x14ac:dyDescent="0.2">
      <c r="A848" s="64"/>
    </row>
    <row r="849" spans="1:1" ht="12.75" customHeight="1" x14ac:dyDescent="0.2">
      <c r="A849" s="64"/>
    </row>
    <row r="850" spans="1:1" ht="12.75" customHeight="1" x14ac:dyDescent="0.2">
      <c r="A850" s="64"/>
    </row>
    <row r="851" spans="1:1" ht="12.75" customHeight="1" x14ac:dyDescent="0.2">
      <c r="A851" s="64"/>
    </row>
    <row r="852" spans="1:1" ht="12.75" customHeight="1" x14ac:dyDescent="0.2">
      <c r="A852" s="64"/>
    </row>
    <row r="853" spans="1:1" ht="12.75" customHeight="1" x14ac:dyDescent="0.2">
      <c r="A853" s="64"/>
    </row>
    <row r="854" spans="1:1" ht="12.75" customHeight="1" x14ac:dyDescent="0.2">
      <c r="A854" s="64"/>
    </row>
    <row r="855" spans="1:1" ht="12.75" customHeight="1" x14ac:dyDescent="0.2">
      <c r="A855" s="64"/>
    </row>
    <row r="856" spans="1:1" ht="12.75" customHeight="1" x14ac:dyDescent="0.2">
      <c r="A856" s="64"/>
    </row>
    <row r="857" spans="1:1" ht="12.75" customHeight="1" x14ac:dyDescent="0.2">
      <c r="A857" s="64"/>
    </row>
    <row r="858" spans="1:1" ht="12.75" customHeight="1" x14ac:dyDescent="0.2">
      <c r="A858" s="64"/>
    </row>
    <row r="859" spans="1:1" ht="12.75" customHeight="1" x14ac:dyDescent="0.2">
      <c r="A859" s="64"/>
    </row>
    <row r="860" spans="1:1" ht="12.75" customHeight="1" x14ac:dyDescent="0.2">
      <c r="A860" s="64"/>
    </row>
    <row r="861" spans="1:1" ht="12.75" customHeight="1" x14ac:dyDescent="0.2">
      <c r="A861" s="64"/>
    </row>
    <row r="862" spans="1:1" ht="12.75" customHeight="1" x14ac:dyDescent="0.2">
      <c r="A862" s="64"/>
    </row>
    <row r="863" spans="1:1" ht="12.75" customHeight="1" x14ac:dyDescent="0.2">
      <c r="A863" s="64"/>
    </row>
    <row r="864" spans="1:1" ht="12.75" customHeight="1" x14ac:dyDescent="0.2">
      <c r="A864" s="64"/>
    </row>
    <row r="865" spans="1:1" ht="12.75" customHeight="1" x14ac:dyDescent="0.2">
      <c r="A865" s="64"/>
    </row>
    <row r="866" spans="1:1" ht="12.75" customHeight="1" x14ac:dyDescent="0.2">
      <c r="A866" s="64"/>
    </row>
    <row r="867" spans="1:1" ht="12.75" customHeight="1" x14ac:dyDescent="0.2">
      <c r="A867" s="64"/>
    </row>
    <row r="868" spans="1:1" ht="12.75" customHeight="1" x14ac:dyDescent="0.2">
      <c r="A868" s="64"/>
    </row>
    <row r="869" spans="1:1" ht="12.75" customHeight="1" x14ac:dyDescent="0.2">
      <c r="A869" s="64"/>
    </row>
    <row r="870" spans="1:1" ht="12.75" customHeight="1" x14ac:dyDescent="0.2">
      <c r="A870" s="64"/>
    </row>
    <row r="871" spans="1:1" ht="12.75" customHeight="1" x14ac:dyDescent="0.2">
      <c r="A871" s="64"/>
    </row>
    <row r="872" spans="1:1" ht="12.75" customHeight="1" x14ac:dyDescent="0.2">
      <c r="A872" s="64"/>
    </row>
    <row r="873" spans="1:1" ht="12.75" customHeight="1" x14ac:dyDescent="0.2">
      <c r="A873" s="64"/>
    </row>
    <row r="874" spans="1:1" ht="12.75" customHeight="1" x14ac:dyDescent="0.2">
      <c r="A874" s="64"/>
    </row>
    <row r="875" spans="1:1" ht="12.75" customHeight="1" x14ac:dyDescent="0.2">
      <c r="A875" s="64"/>
    </row>
    <row r="876" spans="1:1" ht="12.75" customHeight="1" x14ac:dyDescent="0.2">
      <c r="A876" s="64"/>
    </row>
    <row r="877" spans="1:1" ht="12.75" customHeight="1" x14ac:dyDescent="0.2">
      <c r="A877" s="64"/>
    </row>
    <row r="878" spans="1:1" ht="12.75" customHeight="1" x14ac:dyDescent="0.2">
      <c r="A878" s="64"/>
    </row>
    <row r="879" spans="1:1" ht="12.75" customHeight="1" x14ac:dyDescent="0.2">
      <c r="A879" s="64"/>
    </row>
    <row r="880" spans="1:1" ht="12.75" customHeight="1" x14ac:dyDescent="0.2">
      <c r="A880" s="64"/>
    </row>
    <row r="881" spans="1:1" ht="12.75" customHeight="1" x14ac:dyDescent="0.2">
      <c r="A881" s="64"/>
    </row>
    <row r="882" spans="1:1" ht="12.75" customHeight="1" x14ac:dyDescent="0.2">
      <c r="A882" s="64"/>
    </row>
    <row r="883" spans="1:1" ht="12.75" customHeight="1" x14ac:dyDescent="0.2">
      <c r="A883" s="64"/>
    </row>
    <row r="884" spans="1:1" ht="12.75" customHeight="1" x14ac:dyDescent="0.2">
      <c r="A884" s="64"/>
    </row>
    <row r="885" spans="1:1" ht="12.75" customHeight="1" x14ac:dyDescent="0.2">
      <c r="A885" s="64"/>
    </row>
    <row r="886" spans="1:1" ht="12.75" customHeight="1" x14ac:dyDescent="0.2">
      <c r="A886" s="64"/>
    </row>
    <row r="887" spans="1:1" ht="12.75" customHeight="1" x14ac:dyDescent="0.2">
      <c r="A887" s="64"/>
    </row>
    <row r="888" spans="1:1" ht="12.75" customHeight="1" x14ac:dyDescent="0.2">
      <c r="A888" s="64"/>
    </row>
    <row r="889" spans="1:1" ht="12.75" customHeight="1" x14ac:dyDescent="0.2">
      <c r="A889" s="64"/>
    </row>
    <row r="890" spans="1:1" ht="12.75" customHeight="1" x14ac:dyDescent="0.2">
      <c r="A890" s="64"/>
    </row>
    <row r="891" spans="1:1" ht="12.75" customHeight="1" x14ac:dyDescent="0.2">
      <c r="A891" s="64"/>
    </row>
    <row r="892" spans="1:1" ht="12.75" customHeight="1" x14ac:dyDescent="0.2">
      <c r="A892" s="64"/>
    </row>
    <row r="893" spans="1:1" ht="12.75" customHeight="1" x14ac:dyDescent="0.2">
      <c r="A893" s="64"/>
    </row>
    <row r="894" spans="1:1" ht="12.75" customHeight="1" x14ac:dyDescent="0.2">
      <c r="A894" s="64"/>
    </row>
    <row r="895" spans="1:1" ht="12.75" customHeight="1" x14ac:dyDescent="0.2">
      <c r="A895" s="64"/>
    </row>
    <row r="896" spans="1:1" ht="12.75" customHeight="1" x14ac:dyDescent="0.2">
      <c r="A896" s="64"/>
    </row>
    <row r="897" spans="1:1" ht="12.75" customHeight="1" x14ac:dyDescent="0.2">
      <c r="A897" s="64"/>
    </row>
    <row r="898" spans="1:1" ht="12.75" customHeight="1" x14ac:dyDescent="0.2">
      <c r="A898" s="64"/>
    </row>
    <row r="899" spans="1:1" ht="12.75" customHeight="1" x14ac:dyDescent="0.2">
      <c r="A899" s="64"/>
    </row>
    <row r="900" spans="1:1" ht="12.75" customHeight="1" x14ac:dyDescent="0.2">
      <c r="A900" s="64"/>
    </row>
    <row r="901" spans="1:1" ht="12.75" customHeight="1" x14ac:dyDescent="0.2">
      <c r="A901" s="64"/>
    </row>
    <row r="902" spans="1:1" ht="12.75" customHeight="1" x14ac:dyDescent="0.2">
      <c r="A902" s="64"/>
    </row>
    <row r="903" spans="1:1" ht="12.75" customHeight="1" x14ac:dyDescent="0.2">
      <c r="A903" s="64"/>
    </row>
    <row r="904" spans="1:1" ht="12.75" customHeight="1" x14ac:dyDescent="0.2">
      <c r="A904" s="64"/>
    </row>
    <row r="905" spans="1:1" ht="12.75" customHeight="1" x14ac:dyDescent="0.2">
      <c r="A905" s="64"/>
    </row>
    <row r="906" spans="1:1" ht="12.75" customHeight="1" x14ac:dyDescent="0.2">
      <c r="A906" s="64"/>
    </row>
    <row r="907" spans="1:1" ht="12.75" customHeight="1" x14ac:dyDescent="0.2">
      <c r="A907" s="64"/>
    </row>
    <row r="908" spans="1:1" ht="12.75" customHeight="1" x14ac:dyDescent="0.2">
      <c r="A908" s="64"/>
    </row>
    <row r="909" spans="1:1" ht="12.75" customHeight="1" x14ac:dyDescent="0.2">
      <c r="A909" s="64"/>
    </row>
    <row r="910" spans="1:1" ht="12.75" customHeight="1" x14ac:dyDescent="0.2">
      <c r="A910" s="64"/>
    </row>
    <row r="911" spans="1:1" ht="12.75" customHeight="1" x14ac:dyDescent="0.2">
      <c r="A911" s="64"/>
    </row>
    <row r="912" spans="1:1" ht="12.75" customHeight="1" x14ac:dyDescent="0.2">
      <c r="A912" s="64"/>
    </row>
    <row r="913" spans="1:1" ht="12.75" customHeight="1" x14ac:dyDescent="0.2">
      <c r="A913" s="64"/>
    </row>
    <row r="914" spans="1:1" ht="12.75" customHeight="1" x14ac:dyDescent="0.2">
      <c r="A914" s="64"/>
    </row>
    <row r="915" spans="1:1" ht="12.75" customHeight="1" x14ac:dyDescent="0.2">
      <c r="A915" s="64"/>
    </row>
    <row r="916" spans="1:1" ht="12.75" customHeight="1" x14ac:dyDescent="0.2">
      <c r="A916" s="64"/>
    </row>
    <row r="917" spans="1:1" ht="12.75" customHeight="1" x14ac:dyDescent="0.2">
      <c r="A917" s="64"/>
    </row>
    <row r="918" spans="1:1" ht="12.75" customHeight="1" x14ac:dyDescent="0.2">
      <c r="A918" s="64"/>
    </row>
    <row r="919" spans="1:1" ht="12.75" customHeight="1" x14ac:dyDescent="0.2">
      <c r="A919" s="64"/>
    </row>
    <row r="920" spans="1:1" ht="12.75" customHeight="1" x14ac:dyDescent="0.2">
      <c r="A920" s="64"/>
    </row>
    <row r="921" spans="1:1" ht="12.75" customHeight="1" x14ac:dyDescent="0.2">
      <c r="A921" s="64"/>
    </row>
    <row r="922" spans="1:1" ht="12.75" customHeight="1" x14ac:dyDescent="0.2">
      <c r="A922" s="64"/>
    </row>
    <row r="923" spans="1:1" ht="12.75" customHeight="1" x14ac:dyDescent="0.2">
      <c r="A923" s="64"/>
    </row>
    <row r="924" spans="1:1" ht="12.75" customHeight="1" x14ac:dyDescent="0.2">
      <c r="A924" s="64"/>
    </row>
    <row r="925" spans="1:1" ht="12.75" customHeight="1" x14ac:dyDescent="0.2">
      <c r="A925" s="64"/>
    </row>
    <row r="926" spans="1:1" ht="12.75" customHeight="1" x14ac:dyDescent="0.2">
      <c r="A926" s="64"/>
    </row>
    <row r="927" spans="1:1" ht="12.75" customHeight="1" x14ac:dyDescent="0.2">
      <c r="A927" s="64"/>
    </row>
    <row r="928" spans="1:1" ht="12.75" customHeight="1" x14ac:dyDescent="0.2">
      <c r="A928" s="64"/>
    </row>
    <row r="929" spans="1:1" ht="12.75" customHeight="1" x14ac:dyDescent="0.2">
      <c r="A929" s="64"/>
    </row>
    <row r="930" spans="1:1" ht="12.75" customHeight="1" x14ac:dyDescent="0.2">
      <c r="A930" s="64"/>
    </row>
    <row r="931" spans="1:1" ht="12.75" customHeight="1" x14ac:dyDescent="0.2">
      <c r="A931" s="64"/>
    </row>
    <row r="932" spans="1:1" ht="12.75" customHeight="1" x14ac:dyDescent="0.2">
      <c r="A932" s="64"/>
    </row>
    <row r="933" spans="1:1" ht="12.75" customHeight="1" x14ac:dyDescent="0.2">
      <c r="A933" s="64"/>
    </row>
    <row r="934" spans="1:1" ht="12.75" customHeight="1" x14ac:dyDescent="0.2">
      <c r="A934" s="64"/>
    </row>
    <row r="935" spans="1:1" ht="12.75" customHeight="1" x14ac:dyDescent="0.2">
      <c r="A935" s="64"/>
    </row>
    <row r="936" spans="1:1" ht="12.75" customHeight="1" x14ac:dyDescent="0.2">
      <c r="A936" s="64"/>
    </row>
    <row r="937" spans="1:1" ht="12.75" customHeight="1" x14ac:dyDescent="0.2">
      <c r="A937" s="64"/>
    </row>
    <row r="938" spans="1:1" ht="12.75" customHeight="1" x14ac:dyDescent="0.2">
      <c r="A938" s="64"/>
    </row>
    <row r="939" spans="1:1" ht="12.75" customHeight="1" x14ac:dyDescent="0.2">
      <c r="A939" s="64"/>
    </row>
    <row r="940" spans="1:1" ht="12.75" customHeight="1" x14ac:dyDescent="0.2">
      <c r="A940" s="64"/>
    </row>
    <row r="941" spans="1:1" ht="12.75" customHeight="1" x14ac:dyDescent="0.2">
      <c r="A941" s="64"/>
    </row>
    <row r="942" spans="1:1" ht="12.75" customHeight="1" x14ac:dyDescent="0.2">
      <c r="A942" s="64"/>
    </row>
    <row r="943" spans="1:1" ht="12.75" customHeight="1" x14ac:dyDescent="0.2">
      <c r="A943" s="64"/>
    </row>
    <row r="944" spans="1:1" ht="12.75" customHeight="1" x14ac:dyDescent="0.2">
      <c r="A944" s="64"/>
    </row>
    <row r="945" spans="1:1" ht="12.75" customHeight="1" x14ac:dyDescent="0.2">
      <c r="A945" s="64"/>
    </row>
    <row r="946" spans="1:1" ht="12.75" customHeight="1" x14ac:dyDescent="0.2">
      <c r="A946" s="64"/>
    </row>
    <row r="947" spans="1:1" ht="12.75" customHeight="1" x14ac:dyDescent="0.2">
      <c r="A947" s="64"/>
    </row>
    <row r="948" spans="1:1" ht="12.75" customHeight="1" x14ac:dyDescent="0.2">
      <c r="A948" s="64"/>
    </row>
    <row r="949" spans="1:1" ht="12.75" customHeight="1" x14ac:dyDescent="0.2">
      <c r="A949" s="64"/>
    </row>
    <row r="950" spans="1:1" ht="12.75" customHeight="1" x14ac:dyDescent="0.2">
      <c r="A950" s="64"/>
    </row>
    <row r="951" spans="1:1" ht="12.75" customHeight="1" x14ac:dyDescent="0.2">
      <c r="A951" s="64"/>
    </row>
    <row r="952" spans="1:1" ht="12.75" customHeight="1" x14ac:dyDescent="0.2">
      <c r="A952" s="64"/>
    </row>
    <row r="953" spans="1:1" ht="12.75" customHeight="1" x14ac:dyDescent="0.2">
      <c r="A953" s="64"/>
    </row>
    <row r="954" spans="1:1" ht="12.75" customHeight="1" x14ac:dyDescent="0.2">
      <c r="A954" s="64"/>
    </row>
    <row r="955" spans="1:1" ht="12.75" customHeight="1" x14ac:dyDescent="0.2">
      <c r="A955" s="64"/>
    </row>
    <row r="956" spans="1:1" ht="12.75" customHeight="1" x14ac:dyDescent="0.2">
      <c r="A956" s="64"/>
    </row>
    <row r="957" spans="1:1" ht="12.75" customHeight="1" x14ac:dyDescent="0.2">
      <c r="A957" s="64"/>
    </row>
    <row r="958" spans="1:1" ht="12.75" customHeight="1" x14ac:dyDescent="0.2">
      <c r="A958" s="64"/>
    </row>
    <row r="959" spans="1:1" ht="12.75" customHeight="1" x14ac:dyDescent="0.2">
      <c r="A959" s="64"/>
    </row>
    <row r="960" spans="1:1" ht="12.75" customHeight="1" x14ac:dyDescent="0.2">
      <c r="A960" s="64"/>
    </row>
    <row r="961" spans="1:1" ht="12.75" customHeight="1" x14ac:dyDescent="0.2">
      <c r="A961" s="64"/>
    </row>
    <row r="962" spans="1:1" ht="12.75" customHeight="1" x14ac:dyDescent="0.2">
      <c r="A962" s="64"/>
    </row>
    <row r="963" spans="1:1" ht="12.75" customHeight="1" x14ac:dyDescent="0.2">
      <c r="A963" s="64"/>
    </row>
    <row r="964" spans="1:1" ht="12.75" customHeight="1" x14ac:dyDescent="0.2">
      <c r="A964" s="64"/>
    </row>
    <row r="965" spans="1:1" ht="12.75" customHeight="1" x14ac:dyDescent="0.2">
      <c r="A965" s="64"/>
    </row>
    <row r="966" spans="1:1" ht="12.75" customHeight="1" x14ac:dyDescent="0.2">
      <c r="A966" s="64"/>
    </row>
    <row r="967" spans="1:1" ht="12.75" customHeight="1" x14ac:dyDescent="0.2">
      <c r="A967" s="64"/>
    </row>
    <row r="968" spans="1:1" ht="12.75" customHeight="1" x14ac:dyDescent="0.2">
      <c r="A968" s="64"/>
    </row>
    <row r="969" spans="1:1" ht="12.75" customHeight="1" x14ac:dyDescent="0.2">
      <c r="A969" s="64"/>
    </row>
    <row r="970" spans="1:1" ht="12.75" customHeight="1" x14ac:dyDescent="0.2">
      <c r="A970" s="64"/>
    </row>
    <row r="971" spans="1:1" ht="12.75" customHeight="1" x14ac:dyDescent="0.2">
      <c r="A971" s="64"/>
    </row>
    <row r="972" spans="1:1" ht="12.75" customHeight="1" x14ac:dyDescent="0.2">
      <c r="A972" s="64"/>
    </row>
    <row r="973" spans="1:1" ht="12.75" customHeight="1" x14ac:dyDescent="0.2">
      <c r="A973" s="64"/>
    </row>
    <row r="974" spans="1:1" ht="12.75" customHeight="1" x14ac:dyDescent="0.2">
      <c r="A974" s="64"/>
    </row>
    <row r="975" spans="1:1" ht="12.75" customHeight="1" x14ac:dyDescent="0.2">
      <c r="A975" s="64"/>
    </row>
    <row r="976" spans="1:1" ht="12.75" customHeight="1" x14ac:dyDescent="0.2">
      <c r="A976" s="64"/>
    </row>
    <row r="977" spans="1:1" ht="12.75" customHeight="1" x14ac:dyDescent="0.2">
      <c r="A977" s="64"/>
    </row>
    <row r="978" spans="1:1" ht="12.75" customHeight="1" x14ac:dyDescent="0.2">
      <c r="A978" s="64"/>
    </row>
    <row r="979" spans="1:1" ht="12.75" customHeight="1" x14ac:dyDescent="0.2">
      <c r="A979" s="64"/>
    </row>
    <row r="980" spans="1:1" ht="12.75" customHeight="1" x14ac:dyDescent="0.2">
      <c r="A980" s="64"/>
    </row>
    <row r="981" spans="1:1" ht="12.75" customHeight="1" x14ac:dyDescent="0.2">
      <c r="A981" s="64"/>
    </row>
    <row r="982" spans="1:1" ht="12.75" customHeight="1" x14ac:dyDescent="0.2">
      <c r="A982" s="64"/>
    </row>
    <row r="983" spans="1:1" ht="12.75" customHeight="1" x14ac:dyDescent="0.2">
      <c r="A983" s="64"/>
    </row>
    <row r="984" spans="1:1" ht="12.75" customHeight="1" x14ac:dyDescent="0.2">
      <c r="A984" s="64"/>
    </row>
    <row r="985" spans="1:1" ht="12.75" customHeight="1" x14ac:dyDescent="0.2">
      <c r="A985" s="64"/>
    </row>
    <row r="986" spans="1:1" ht="12.75" customHeight="1" x14ac:dyDescent="0.2">
      <c r="A986" s="64"/>
    </row>
    <row r="987" spans="1:1" ht="12.75" customHeight="1" x14ac:dyDescent="0.2">
      <c r="A987" s="64"/>
    </row>
    <row r="988" spans="1:1" ht="12.75" customHeight="1" x14ac:dyDescent="0.2">
      <c r="A988" s="64"/>
    </row>
    <row r="989" spans="1:1" ht="12.75" customHeight="1" x14ac:dyDescent="0.2">
      <c r="A989" s="64"/>
    </row>
    <row r="990" spans="1:1" ht="12.75" customHeight="1" x14ac:dyDescent="0.2">
      <c r="A990" s="64"/>
    </row>
    <row r="991" spans="1:1" ht="12.75" customHeight="1" x14ac:dyDescent="0.2">
      <c r="A991" s="64"/>
    </row>
    <row r="992" spans="1:1" ht="12.75" customHeight="1" x14ac:dyDescent="0.2">
      <c r="A992" s="64"/>
    </row>
    <row r="993" spans="1:1" ht="12.75" customHeight="1" x14ac:dyDescent="0.2">
      <c r="A993" s="64"/>
    </row>
    <row r="994" spans="1:1" ht="12.75" customHeight="1" x14ac:dyDescent="0.2">
      <c r="A994" s="64"/>
    </row>
    <row r="995" spans="1:1" ht="12.75" customHeight="1" x14ac:dyDescent="0.2">
      <c r="A995" s="64"/>
    </row>
    <row r="996" spans="1:1" ht="12.75" customHeight="1" x14ac:dyDescent="0.2">
      <c r="A996" s="64"/>
    </row>
    <row r="997" spans="1:1" ht="12.75" customHeight="1" x14ac:dyDescent="0.2">
      <c r="A997" s="64"/>
    </row>
    <row r="998" spans="1:1" ht="12.75" customHeight="1" x14ac:dyDescent="0.2">
      <c r="A998" s="64"/>
    </row>
    <row r="999" spans="1:1" ht="12.75" customHeight="1" x14ac:dyDescent="0.2">
      <c r="A999" s="64"/>
    </row>
    <row r="1000" spans="1:1" ht="12.75" customHeight="1" x14ac:dyDescent="0.2">
      <c r="A1000" s="64"/>
    </row>
  </sheetData>
  <mergeCells count="10">
    <mergeCell ref="B57:F57"/>
    <mergeCell ref="B63:C63"/>
    <mergeCell ref="B65:F65"/>
    <mergeCell ref="B71:C71"/>
    <mergeCell ref="B3:F3"/>
    <mergeCell ref="B15:F15"/>
    <mergeCell ref="B21:F21"/>
    <mergeCell ref="B27:F27"/>
    <mergeCell ref="B38:E38"/>
    <mergeCell ref="B44:D4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73"/>
  <sheetViews>
    <sheetView zoomScale="115" zoomScaleNormal="115" workbookViewId="0">
      <selection activeCell="D3" sqref="D3"/>
    </sheetView>
  </sheetViews>
  <sheetFormatPr baseColWidth="10" defaultRowHeight="15" x14ac:dyDescent="0.25"/>
  <cols>
    <col min="1" max="2" width="11.42578125" style="263"/>
    <col min="3" max="3" width="19.7109375" style="263" customWidth="1"/>
    <col min="4" max="4" width="12" style="263" customWidth="1"/>
    <col min="5" max="5" width="11.42578125" style="263"/>
    <col min="6" max="6" width="16" style="263" customWidth="1"/>
    <col min="7" max="16384" width="11.42578125" style="263"/>
  </cols>
  <sheetData>
    <row r="2" spans="2:7" ht="21" x14ac:dyDescent="0.35">
      <c r="B2" s="688" t="s">
        <v>267</v>
      </c>
      <c r="C2" s="688"/>
      <c r="D2" s="688"/>
      <c r="E2" s="688"/>
      <c r="F2" s="688"/>
      <c r="G2" s="688"/>
    </row>
    <row r="3" spans="2:7" x14ac:dyDescent="0.25">
      <c r="C3" s="278" t="s">
        <v>26</v>
      </c>
      <c r="D3" s="279">
        <f>Inversion_Inicial!H40</f>
        <v>8067</v>
      </c>
    </row>
    <row r="4" spans="2:7" x14ac:dyDescent="0.25">
      <c r="C4" s="278" t="s">
        <v>268</v>
      </c>
      <c r="D4" s="280">
        <f>Resumen!H17</f>
        <v>0.22</v>
      </c>
    </row>
    <row r="5" spans="2:7" x14ac:dyDescent="0.25">
      <c r="C5" s="278" t="s">
        <v>269</v>
      </c>
      <c r="D5" s="281">
        <f>POWER((1+D4),(1/D9))-1</f>
        <v>1.6708963873128146E-2</v>
      </c>
    </row>
    <row r="6" spans="2:7" x14ac:dyDescent="0.25">
      <c r="C6" s="278" t="s">
        <v>270</v>
      </c>
      <c r="D6" s="281">
        <v>2.9000000000000001E-2</v>
      </c>
    </row>
    <row r="7" spans="2:7" x14ac:dyDescent="0.25">
      <c r="C7" s="278" t="s">
        <v>271</v>
      </c>
      <c r="D7" s="282">
        <f>POWER((1+D6),(1/D9))-1</f>
        <v>2.3851279739270925E-3</v>
      </c>
    </row>
    <row r="8" spans="2:7" x14ac:dyDescent="0.25">
      <c r="C8" s="278" t="s">
        <v>272</v>
      </c>
      <c r="D8" s="282">
        <f>((1+D5)/(1+D7))-1</f>
        <v>1.4289753009557371E-2</v>
      </c>
    </row>
    <row r="9" spans="2:7" x14ac:dyDescent="0.25">
      <c r="C9" s="278" t="s">
        <v>273</v>
      </c>
      <c r="D9" s="263">
        <v>12</v>
      </c>
    </row>
    <row r="10" spans="2:7" x14ac:dyDescent="0.25">
      <c r="C10" s="278" t="s">
        <v>274</v>
      </c>
      <c r="D10" s="283">
        <f>D3/D9</f>
        <v>672.25</v>
      </c>
    </row>
    <row r="12" spans="2:7" x14ac:dyDescent="0.25">
      <c r="B12" s="260" t="s">
        <v>275</v>
      </c>
      <c r="C12" s="260" t="s">
        <v>276</v>
      </c>
      <c r="D12" s="260" t="s">
        <v>277</v>
      </c>
      <c r="E12" s="260" t="s">
        <v>278</v>
      </c>
      <c r="F12" s="260" t="s">
        <v>279</v>
      </c>
      <c r="G12" s="260" t="s">
        <v>280</v>
      </c>
    </row>
    <row r="13" spans="2:7" x14ac:dyDescent="0.25">
      <c r="B13" s="284" t="s">
        <v>281</v>
      </c>
      <c r="C13" s="285"/>
      <c r="D13" s="285">
        <f>SUM(D14:D25)</f>
        <v>749.29034393264544</v>
      </c>
      <c r="E13" s="285">
        <f>SUM(E14:E25)</f>
        <v>8067</v>
      </c>
      <c r="F13" s="285">
        <f>SUM(F14:F25)</f>
        <v>8816.2903439326474</v>
      </c>
      <c r="G13" s="285"/>
    </row>
    <row r="14" spans="2:7" x14ac:dyDescent="0.25">
      <c r="B14" s="286">
        <v>1</v>
      </c>
      <c r="C14" s="287">
        <f>D3</f>
        <v>8067</v>
      </c>
      <c r="D14" s="287">
        <f>C14*$D$8</f>
        <v>115.27543752809932</v>
      </c>
      <c r="E14" s="287">
        <f>$D$10</f>
        <v>672.25</v>
      </c>
      <c r="F14" s="287">
        <f>D14+E14</f>
        <v>787.52543752809936</v>
      </c>
      <c r="G14" s="287">
        <f>C14-E14</f>
        <v>7394.75</v>
      </c>
    </row>
    <row r="15" spans="2:7" x14ac:dyDescent="0.25">
      <c r="B15" s="286">
        <v>2</v>
      </c>
      <c r="C15" s="287">
        <f>G14</f>
        <v>7394.75</v>
      </c>
      <c r="D15" s="287">
        <f t="shared" ref="D15:D25" si="0">C15*$D$8</f>
        <v>105.66915106742437</v>
      </c>
      <c r="E15" s="287">
        <f t="shared" ref="E15:E25" si="1">$D$10</f>
        <v>672.25</v>
      </c>
      <c r="F15" s="287">
        <f t="shared" ref="F15:F26" si="2">D15+E15</f>
        <v>777.91915106742431</v>
      </c>
      <c r="G15" s="287">
        <f t="shared" ref="G15:G25" si="3">C15-E15</f>
        <v>6722.5</v>
      </c>
    </row>
    <row r="16" spans="2:7" x14ac:dyDescent="0.25">
      <c r="B16" s="286">
        <v>3</v>
      </c>
      <c r="C16" s="287">
        <f t="shared" ref="C16:C25" si="4">G15</f>
        <v>6722.5</v>
      </c>
      <c r="D16" s="287">
        <f t="shared" si="0"/>
        <v>96.062864606749429</v>
      </c>
      <c r="E16" s="287">
        <f t="shared" si="1"/>
        <v>672.25</v>
      </c>
      <c r="F16" s="287">
        <f t="shared" si="2"/>
        <v>768.31286460674937</v>
      </c>
      <c r="G16" s="287">
        <f t="shared" si="3"/>
        <v>6050.25</v>
      </c>
    </row>
    <row r="17" spans="2:7" x14ac:dyDescent="0.25">
      <c r="B17" s="286">
        <v>4</v>
      </c>
      <c r="C17" s="287">
        <f t="shared" si="4"/>
        <v>6050.25</v>
      </c>
      <c r="D17" s="287">
        <f t="shared" si="0"/>
        <v>86.456578146074477</v>
      </c>
      <c r="E17" s="287">
        <f t="shared" si="1"/>
        <v>672.25</v>
      </c>
      <c r="F17" s="287">
        <f t="shared" si="2"/>
        <v>758.70657814607443</v>
      </c>
      <c r="G17" s="287">
        <f t="shared" si="3"/>
        <v>5378</v>
      </c>
    </row>
    <row r="18" spans="2:7" x14ac:dyDescent="0.25">
      <c r="B18" s="286">
        <v>5</v>
      </c>
      <c r="C18" s="287">
        <f t="shared" si="4"/>
        <v>5378</v>
      </c>
      <c r="D18" s="287">
        <f t="shared" si="0"/>
        <v>76.85029168539954</v>
      </c>
      <c r="E18" s="287">
        <f t="shared" si="1"/>
        <v>672.25</v>
      </c>
      <c r="F18" s="287">
        <f t="shared" si="2"/>
        <v>749.1002916853995</v>
      </c>
      <c r="G18" s="287">
        <f t="shared" si="3"/>
        <v>4705.75</v>
      </c>
    </row>
    <row r="19" spans="2:7" x14ac:dyDescent="0.25">
      <c r="B19" s="286">
        <v>6</v>
      </c>
      <c r="C19" s="287">
        <f t="shared" si="4"/>
        <v>4705.75</v>
      </c>
      <c r="D19" s="287">
        <f t="shared" si="0"/>
        <v>67.244005224724603</v>
      </c>
      <c r="E19" s="287">
        <f t="shared" si="1"/>
        <v>672.25</v>
      </c>
      <c r="F19" s="287">
        <f t="shared" si="2"/>
        <v>739.49400522472456</v>
      </c>
      <c r="G19" s="287">
        <f t="shared" si="3"/>
        <v>4033.5</v>
      </c>
    </row>
    <row r="20" spans="2:7" x14ac:dyDescent="0.25">
      <c r="B20" s="286">
        <v>7</v>
      </c>
      <c r="C20" s="287">
        <f t="shared" si="4"/>
        <v>4033.5</v>
      </c>
      <c r="D20" s="287">
        <f t="shared" si="0"/>
        <v>57.637718764049659</v>
      </c>
      <c r="E20" s="287">
        <f t="shared" si="1"/>
        <v>672.25</v>
      </c>
      <c r="F20" s="287">
        <f t="shared" si="2"/>
        <v>729.88771876404962</v>
      </c>
      <c r="G20" s="287">
        <f t="shared" si="3"/>
        <v>3361.25</v>
      </c>
    </row>
    <row r="21" spans="2:7" x14ac:dyDescent="0.25">
      <c r="B21" s="286">
        <v>8</v>
      </c>
      <c r="C21" s="287">
        <f t="shared" si="4"/>
        <v>3361.25</v>
      </c>
      <c r="D21" s="287">
        <f t="shared" si="0"/>
        <v>48.031432303374714</v>
      </c>
      <c r="E21" s="287">
        <f t="shared" si="1"/>
        <v>672.25</v>
      </c>
      <c r="F21" s="287">
        <f t="shared" si="2"/>
        <v>720.28143230337469</v>
      </c>
      <c r="G21" s="287">
        <f t="shared" si="3"/>
        <v>2689</v>
      </c>
    </row>
    <row r="22" spans="2:7" x14ac:dyDescent="0.25">
      <c r="B22" s="286">
        <v>9</v>
      </c>
      <c r="C22" s="287">
        <f t="shared" si="4"/>
        <v>2689</v>
      </c>
      <c r="D22" s="287">
        <f t="shared" si="0"/>
        <v>38.42514584269977</v>
      </c>
      <c r="E22" s="287">
        <f t="shared" si="1"/>
        <v>672.25</v>
      </c>
      <c r="F22" s="287">
        <f t="shared" si="2"/>
        <v>710.67514584269975</v>
      </c>
      <c r="G22" s="287">
        <f t="shared" si="3"/>
        <v>2016.75</v>
      </c>
    </row>
    <row r="23" spans="2:7" x14ac:dyDescent="0.25">
      <c r="B23" s="286">
        <v>10</v>
      </c>
      <c r="C23" s="287">
        <f t="shared" si="4"/>
        <v>2016.75</v>
      </c>
      <c r="D23" s="287">
        <f t="shared" si="0"/>
        <v>28.818859382024829</v>
      </c>
      <c r="E23" s="287">
        <f t="shared" si="1"/>
        <v>672.25</v>
      </c>
      <c r="F23" s="287">
        <f t="shared" si="2"/>
        <v>701.06885938202481</v>
      </c>
      <c r="G23" s="287">
        <f t="shared" si="3"/>
        <v>1344.5</v>
      </c>
    </row>
    <row r="24" spans="2:7" x14ac:dyDescent="0.25">
      <c r="B24" s="286">
        <v>11</v>
      </c>
      <c r="C24" s="287">
        <f t="shared" si="4"/>
        <v>1344.5</v>
      </c>
      <c r="D24" s="287">
        <f t="shared" si="0"/>
        <v>19.212572921349885</v>
      </c>
      <c r="E24" s="287">
        <f t="shared" si="1"/>
        <v>672.25</v>
      </c>
      <c r="F24" s="287">
        <f t="shared" si="2"/>
        <v>691.46257292134987</v>
      </c>
      <c r="G24" s="287">
        <f t="shared" si="3"/>
        <v>672.25</v>
      </c>
    </row>
    <row r="25" spans="2:7" x14ac:dyDescent="0.25">
      <c r="B25" s="286">
        <v>12</v>
      </c>
      <c r="C25" s="287">
        <f t="shared" si="4"/>
        <v>672.25</v>
      </c>
      <c r="D25" s="287">
        <f t="shared" si="0"/>
        <v>9.6062864606749425</v>
      </c>
      <c r="E25" s="287">
        <f t="shared" si="1"/>
        <v>672.25</v>
      </c>
      <c r="F25" s="287">
        <f t="shared" si="2"/>
        <v>681.85628646067494</v>
      </c>
      <c r="G25" s="287">
        <f t="shared" si="3"/>
        <v>0</v>
      </c>
    </row>
    <row r="26" spans="2:7" x14ac:dyDescent="0.25">
      <c r="B26" s="288" t="s">
        <v>14</v>
      </c>
      <c r="C26" s="289"/>
      <c r="D26" s="289">
        <f>SUM(D14:D25)</f>
        <v>749.29034393264544</v>
      </c>
      <c r="E26" s="289">
        <f>SUM(E14:E25)</f>
        <v>8067</v>
      </c>
      <c r="F26" s="289">
        <f t="shared" si="2"/>
        <v>8816.2903439326456</v>
      </c>
      <c r="G26" s="289"/>
    </row>
    <row r="27" spans="2:7" s="290" customFormat="1" x14ac:dyDescent="0.25">
      <c r="B27" s="291"/>
      <c r="C27" s="292"/>
      <c r="D27" s="292"/>
      <c r="E27" s="292"/>
      <c r="F27" s="292"/>
      <c r="G27" s="292"/>
    </row>
    <row r="28" spans="2:7" s="290" customFormat="1" x14ac:dyDescent="0.25">
      <c r="B28" s="291"/>
      <c r="C28" s="292"/>
      <c r="D28" s="292"/>
      <c r="E28" s="292"/>
      <c r="F28" s="292"/>
      <c r="G28" s="292"/>
    </row>
    <row r="29" spans="2:7" s="290" customFormat="1" x14ac:dyDescent="0.25">
      <c r="B29" s="291"/>
      <c r="C29" s="292"/>
      <c r="D29" s="292"/>
      <c r="E29" s="292"/>
      <c r="F29" s="292"/>
      <c r="G29" s="292"/>
    </row>
    <row r="30" spans="2:7" s="290" customFormat="1" x14ac:dyDescent="0.25">
      <c r="B30" s="291"/>
      <c r="C30" s="292"/>
      <c r="D30" s="292"/>
      <c r="E30" s="292"/>
      <c r="F30" s="292"/>
      <c r="G30" s="292"/>
    </row>
    <row r="31" spans="2:7" s="290" customFormat="1" x14ac:dyDescent="0.25">
      <c r="B31" s="291"/>
      <c r="C31" s="292"/>
      <c r="D31" s="292"/>
      <c r="E31" s="292"/>
      <c r="F31" s="292"/>
      <c r="G31" s="292"/>
    </row>
    <row r="32" spans="2:7" s="290" customFormat="1" x14ac:dyDescent="0.25">
      <c r="B32" s="291"/>
      <c r="C32" s="292"/>
      <c r="D32" s="292"/>
      <c r="E32" s="292"/>
      <c r="F32" s="292"/>
      <c r="G32" s="292"/>
    </row>
    <row r="33" spans="2:7" s="290" customFormat="1" x14ac:dyDescent="0.25">
      <c r="B33" s="291"/>
      <c r="C33" s="292"/>
      <c r="D33" s="292"/>
      <c r="E33" s="292"/>
      <c r="F33" s="292"/>
      <c r="G33" s="292"/>
    </row>
    <row r="34" spans="2:7" s="290" customFormat="1" x14ac:dyDescent="0.25">
      <c r="B34" s="291"/>
      <c r="C34" s="292"/>
      <c r="D34" s="292"/>
      <c r="E34" s="292"/>
      <c r="F34" s="292"/>
      <c r="G34" s="292"/>
    </row>
    <row r="35" spans="2:7" s="290" customFormat="1" x14ac:dyDescent="0.25">
      <c r="B35" s="291"/>
      <c r="C35" s="292"/>
      <c r="D35" s="292"/>
      <c r="E35" s="292"/>
      <c r="F35" s="292"/>
      <c r="G35" s="292"/>
    </row>
    <row r="36" spans="2:7" s="290" customFormat="1" x14ac:dyDescent="0.25">
      <c r="B36" s="291"/>
      <c r="C36" s="292"/>
      <c r="D36" s="292"/>
      <c r="E36" s="292"/>
      <c r="F36" s="292"/>
      <c r="G36" s="292"/>
    </row>
    <row r="37" spans="2:7" s="290" customFormat="1" x14ac:dyDescent="0.25">
      <c r="B37" s="291"/>
      <c r="C37" s="292"/>
      <c r="D37" s="292"/>
      <c r="E37" s="292"/>
      <c r="F37" s="292"/>
      <c r="G37" s="292"/>
    </row>
    <row r="38" spans="2:7" s="290" customFormat="1" x14ac:dyDescent="0.25">
      <c r="B38" s="291"/>
      <c r="C38" s="292"/>
      <c r="D38" s="292"/>
      <c r="E38" s="292"/>
      <c r="F38" s="292"/>
      <c r="G38" s="292"/>
    </row>
    <row r="39" spans="2:7" s="290" customFormat="1" x14ac:dyDescent="0.25">
      <c r="B39" s="291"/>
      <c r="C39" s="292"/>
      <c r="D39" s="292"/>
      <c r="E39" s="292"/>
      <c r="F39" s="292"/>
      <c r="G39" s="292"/>
    </row>
    <row r="40" spans="2:7" s="290" customFormat="1" x14ac:dyDescent="0.25">
      <c r="B40" s="291"/>
      <c r="C40" s="292"/>
      <c r="D40" s="292"/>
      <c r="E40" s="292"/>
      <c r="F40" s="292"/>
      <c r="G40" s="292"/>
    </row>
    <row r="41" spans="2:7" s="290" customFormat="1" x14ac:dyDescent="0.25">
      <c r="B41" s="291"/>
      <c r="C41" s="292"/>
      <c r="D41" s="292"/>
      <c r="E41" s="292"/>
      <c r="F41" s="292"/>
      <c r="G41" s="292"/>
    </row>
    <row r="42" spans="2:7" s="290" customFormat="1" x14ac:dyDescent="0.25">
      <c r="B42" s="291"/>
      <c r="C42" s="292"/>
      <c r="D42" s="292"/>
      <c r="E42" s="292"/>
      <c r="F42" s="292"/>
      <c r="G42" s="292"/>
    </row>
    <row r="43" spans="2:7" s="290" customFormat="1" x14ac:dyDescent="0.25">
      <c r="B43" s="291"/>
      <c r="C43" s="292"/>
      <c r="D43" s="292"/>
      <c r="E43" s="292"/>
      <c r="F43" s="292"/>
      <c r="G43" s="292"/>
    </row>
    <row r="44" spans="2:7" s="290" customFormat="1" x14ac:dyDescent="0.25">
      <c r="B44" s="291"/>
      <c r="C44" s="292"/>
      <c r="D44" s="292"/>
      <c r="E44" s="292"/>
      <c r="F44" s="292"/>
      <c r="G44" s="292"/>
    </row>
    <row r="45" spans="2:7" s="290" customFormat="1" x14ac:dyDescent="0.25">
      <c r="B45" s="291"/>
      <c r="C45" s="292"/>
      <c r="D45" s="292"/>
      <c r="E45" s="292"/>
      <c r="F45" s="292"/>
      <c r="G45" s="292"/>
    </row>
    <row r="46" spans="2:7" s="290" customFormat="1" x14ac:dyDescent="0.25">
      <c r="B46" s="291"/>
      <c r="C46" s="292"/>
      <c r="D46" s="292"/>
      <c r="E46" s="292"/>
      <c r="F46" s="292"/>
      <c r="G46" s="292"/>
    </row>
    <row r="47" spans="2:7" s="290" customFormat="1" x14ac:dyDescent="0.25">
      <c r="B47" s="291"/>
      <c r="C47" s="292"/>
      <c r="D47" s="292"/>
      <c r="E47" s="292"/>
      <c r="F47" s="292"/>
      <c r="G47" s="292"/>
    </row>
    <row r="48" spans="2:7" s="290" customFormat="1" x14ac:dyDescent="0.25">
      <c r="B48" s="291"/>
      <c r="C48" s="292"/>
      <c r="D48" s="292"/>
      <c r="E48" s="292"/>
      <c r="F48" s="292"/>
      <c r="G48" s="292"/>
    </row>
    <row r="49" spans="2:7" s="290" customFormat="1" x14ac:dyDescent="0.25">
      <c r="B49" s="291"/>
      <c r="C49" s="292"/>
      <c r="D49" s="292"/>
      <c r="E49" s="292"/>
      <c r="F49" s="292"/>
      <c r="G49" s="292"/>
    </row>
    <row r="50" spans="2:7" s="290" customFormat="1" x14ac:dyDescent="0.25">
      <c r="B50" s="291"/>
      <c r="C50" s="292"/>
      <c r="D50" s="292"/>
      <c r="E50" s="292"/>
      <c r="F50" s="292"/>
      <c r="G50" s="292"/>
    </row>
    <row r="51" spans="2:7" s="290" customFormat="1" x14ac:dyDescent="0.25">
      <c r="B51" s="291"/>
      <c r="C51" s="292"/>
      <c r="D51" s="292"/>
      <c r="E51" s="292"/>
      <c r="F51" s="292"/>
      <c r="G51" s="292"/>
    </row>
    <row r="52" spans="2:7" s="290" customFormat="1" x14ac:dyDescent="0.25">
      <c r="B52" s="291"/>
      <c r="C52" s="292"/>
      <c r="D52" s="292"/>
      <c r="E52" s="292"/>
      <c r="F52" s="292"/>
      <c r="G52" s="292"/>
    </row>
    <row r="53" spans="2:7" s="290" customFormat="1" x14ac:dyDescent="0.25">
      <c r="B53" s="291"/>
      <c r="C53" s="292"/>
      <c r="D53" s="292"/>
      <c r="E53" s="292"/>
      <c r="F53" s="292"/>
      <c r="G53" s="292"/>
    </row>
    <row r="54" spans="2:7" s="290" customFormat="1" x14ac:dyDescent="0.25">
      <c r="B54" s="291"/>
      <c r="C54" s="292"/>
      <c r="D54" s="292"/>
      <c r="E54" s="292"/>
      <c r="F54" s="292"/>
      <c r="G54" s="292"/>
    </row>
    <row r="55" spans="2:7" s="290" customFormat="1" x14ac:dyDescent="0.25">
      <c r="B55" s="291"/>
      <c r="C55" s="292"/>
      <c r="D55" s="292"/>
      <c r="E55" s="292"/>
      <c r="F55" s="292"/>
      <c r="G55" s="292"/>
    </row>
    <row r="56" spans="2:7" s="290" customFormat="1" x14ac:dyDescent="0.25">
      <c r="B56" s="291"/>
      <c r="C56" s="292"/>
      <c r="D56" s="292"/>
      <c r="E56" s="292"/>
      <c r="F56" s="292"/>
      <c r="G56" s="292"/>
    </row>
    <row r="57" spans="2:7" s="290" customFormat="1" x14ac:dyDescent="0.25">
      <c r="B57" s="291"/>
      <c r="C57" s="292"/>
      <c r="D57" s="292"/>
      <c r="E57" s="292"/>
      <c r="F57" s="292"/>
      <c r="G57" s="292"/>
    </row>
    <row r="58" spans="2:7" s="290" customFormat="1" x14ac:dyDescent="0.25">
      <c r="B58" s="291"/>
      <c r="C58" s="292"/>
      <c r="D58" s="292"/>
      <c r="E58" s="292"/>
      <c r="F58" s="292"/>
      <c r="G58" s="292"/>
    </row>
    <row r="59" spans="2:7" s="290" customFormat="1" x14ac:dyDescent="0.25">
      <c r="B59" s="291"/>
      <c r="C59" s="292"/>
      <c r="D59" s="292"/>
      <c r="E59" s="292"/>
      <c r="F59" s="292"/>
      <c r="G59" s="292"/>
    </row>
    <row r="60" spans="2:7" s="290" customFormat="1" x14ac:dyDescent="0.25">
      <c r="B60" s="291"/>
      <c r="C60" s="292"/>
      <c r="D60" s="292"/>
      <c r="E60" s="292"/>
      <c r="F60" s="292"/>
      <c r="G60" s="292"/>
    </row>
    <row r="61" spans="2:7" s="290" customFormat="1" x14ac:dyDescent="0.25">
      <c r="B61" s="291"/>
      <c r="C61" s="292"/>
      <c r="D61" s="292"/>
      <c r="E61" s="292"/>
      <c r="F61" s="292"/>
      <c r="G61" s="292"/>
    </row>
    <row r="62" spans="2:7" s="290" customFormat="1" x14ac:dyDescent="0.25">
      <c r="B62" s="291"/>
      <c r="C62" s="292"/>
      <c r="D62" s="292"/>
      <c r="E62" s="292"/>
      <c r="F62" s="292"/>
      <c r="G62" s="292"/>
    </row>
    <row r="63" spans="2:7" s="290" customFormat="1" x14ac:dyDescent="0.25">
      <c r="B63" s="291"/>
      <c r="C63" s="292"/>
      <c r="D63" s="292"/>
      <c r="E63" s="292"/>
      <c r="F63" s="292"/>
      <c r="G63" s="292"/>
    </row>
    <row r="64" spans="2:7" s="290" customFormat="1" x14ac:dyDescent="0.25">
      <c r="B64" s="291"/>
      <c r="C64" s="292"/>
      <c r="D64" s="292"/>
      <c r="E64" s="292"/>
      <c r="F64" s="292"/>
      <c r="G64" s="292"/>
    </row>
    <row r="65" spans="2:7" s="290" customFormat="1" x14ac:dyDescent="0.25">
      <c r="B65" s="291"/>
      <c r="C65" s="292"/>
      <c r="D65" s="292"/>
      <c r="E65" s="292"/>
      <c r="F65" s="292"/>
      <c r="G65" s="292"/>
    </row>
    <row r="66" spans="2:7" s="290" customFormat="1" x14ac:dyDescent="0.25">
      <c r="B66" s="291"/>
      <c r="C66" s="292"/>
      <c r="D66" s="292"/>
      <c r="E66" s="292"/>
      <c r="F66" s="292"/>
      <c r="G66" s="292"/>
    </row>
    <row r="67" spans="2:7" s="290" customFormat="1" x14ac:dyDescent="0.25">
      <c r="B67" s="291"/>
      <c r="C67" s="292"/>
      <c r="D67" s="292"/>
      <c r="E67" s="292"/>
      <c r="F67" s="292"/>
      <c r="G67" s="292"/>
    </row>
    <row r="68" spans="2:7" s="290" customFormat="1" x14ac:dyDescent="0.25">
      <c r="B68" s="291"/>
      <c r="C68" s="292"/>
      <c r="D68" s="292"/>
      <c r="E68" s="292"/>
      <c r="F68" s="292"/>
      <c r="G68" s="292"/>
    </row>
    <row r="69" spans="2:7" s="290" customFormat="1" x14ac:dyDescent="0.25">
      <c r="B69" s="291"/>
      <c r="C69" s="292"/>
      <c r="D69" s="292"/>
      <c r="E69" s="292"/>
      <c r="F69" s="292"/>
      <c r="G69" s="292"/>
    </row>
    <row r="70" spans="2:7" s="290" customFormat="1" x14ac:dyDescent="0.25">
      <c r="B70" s="291"/>
      <c r="C70" s="292"/>
      <c r="D70" s="292"/>
      <c r="E70" s="292"/>
      <c r="F70" s="292"/>
      <c r="G70" s="292"/>
    </row>
    <row r="71" spans="2:7" s="290" customFormat="1" x14ac:dyDescent="0.25">
      <c r="B71" s="291"/>
      <c r="C71" s="292"/>
      <c r="D71" s="292"/>
      <c r="E71" s="292"/>
      <c r="F71" s="292"/>
      <c r="G71" s="292"/>
    </row>
    <row r="72" spans="2:7" s="290" customFormat="1" x14ac:dyDescent="0.25">
      <c r="B72" s="291"/>
      <c r="C72" s="292"/>
      <c r="D72" s="292"/>
      <c r="E72" s="292"/>
      <c r="F72" s="292"/>
      <c r="G72" s="292"/>
    </row>
    <row r="73" spans="2:7" s="290" customFormat="1" x14ac:dyDescent="0.25">
      <c r="B73" s="291"/>
      <c r="C73" s="292"/>
      <c r="D73" s="292"/>
      <c r="E73" s="292"/>
      <c r="F73" s="292"/>
      <c r="G73" s="292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974"/>
  <sheetViews>
    <sheetView topLeftCell="B16" zoomScale="140" zoomScaleNormal="140" workbookViewId="0">
      <selection activeCell="E24" sqref="E24"/>
    </sheetView>
  </sheetViews>
  <sheetFormatPr baseColWidth="10" defaultColWidth="14.42578125" defaultRowHeight="15" customHeight="1" x14ac:dyDescent="0.2"/>
  <cols>
    <col min="1" max="1" width="10" style="294" customWidth="1"/>
    <col min="2" max="2" width="4.42578125" style="294" customWidth="1"/>
    <col min="3" max="3" width="27" style="294" customWidth="1"/>
    <col min="4" max="4" width="14.85546875" style="294" customWidth="1"/>
    <col min="5" max="5" width="14.5703125" style="294" customWidth="1"/>
    <col min="6" max="6" width="15.140625" style="294" customWidth="1"/>
    <col min="7" max="7" width="14.28515625" style="294" bestFit="1" customWidth="1"/>
    <col min="8" max="8" width="14.28515625" style="294" customWidth="1"/>
    <col min="9" max="9" width="10" style="294" customWidth="1"/>
    <col min="10" max="10" width="16.140625" style="294" customWidth="1"/>
    <col min="11" max="14" width="12.140625" style="294" bestFit="1" customWidth="1"/>
    <col min="15" max="26" width="10" style="294" customWidth="1"/>
    <col min="27" max="16384" width="14.42578125" style="294"/>
  </cols>
  <sheetData>
    <row r="1" spans="2:11" ht="13.5" customHeight="1" thickBot="1" x14ac:dyDescent="0.25">
      <c r="B1" s="293"/>
      <c r="C1" s="689"/>
      <c r="D1" s="690"/>
      <c r="E1" s="690"/>
      <c r="F1" s="690"/>
      <c r="G1" s="690"/>
      <c r="H1" s="690"/>
    </row>
    <row r="2" spans="2:11" ht="13.5" customHeight="1" thickBot="1" x14ac:dyDescent="0.25">
      <c r="B2" s="295"/>
      <c r="C2" s="691" t="s">
        <v>388</v>
      </c>
      <c r="D2" s="692"/>
      <c r="E2" s="692"/>
      <c r="F2" s="692"/>
      <c r="G2" s="692"/>
      <c r="H2" s="693"/>
    </row>
    <row r="3" spans="2:11" ht="12.75" customHeight="1" x14ac:dyDescent="0.2">
      <c r="B3" s="295"/>
      <c r="C3" s="296"/>
      <c r="D3" s="296"/>
      <c r="E3" s="296"/>
      <c r="F3" s="296"/>
      <c r="G3" s="296"/>
      <c r="H3" s="296"/>
    </row>
    <row r="4" spans="2:11" ht="12.75" customHeight="1" x14ac:dyDescent="0.2">
      <c r="B4" s="295"/>
      <c r="C4" s="694" t="s">
        <v>336</v>
      </c>
      <c r="D4" s="695"/>
      <c r="E4" s="695"/>
      <c r="F4" s="695"/>
      <c r="G4" s="695"/>
      <c r="H4" s="695"/>
    </row>
    <row r="5" spans="2:11" ht="13.5" customHeight="1" thickBot="1" x14ac:dyDescent="0.25">
      <c r="C5" s="296"/>
      <c r="D5" s="296"/>
      <c r="E5" s="296"/>
      <c r="F5" s="296"/>
      <c r="G5" s="296"/>
      <c r="H5" s="296"/>
    </row>
    <row r="6" spans="2:11" ht="13.5" customHeight="1" thickBot="1" x14ac:dyDescent="0.25">
      <c r="C6" s="304" t="s">
        <v>19</v>
      </c>
      <c r="D6" s="305">
        <v>1</v>
      </c>
      <c r="E6" s="305">
        <f t="shared" ref="E6:H6" si="0">1+D6</f>
        <v>2</v>
      </c>
      <c r="F6" s="305">
        <f t="shared" si="0"/>
        <v>3</v>
      </c>
      <c r="G6" s="305">
        <f t="shared" si="0"/>
        <v>4</v>
      </c>
      <c r="H6" s="305">
        <f t="shared" si="0"/>
        <v>5</v>
      </c>
    </row>
    <row r="7" spans="2:11" ht="12.75" customHeight="1" x14ac:dyDescent="0.2">
      <c r="C7" s="297" t="s">
        <v>254</v>
      </c>
      <c r="D7" s="522">
        <f>Presupuesto_Ventas!P19</f>
        <v>285007</v>
      </c>
      <c r="E7" s="522">
        <f>Presupuesto_Ventas!P20</f>
        <v>299258</v>
      </c>
      <c r="F7" s="522">
        <f>Presupuesto_Ventas!P21</f>
        <v>314221.5</v>
      </c>
      <c r="G7" s="522">
        <f>Presupuesto_Ventas!P22</f>
        <v>329933.125</v>
      </c>
      <c r="H7" s="523">
        <f>Presupuesto_Ventas!P23</f>
        <v>346430.28125000006</v>
      </c>
    </row>
    <row r="8" spans="2:11" ht="12.75" customHeight="1" x14ac:dyDescent="0.2">
      <c r="C8" s="298" t="s">
        <v>390</v>
      </c>
      <c r="D8" s="524">
        <f>D7-D7*0.18</f>
        <v>233705.74</v>
      </c>
      <c r="E8" s="524">
        <f t="shared" ref="E8:H8" si="1">E7-E7*0.18</f>
        <v>245391.56</v>
      </c>
      <c r="F8" s="524">
        <f t="shared" si="1"/>
        <v>257661.63</v>
      </c>
      <c r="G8" s="524">
        <f t="shared" si="1"/>
        <v>270545.16249999998</v>
      </c>
      <c r="H8" s="524">
        <f t="shared" si="1"/>
        <v>284072.83062500006</v>
      </c>
      <c r="J8" s="299"/>
    </row>
    <row r="9" spans="2:11" ht="12.75" customHeight="1" x14ac:dyDescent="0.2">
      <c r="C9" s="298" t="s">
        <v>255</v>
      </c>
      <c r="D9" s="524">
        <f>Costos_Ventas!D28</f>
        <v>190000</v>
      </c>
      <c r="E9" s="524">
        <f>Costos_Ventas!E28</f>
        <v>199500</v>
      </c>
      <c r="F9" s="524">
        <f>Costos_Ventas!F28</f>
        <v>209475</v>
      </c>
      <c r="G9" s="524">
        <f>Costos_Ventas!G28</f>
        <v>219948.75</v>
      </c>
      <c r="H9" s="524">
        <f>Costos_Ventas!H28</f>
        <v>230946.1875</v>
      </c>
      <c r="J9" s="299"/>
    </row>
    <row r="10" spans="2:11" ht="12.75" customHeight="1" x14ac:dyDescent="0.2">
      <c r="C10" s="298" t="s">
        <v>257</v>
      </c>
      <c r="D10" s="300">
        <f>Deprecion_VR!$F$13</f>
        <v>2354.4</v>
      </c>
      <c r="E10" s="300">
        <f>Deprecion_VR!$F$13</f>
        <v>2354.4</v>
      </c>
      <c r="F10" s="300">
        <f>Deprecion_VR!$F$13</f>
        <v>2354.4</v>
      </c>
      <c r="G10" s="300">
        <f>Deprecion_VR!$F$13</f>
        <v>2354.4</v>
      </c>
      <c r="H10" s="300">
        <f>Deprecion_VR!$F$13</f>
        <v>2354.4</v>
      </c>
    </row>
    <row r="11" spans="2:11" ht="12.75" customHeight="1" x14ac:dyDescent="0.2">
      <c r="C11" s="301" t="s">
        <v>258</v>
      </c>
      <c r="D11" s="520">
        <f>D7-D9-D10</f>
        <v>92652.6</v>
      </c>
      <c r="E11" s="520">
        <f t="shared" ref="E11:H11" si="2">E7-E9-E10</f>
        <v>97403.6</v>
      </c>
      <c r="F11" s="520">
        <f t="shared" si="2"/>
        <v>102392.1</v>
      </c>
      <c r="G11" s="520">
        <f t="shared" si="2"/>
        <v>107629.97500000001</v>
      </c>
      <c r="H11" s="520">
        <f t="shared" si="2"/>
        <v>113129.69375000006</v>
      </c>
    </row>
    <row r="12" spans="2:11" ht="12.75" customHeight="1" x14ac:dyDescent="0.2">
      <c r="C12" s="298" t="s">
        <v>259</v>
      </c>
      <c r="D12" s="524">
        <f>Gastos_Operativos!$H$21*12</f>
        <v>75480</v>
      </c>
      <c r="E12" s="524">
        <f>Gastos_Operativos!$H$21*12</f>
        <v>75480</v>
      </c>
      <c r="F12" s="524">
        <f>Gastos_Operativos!$H$21*12</f>
        <v>75480</v>
      </c>
      <c r="G12" s="524">
        <f>Gastos_Operativos!$H$21*12</f>
        <v>75480</v>
      </c>
      <c r="H12" s="524">
        <f>Gastos_Operativos!$H$21*12</f>
        <v>75480</v>
      </c>
      <c r="K12" s="293"/>
    </row>
    <row r="13" spans="2:11" ht="12.75" customHeight="1" x14ac:dyDescent="0.2">
      <c r="C13" s="298" t="s">
        <v>260</v>
      </c>
      <c r="D13" s="525">
        <f>Gastos_Operativos!$H$13*12</f>
        <v>20940</v>
      </c>
      <c r="E13" s="525">
        <f>Gastos_Operativos!$H$13*12</f>
        <v>20940</v>
      </c>
      <c r="F13" s="525">
        <f>Gastos_Operativos!$H$13*12</f>
        <v>20940</v>
      </c>
      <c r="G13" s="525">
        <f>Gastos_Operativos!$H$13*12</f>
        <v>20940</v>
      </c>
      <c r="H13" s="525">
        <f>Gastos_Operativos!$H$13*12</f>
        <v>20940</v>
      </c>
    </row>
    <row r="14" spans="2:11" ht="12.75" customHeight="1" x14ac:dyDescent="0.2">
      <c r="C14" s="298" t="s">
        <v>261</v>
      </c>
      <c r="D14" s="524">
        <f>Gastos_Operativos!$H$20*12</f>
        <v>54540</v>
      </c>
      <c r="E14" s="524">
        <f>Gastos_Operativos!$H$20*12</f>
        <v>54540</v>
      </c>
      <c r="F14" s="524">
        <f>Gastos_Operativos!$H$20*12</f>
        <v>54540</v>
      </c>
      <c r="G14" s="524">
        <f>Gastos_Operativos!$H$20*12</f>
        <v>54540</v>
      </c>
      <c r="H14" s="524">
        <f>Gastos_Operativos!$H$20*12</f>
        <v>54540</v>
      </c>
    </row>
    <row r="15" spans="2:11" ht="12.75" customHeight="1" x14ac:dyDescent="0.2">
      <c r="C15" s="298" t="s">
        <v>262</v>
      </c>
      <c r="D15" s="524">
        <f>Inversion_Inicial!$F$23/5</f>
        <v>334</v>
      </c>
      <c r="E15" s="524">
        <f>Inversion_Inicial!$F$23/5</f>
        <v>334</v>
      </c>
      <c r="F15" s="524">
        <f>Inversion_Inicial!$F$23/5</f>
        <v>334</v>
      </c>
      <c r="G15" s="524">
        <f>Inversion_Inicial!$F$23/5</f>
        <v>334</v>
      </c>
      <c r="H15" s="524">
        <f>Inversion_Inicial!$F$23/5</f>
        <v>334</v>
      </c>
    </row>
    <row r="16" spans="2:11" ht="12.75" customHeight="1" x14ac:dyDescent="0.2">
      <c r="C16" s="301" t="s">
        <v>263</v>
      </c>
      <c r="D16" s="520">
        <f>D11-D12-D15</f>
        <v>16838.600000000006</v>
      </c>
      <c r="E16" s="520">
        <f t="shared" ref="E16:H16" si="3">E11-E12-E15</f>
        <v>21589.600000000006</v>
      </c>
      <c r="F16" s="520">
        <f t="shared" si="3"/>
        <v>26578.100000000006</v>
      </c>
      <c r="G16" s="520">
        <f t="shared" si="3"/>
        <v>31815.975000000006</v>
      </c>
      <c r="H16" s="520">
        <f t="shared" si="3"/>
        <v>37315.693750000064</v>
      </c>
    </row>
    <row r="17" spans="3:14" ht="12.75" customHeight="1" x14ac:dyDescent="0.2">
      <c r="C17" s="298" t="s">
        <v>264</v>
      </c>
      <c r="D17" s="526">
        <f>Flujo_Deuda!$D$26</f>
        <v>749.29034393264544</v>
      </c>
      <c r="E17" s="526">
        <f>Flujo_Deuda!$D$26</f>
        <v>749.29034393264544</v>
      </c>
      <c r="F17" s="526">
        <f>Flujo_Deuda!$D$26</f>
        <v>749.29034393264544</v>
      </c>
      <c r="G17" s="526">
        <f>Flujo_Deuda!$D$26</f>
        <v>749.29034393264544</v>
      </c>
      <c r="H17" s="526">
        <f>Flujo_Deuda!$D$26</f>
        <v>749.29034393264544</v>
      </c>
    </row>
    <row r="18" spans="3:14" ht="12.75" customHeight="1" x14ac:dyDescent="0.2">
      <c r="C18" s="301" t="s">
        <v>389</v>
      </c>
      <c r="D18" s="520">
        <f>D16-D17</f>
        <v>16089.30965606736</v>
      </c>
      <c r="E18" s="520">
        <f>E16</f>
        <v>21589.600000000006</v>
      </c>
      <c r="F18" s="520">
        <f t="shared" ref="F18:H18" si="4">F16</f>
        <v>26578.100000000006</v>
      </c>
      <c r="G18" s="520">
        <f t="shared" si="4"/>
        <v>31815.975000000006</v>
      </c>
      <c r="H18" s="520">
        <f t="shared" si="4"/>
        <v>37315.693750000064</v>
      </c>
    </row>
    <row r="19" spans="3:14" ht="13.5" customHeight="1" thickBot="1" x14ac:dyDescent="0.25">
      <c r="C19" s="302" t="s">
        <v>265</v>
      </c>
      <c r="D19" s="519">
        <f>D8*Resumen!$H$18</f>
        <v>3505.5860999999995</v>
      </c>
      <c r="E19" s="519">
        <f>E8*Resumen!$H$18</f>
        <v>3680.8733999999999</v>
      </c>
      <c r="F19" s="519">
        <f>F8*Resumen!$H$18</f>
        <v>3864.92445</v>
      </c>
      <c r="G19" s="519">
        <f>G8*Resumen!$H$18</f>
        <v>4058.1774374999995</v>
      </c>
      <c r="H19" s="519">
        <f>H8*Resumen!$H$18</f>
        <v>4261.0924593750005</v>
      </c>
      <c r="I19" s="518"/>
    </row>
    <row r="20" spans="3:14" ht="13.5" customHeight="1" thickBot="1" x14ac:dyDescent="0.25">
      <c r="C20" s="303" t="s">
        <v>266</v>
      </c>
      <c r="D20" s="521">
        <f>D18-D19</f>
        <v>12583.723556067362</v>
      </c>
      <c r="E20" s="521">
        <f t="shared" ref="E20:H20" si="5">E18-E19</f>
        <v>17908.726600000005</v>
      </c>
      <c r="F20" s="521">
        <f>F18-F19</f>
        <v>22713.175550000007</v>
      </c>
      <c r="G20" s="521">
        <f t="shared" si="5"/>
        <v>27757.797562500007</v>
      </c>
      <c r="H20" s="521">
        <f t="shared" si="5"/>
        <v>33054.601290625062</v>
      </c>
      <c r="J20" s="299"/>
      <c r="K20" s="299"/>
      <c r="L20" s="299"/>
      <c r="M20" s="299"/>
      <c r="N20" s="299"/>
    </row>
    <row r="21" spans="3:14" ht="12.75" customHeight="1" x14ac:dyDescent="0.2">
      <c r="C21" s="296" t="s">
        <v>403</v>
      </c>
      <c r="D21" s="296"/>
      <c r="E21" s="296"/>
      <c r="F21" s="296"/>
      <c r="G21" s="296"/>
      <c r="H21" s="296"/>
    </row>
    <row r="22" spans="3:14" ht="12.75" customHeight="1" x14ac:dyDescent="0.2"/>
    <row r="23" spans="3:14" ht="12.75" customHeight="1" x14ac:dyDescent="0.2"/>
    <row r="24" spans="3:14" ht="12.75" customHeight="1" x14ac:dyDescent="0.2"/>
    <row r="25" spans="3:14" ht="12.75" customHeight="1" x14ac:dyDescent="0.2"/>
    <row r="26" spans="3:14" ht="12.75" customHeight="1" x14ac:dyDescent="0.2"/>
    <row r="27" spans="3:14" ht="12.75" customHeight="1" x14ac:dyDescent="0.2"/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</sheetData>
  <mergeCells count="3">
    <mergeCell ref="C1:H1"/>
    <mergeCell ref="C2:H2"/>
    <mergeCell ref="C4:H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000"/>
  <sheetViews>
    <sheetView zoomScale="115" zoomScaleNormal="115" workbookViewId="0">
      <selection activeCell="C12" sqref="C12"/>
    </sheetView>
  </sheetViews>
  <sheetFormatPr baseColWidth="10" defaultColWidth="14.42578125" defaultRowHeight="15" customHeight="1" x14ac:dyDescent="0.2"/>
  <cols>
    <col min="1" max="26" width="10" style="306" customWidth="1"/>
    <col min="27" max="16384" width="14.42578125" style="306"/>
  </cols>
  <sheetData>
    <row r="1" spans="2:8" ht="12.75" customHeight="1" x14ac:dyDescent="0.2"/>
    <row r="2" spans="2:8" ht="12.75" customHeight="1" x14ac:dyDescent="0.2"/>
    <row r="3" spans="2:8" ht="12.75" customHeight="1" x14ac:dyDescent="0.2"/>
    <row r="4" spans="2:8" ht="18.75" customHeight="1" x14ac:dyDescent="0.2">
      <c r="B4" s="696" t="s">
        <v>337</v>
      </c>
      <c r="C4" s="696"/>
      <c r="D4" s="696"/>
      <c r="E4" s="696"/>
      <c r="F4" s="696"/>
      <c r="G4" s="696"/>
      <c r="H4" s="696"/>
    </row>
    <row r="5" spans="2:8" ht="12.75" customHeight="1" x14ac:dyDescent="0.2"/>
    <row r="6" spans="2:8" ht="12.75" customHeight="1" x14ac:dyDescent="0.2">
      <c r="B6" s="307" t="s">
        <v>326</v>
      </c>
    </row>
    <row r="7" spans="2:8" ht="12.75" customHeight="1" x14ac:dyDescent="0.2">
      <c r="B7" s="308" t="s">
        <v>325</v>
      </c>
      <c r="C7" s="309">
        <v>4.9500000000000002E-2</v>
      </c>
      <c r="D7" s="494" t="s">
        <v>322</v>
      </c>
    </row>
    <row r="8" spans="2:8" ht="12.75" customHeight="1" x14ac:dyDescent="0.2">
      <c r="B8" s="310" t="s">
        <v>324</v>
      </c>
      <c r="C8" s="311">
        <v>3.5</v>
      </c>
      <c r="D8" s="494" t="s">
        <v>379</v>
      </c>
    </row>
    <row r="9" spans="2:8" ht="12.75" customHeight="1" x14ac:dyDescent="0.2">
      <c r="B9" s="308" t="s">
        <v>323</v>
      </c>
      <c r="C9" s="309">
        <v>4.6399999999999997E-2</v>
      </c>
      <c r="D9" s="494" t="s">
        <v>391</v>
      </c>
    </row>
    <row r="10" spans="2:8" ht="12.75" customHeight="1" x14ac:dyDescent="0.2">
      <c r="B10" s="308" t="s">
        <v>321</v>
      </c>
      <c r="C10" s="309">
        <v>1.7399999999999999E-2</v>
      </c>
      <c r="D10" s="308" t="s">
        <v>320</v>
      </c>
    </row>
    <row r="11" spans="2:8" ht="12.75" customHeight="1" x14ac:dyDescent="0.2"/>
    <row r="12" spans="2:8" ht="12.75" customHeight="1" x14ac:dyDescent="0.2">
      <c r="B12" s="312" t="s">
        <v>319</v>
      </c>
      <c r="C12" s="313">
        <f>C7+C8*C9+C10</f>
        <v>0.22929999999999998</v>
      </c>
      <c r="D12" s="308" t="s">
        <v>318</v>
      </c>
    </row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4:H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25"/>
  <sheetViews>
    <sheetView zoomScale="90" zoomScaleNormal="90" workbookViewId="0">
      <selection activeCell="J10" sqref="J10"/>
    </sheetView>
  </sheetViews>
  <sheetFormatPr baseColWidth="10" defaultRowHeight="15" x14ac:dyDescent="0.25"/>
  <cols>
    <col min="1" max="1" width="11.42578125" style="263"/>
    <col min="2" max="2" width="16.140625" style="263" customWidth="1"/>
    <col min="3" max="3" width="12" style="263" customWidth="1"/>
    <col min="4" max="7" width="11.42578125" style="263"/>
    <col min="8" max="8" width="11.85546875" style="263" bestFit="1" customWidth="1"/>
    <col min="9" max="10" width="11.42578125" style="263"/>
    <col min="11" max="11" width="15.28515625" style="263" customWidth="1"/>
    <col min="12" max="16384" width="11.42578125" style="263"/>
  </cols>
  <sheetData>
    <row r="2" spans="2:12" ht="15.75" x14ac:dyDescent="0.25">
      <c r="B2" s="697" t="s">
        <v>282</v>
      </c>
      <c r="C2" s="697"/>
      <c r="D2" s="697"/>
      <c r="E2" s="697"/>
      <c r="F2" s="261"/>
      <c r="G2" s="697" t="s">
        <v>283</v>
      </c>
      <c r="H2" s="697"/>
      <c r="I2" s="697"/>
      <c r="J2" s="697"/>
      <c r="K2" s="697"/>
      <c r="L2" s="261"/>
    </row>
    <row r="3" spans="2:12" ht="15.75" x14ac:dyDescent="0.25"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</row>
    <row r="4" spans="2:12" ht="15.75" x14ac:dyDescent="0.25">
      <c r="B4" s="698" t="s">
        <v>284</v>
      </c>
      <c r="C4" s="699"/>
      <c r="D4" s="699"/>
      <c r="E4" s="700"/>
      <c r="F4" s="261"/>
      <c r="G4" s="698" t="s">
        <v>285</v>
      </c>
      <c r="H4" s="699"/>
      <c r="I4" s="699"/>
      <c r="J4" s="699"/>
      <c r="K4" s="700"/>
      <c r="L4" s="261"/>
    </row>
    <row r="5" spans="2:12" ht="15.75" x14ac:dyDescent="0.25"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</row>
    <row r="6" spans="2:12" ht="15.75" x14ac:dyDescent="0.25">
      <c r="B6" s="262" t="s">
        <v>187</v>
      </c>
      <c r="C6" s="261"/>
      <c r="D6" s="261"/>
      <c r="E6" s="261"/>
      <c r="F6" s="261"/>
      <c r="G6" s="262" t="s">
        <v>187</v>
      </c>
      <c r="H6" s="261"/>
      <c r="I6" s="261"/>
      <c r="J6" s="261"/>
      <c r="K6" s="261"/>
      <c r="L6" s="261"/>
    </row>
    <row r="7" spans="2:12" ht="15.75" x14ac:dyDescent="0.25">
      <c r="B7" s="261" t="s">
        <v>286</v>
      </c>
      <c r="C7" s="264">
        <f>Ku!C7</f>
        <v>4.9500000000000002E-2</v>
      </c>
      <c r="D7" s="261"/>
      <c r="E7" s="261"/>
      <c r="F7" s="262"/>
      <c r="G7" s="261" t="s">
        <v>287</v>
      </c>
      <c r="H7" s="477">
        <f>Inversion_Inicial!K14/Inversion_Inicial!K16</f>
        <v>0.70737811955890884</v>
      </c>
      <c r="I7" s="261"/>
      <c r="J7" s="261"/>
      <c r="K7" s="261"/>
      <c r="L7" s="261"/>
    </row>
    <row r="8" spans="2:12" ht="15.75" x14ac:dyDescent="0.25">
      <c r="B8" s="261" t="s">
        <v>288</v>
      </c>
      <c r="C8" s="477">
        <f>E24</f>
        <v>4.9261310958412388</v>
      </c>
      <c r="D8" s="261"/>
      <c r="E8" s="261"/>
      <c r="F8" s="262"/>
      <c r="G8" s="261" t="s">
        <v>289</v>
      </c>
      <c r="H8" s="264">
        <f>E13</f>
        <v>0.29547248284703342</v>
      </c>
      <c r="I8" s="261"/>
      <c r="J8" s="261"/>
      <c r="K8" s="261"/>
      <c r="L8" s="261"/>
    </row>
    <row r="9" spans="2:12" ht="15.75" x14ac:dyDescent="0.25">
      <c r="B9" s="261" t="s">
        <v>290</v>
      </c>
      <c r="C9" s="264">
        <f>Ku!C9</f>
        <v>4.6399999999999997E-2</v>
      </c>
      <c r="D9" s="261"/>
      <c r="E9" s="261"/>
      <c r="F9" s="262"/>
      <c r="G9" s="261" t="s">
        <v>291</v>
      </c>
      <c r="H9" s="477">
        <f>Inversion_Inicial!K15/Inversion_Inicial!K16</f>
        <v>0.29262188044109111</v>
      </c>
      <c r="I9" s="476"/>
      <c r="J9" s="261"/>
      <c r="K9" s="261"/>
      <c r="L9" s="261"/>
    </row>
    <row r="10" spans="2:12" ht="15.75" x14ac:dyDescent="0.25">
      <c r="B10" s="261" t="s">
        <v>292</v>
      </c>
      <c r="C10" s="264">
        <f>Ku!C10</f>
        <v>1.7399999999999999E-2</v>
      </c>
      <c r="D10" s="261"/>
      <c r="E10" s="261"/>
      <c r="F10" s="262"/>
      <c r="G10" s="261" t="s">
        <v>293</v>
      </c>
      <c r="H10" s="265">
        <f>Resumen!H17</f>
        <v>0.22</v>
      </c>
      <c r="I10" s="261"/>
      <c r="J10" s="261"/>
      <c r="K10" s="261"/>
      <c r="L10" s="261"/>
    </row>
    <row r="11" spans="2:12" ht="15.75" x14ac:dyDescent="0.25">
      <c r="D11" s="261"/>
      <c r="E11" s="261"/>
      <c r="F11" s="262"/>
      <c r="G11" s="261" t="s">
        <v>294</v>
      </c>
      <c r="H11" s="264">
        <f>C22</f>
        <v>1.4999999999999999E-2</v>
      </c>
      <c r="I11" s="261"/>
      <c r="J11" s="261"/>
      <c r="K11" s="261"/>
      <c r="L11" s="261"/>
    </row>
    <row r="12" spans="2:12" ht="15.75" x14ac:dyDescent="0.25">
      <c r="B12" s="262"/>
      <c r="C12" s="261"/>
      <c r="D12" s="261"/>
      <c r="E12" s="261"/>
      <c r="F12" s="262"/>
      <c r="G12" s="262"/>
      <c r="H12" s="261"/>
      <c r="I12" s="261"/>
      <c r="J12" s="261"/>
      <c r="K12" s="261"/>
      <c r="L12" s="261"/>
    </row>
    <row r="13" spans="2:12" ht="21" thickBot="1" x14ac:dyDescent="0.35">
      <c r="B13" s="478" t="s">
        <v>289</v>
      </c>
      <c r="C13" s="479"/>
      <c r="D13" s="480"/>
      <c r="E13" s="482">
        <f>C7+(C8*(C9))+C10</f>
        <v>0.29547248284703342</v>
      </c>
      <c r="F13" s="262"/>
      <c r="G13" s="478" t="s">
        <v>295</v>
      </c>
      <c r="H13" s="479"/>
      <c r="I13" s="480"/>
      <c r="J13" s="480"/>
      <c r="K13" s="481">
        <f>(H7*H8)+((H9*H10)*(1-H11))</f>
        <v>0.27242193078932087</v>
      </c>
      <c r="L13" s="261"/>
    </row>
    <row r="14" spans="2:12" ht="16.5" thickTop="1" x14ac:dyDescent="0.25"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</row>
    <row r="15" spans="2:12" ht="15.75" x14ac:dyDescent="0.25">
      <c r="B15" s="697" t="s">
        <v>296</v>
      </c>
      <c r="C15" s="697"/>
      <c r="D15" s="697"/>
      <c r="E15" s="697"/>
      <c r="F15" s="261"/>
      <c r="G15" s="261"/>
      <c r="H15" s="261"/>
      <c r="I15" s="261"/>
      <c r="J15" s="261"/>
      <c r="K15" s="261"/>
      <c r="L15" s="261"/>
    </row>
    <row r="16" spans="2:12" ht="15.75" x14ac:dyDescent="0.25"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</row>
    <row r="17" spans="2:12" ht="15.75" x14ac:dyDescent="0.25">
      <c r="B17" s="698" t="s">
        <v>297</v>
      </c>
      <c r="C17" s="699"/>
      <c r="D17" s="699"/>
      <c r="E17" s="700"/>
      <c r="F17" s="261"/>
      <c r="G17" s="261"/>
      <c r="H17" s="261"/>
      <c r="I17" s="261"/>
      <c r="J17" s="261"/>
      <c r="K17" s="261"/>
      <c r="L17" s="261"/>
    </row>
    <row r="18" spans="2:12" ht="15.75" x14ac:dyDescent="0.25"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</row>
    <row r="19" spans="2:12" ht="15.75" x14ac:dyDescent="0.25">
      <c r="B19" s="262" t="s">
        <v>187</v>
      </c>
      <c r="C19" s="261"/>
      <c r="D19" s="261"/>
      <c r="E19" s="261"/>
      <c r="F19" s="261"/>
      <c r="G19" s="261"/>
      <c r="H19" s="261"/>
      <c r="I19" s="261"/>
      <c r="J19" s="261"/>
      <c r="K19" s="261"/>
      <c r="L19" s="261"/>
    </row>
    <row r="20" spans="2:12" ht="15.75" x14ac:dyDescent="0.25">
      <c r="B20" s="261" t="s">
        <v>298</v>
      </c>
      <c r="C20" s="261">
        <v>3.5</v>
      </c>
      <c r="D20" s="261"/>
      <c r="E20" s="261"/>
      <c r="F20" s="261"/>
      <c r="G20" s="261"/>
      <c r="H20" s="261"/>
      <c r="I20" s="261"/>
      <c r="J20" s="261"/>
      <c r="K20" s="261"/>
      <c r="L20" s="261"/>
    </row>
    <row r="21" spans="2:12" ht="15.75" x14ac:dyDescent="0.25">
      <c r="B21" s="261" t="s">
        <v>299</v>
      </c>
      <c r="C21" s="266">
        <f>Inversion_Inicial!H40/Inversion_Inicial!G40</f>
        <v>0.41367109379006206</v>
      </c>
      <c r="D21" s="261"/>
      <c r="E21" s="261"/>
      <c r="F21" s="261"/>
      <c r="G21" s="261"/>
      <c r="H21" s="261"/>
      <c r="I21" s="261"/>
      <c r="J21" s="261"/>
      <c r="K21" s="261"/>
      <c r="L21" s="261"/>
    </row>
    <row r="22" spans="2:12" ht="15.75" x14ac:dyDescent="0.25">
      <c r="B22" s="261" t="s">
        <v>294</v>
      </c>
      <c r="C22" s="261">
        <f>1.5/100</f>
        <v>1.4999999999999999E-2</v>
      </c>
      <c r="D22" s="261"/>
      <c r="E22" s="261"/>
      <c r="F22" s="261"/>
      <c r="G22" s="261"/>
      <c r="H22" s="261"/>
      <c r="I22" s="261"/>
      <c r="J22" s="261"/>
      <c r="K22" s="261"/>
      <c r="L22" s="261"/>
    </row>
    <row r="23" spans="2:12" ht="15.75" x14ac:dyDescent="0.25"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</row>
    <row r="24" spans="2:12" ht="21" thickBot="1" x14ac:dyDescent="0.35">
      <c r="B24" s="478" t="s">
        <v>288</v>
      </c>
      <c r="C24" s="479"/>
      <c r="D24" s="480"/>
      <c r="E24" s="483">
        <f>C20*(1+(C21)*(1-C22))</f>
        <v>4.9261310958412388</v>
      </c>
      <c r="F24" s="261"/>
      <c r="G24" s="261"/>
      <c r="H24" s="261"/>
      <c r="I24" s="261"/>
      <c r="J24" s="261"/>
      <c r="K24" s="261"/>
      <c r="L24" s="261"/>
    </row>
    <row r="25" spans="2:12" ht="16.5" thickTop="1" x14ac:dyDescent="0.25"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</row>
  </sheetData>
  <mergeCells count="6">
    <mergeCell ref="B2:E2"/>
    <mergeCell ref="B4:E4"/>
    <mergeCell ref="G4:K4"/>
    <mergeCell ref="B15:E15"/>
    <mergeCell ref="B17:E17"/>
    <mergeCell ref="G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17"/>
  <sheetViews>
    <sheetView zoomScale="130" zoomScaleNormal="130" workbookViewId="0">
      <selection activeCell="E19" sqref="E19"/>
    </sheetView>
  </sheetViews>
  <sheetFormatPr baseColWidth="10" defaultRowHeight="12.75" x14ac:dyDescent="0.2"/>
  <cols>
    <col min="1" max="1" width="3.7109375" style="267" customWidth="1"/>
    <col min="2" max="2" width="5.5703125" style="267" customWidth="1"/>
    <col min="3" max="3" width="30.42578125" style="267" customWidth="1"/>
    <col min="4" max="4" width="14.7109375" style="267" customWidth="1"/>
    <col min="5" max="5" width="13.7109375" style="267" customWidth="1"/>
    <col min="6" max="6" width="13.85546875" style="267" customWidth="1"/>
    <col min="7" max="8" width="13.7109375" style="267" bestFit="1" customWidth="1"/>
    <col min="9" max="257" width="11.42578125" style="267"/>
    <col min="258" max="258" width="4.42578125" style="267" customWidth="1"/>
    <col min="259" max="259" width="24" style="267" customWidth="1"/>
    <col min="260" max="260" width="14.7109375" style="267" customWidth="1"/>
    <col min="261" max="261" width="9.28515625" style="267" customWidth="1"/>
    <col min="262" max="262" width="8.42578125" style="267" customWidth="1"/>
    <col min="263" max="513" width="11.42578125" style="267"/>
    <col min="514" max="514" width="4.42578125" style="267" customWidth="1"/>
    <col min="515" max="515" width="24" style="267" customWidth="1"/>
    <col min="516" max="516" width="14.7109375" style="267" customWidth="1"/>
    <col min="517" max="517" width="9.28515625" style="267" customWidth="1"/>
    <col min="518" max="518" width="8.42578125" style="267" customWidth="1"/>
    <col min="519" max="769" width="11.42578125" style="267"/>
    <col min="770" max="770" width="4.42578125" style="267" customWidth="1"/>
    <col min="771" max="771" width="24" style="267" customWidth="1"/>
    <col min="772" max="772" width="14.7109375" style="267" customWidth="1"/>
    <col min="773" max="773" width="9.28515625" style="267" customWidth="1"/>
    <col min="774" max="774" width="8.42578125" style="267" customWidth="1"/>
    <col min="775" max="1025" width="11.42578125" style="267"/>
    <col min="1026" max="1026" width="4.42578125" style="267" customWidth="1"/>
    <col min="1027" max="1027" width="24" style="267" customWidth="1"/>
    <col min="1028" max="1028" width="14.7109375" style="267" customWidth="1"/>
    <col min="1029" max="1029" width="9.28515625" style="267" customWidth="1"/>
    <col min="1030" max="1030" width="8.42578125" style="267" customWidth="1"/>
    <col min="1031" max="1281" width="11.42578125" style="267"/>
    <col min="1282" max="1282" width="4.42578125" style="267" customWidth="1"/>
    <col min="1283" max="1283" width="24" style="267" customWidth="1"/>
    <col min="1284" max="1284" width="14.7109375" style="267" customWidth="1"/>
    <col min="1285" max="1285" width="9.28515625" style="267" customWidth="1"/>
    <col min="1286" max="1286" width="8.42578125" style="267" customWidth="1"/>
    <col min="1287" max="1537" width="11.42578125" style="267"/>
    <col min="1538" max="1538" width="4.42578125" style="267" customWidth="1"/>
    <col min="1539" max="1539" width="24" style="267" customWidth="1"/>
    <col min="1540" max="1540" width="14.7109375" style="267" customWidth="1"/>
    <col min="1541" max="1541" width="9.28515625" style="267" customWidth="1"/>
    <col min="1542" max="1542" width="8.42578125" style="267" customWidth="1"/>
    <col min="1543" max="1793" width="11.42578125" style="267"/>
    <col min="1794" max="1794" width="4.42578125" style="267" customWidth="1"/>
    <col min="1795" max="1795" width="24" style="267" customWidth="1"/>
    <col min="1796" max="1796" width="14.7109375" style="267" customWidth="1"/>
    <col min="1797" max="1797" width="9.28515625" style="267" customWidth="1"/>
    <col min="1798" max="1798" width="8.42578125" style="267" customWidth="1"/>
    <col min="1799" max="2049" width="11.42578125" style="267"/>
    <col min="2050" max="2050" width="4.42578125" style="267" customWidth="1"/>
    <col min="2051" max="2051" width="24" style="267" customWidth="1"/>
    <col min="2052" max="2052" width="14.7109375" style="267" customWidth="1"/>
    <col min="2053" max="2053" width="9.28515625" style="267" customWidth="1"/>
    <col min="2054" max="2054" width="8.42578125" style="267" customWidth="1"/>
    <col min="2055" max="2305" width="11.42578125" style="267"/>
    <col min="2306" max="2306" width="4.42578125" style="267" customWidth="1"/>
    <col min="2307" max="2307" width="24" style="267" customWidth="1"/>
    <col min="2308" max="2308" width="14.7109375" style="267" customWidth="1"/>
    <col min="2309" max="2309" width="9.28515625" style="267" customWidth="1"/>
    <col min="2310" max="2310" width="8.42578125" style="267" customWidth="1"/>
    <col min="2311" max="2561" width="11.42578125" style="267"/>
    <col min="2562" max="2562" width="4.42578125" style="267" customWidth="1"/>
    <col min="2563" max="2563" width="24" style="267" customWidth="1"/>
    <col min="2564" max="2564" width="14.7109375" style="267" customWidth="1"/>
    <col min="2565" max="2565" width="9.28515625" style="267" customWidth="1"/>
    <col min="2566" max="2566" width="8.42578125" style="267" customWidth="1"/>
    <col min="2567" max="2817" width="11.42578125" style="267"/>
    <col min="2818" max="2818" width="4.42578125" style="267" customWidth="1"/>
    <col min="2819" max="2819" width="24" style="267" customWidth="1"/>
    <col min="2820" max="2820" width="14.7109375" style="267" customWidth="1"/>
    <col min="2821" max="2821" width="9.28515625" style="267" customWidth="1"/>
    <col min="2822" max="2822" width="8.42578125" style="267" customWidth="1"/>
    <col min="2823" max="3073" width="11.42578125" style="267"/>
    <col min="3074" max="3074" width="4.42578125" style="267" customWidth="1"/>
    <col min="3075" max="3075" width="24" style="267" customWidth="1"/>
    <col min="3076" max="3076" width="14.7109375" style="267" customWidth="1"/>
    <col min="3077" max="3077" width="9.28515625" style="267" customWidth="1"/>
    <col min="3078" max="3078" width="8.42578125" style="267" customWidth="1"/>
    <col min="3079" max="3329" width="11.42578125" style="267"/>
    <col min="3330" max="3330" width="4.42578125" style="267" customWidth="1"/>
    <col min="3331" max="3331" width="24" style="267" customWidth="1"/>
    <col min="3332" max="3332" width="14.7109375" style="267" customWidth="1"/>
    <col min="3333" max="3333" width="9.28515625" style="267" customWidth="1"/>
    <col min="3334" max="3334" width="8.42578125" style="267" customWidth="1"/>
    <col min="3335" max="3585" width="11.42578125" style="267"/>
    <col min="3586" max="3586" width="4.42578125" style="267" customWidth="1"/>
    <col min="3587" max="3587" width="24" style="267" customWidth="1"/>
    <col min="3588" max="3588" width="14.7109375" style="267" customWidth="1"/>
    <col min="3589" max="3589" width="9.28515625" style="267" customWidth="1"/>
    <col min="3590" max="3590" width="8.42578125" style="267" customWidth="1"/>
    <col min="3591" max="3841" width="11.42578125" style="267"/>
    <col min="3842" max="3842" width="4.42578125" style="267" customWidth="1"/>
    <col min="3843" max="3843" width="24" style="267" customWidth="1"/>
    <col min="3844" max="3844" width="14.7109375" style="267" customWidth="1"/>
    <col min="3845" max="3845" width="9.28515625" style="267" customWidth="1"/>
    <col min="3846" max="3846" width="8.42578125" style="267" customWidth="1"/>
    <col min="3847" max="4097" width="11.42578125" style="267"/>
    <col min="4098" max="4098" width="4.42578125" style="267" customWidth="1"/>
    <col min="4099" max="4099" width="24" style="267" customWidth="1"/>
    <col min="4100" max="4100" width="14.7109375" style="267" customWidth="1"/>
    <col min="4101" max="4101" width="9.28515625" style="267" customWidth="1"/>
    <col min="4102" max="4102" width="8.42578125" style="267" customWidth="1"/>
    <col min="4103" max="4353" width="11.42578125" style="267"/>
    <col min="4354" max="4354" width="4.42578125" style="267" customWidth="1"/>
    <col min="4355" max="4355" width="24" style="267" customWidth="1"/>
    <col min="4356" max="4356" width="14.7109375" style="267" customWidth="1"/>
    <col min="4357" max="4357" width="9.28515625" style="267" customWidth="1"/>
    <col min="4358" max="4358" width="8.42578125" style="267" customWidth="1"/>
    <col min="4359" max="4609" width="11.42578125" style="267"/>
    <col min="4610" max="4610" width="4.42578125" style="267" customWidth="1"/>
    <col min="4611" max="4611" width="24" style="267" customWidth="1"/>
    <col min="4612" max="4612" width="14.7109375" style="267" customWidth="1"/>
    <col min="4613" max="4613" width="9.28515625" style="267" customWidth="1"/>
    <col min="4614" max="4614" width="8.42578125" style="267" customWidth="1"/>
    <col min="4615" max="4865" width="11.42578125" style="267"/>
    <col min="4866" max="4866" width="4.42578125" style="267" customWidth="1"/>
    <col min="4867" max="4867" width="24" style="267" customWidth="1"/>
    <col min="4868" max="4868" width="14.7109375" style="267" customWidth="1"/>
    <col min="4869" max="4869" width="9.28515625" style="267" customWidth="1"/>
    <col min="4870" max="4870" width="8.42578125" style="267" customWidth="1"/>
    <col min="4871" max="5121" width="11.42578125" style="267"/>
    <col min="5122" max="5122" width="4.42578125" style="267" customWidth="1"/>
    <col min="5123" max="5123" width="24" style="267" customWidth="1"/>
    <col min="5124" max="5124" width="14.7109375" style="267" customWidth="1"/>
    <col min="5125" max="5125" width="9.28515625" style="267" customWidth="1"/>
    <col min="5126" max="5126" width="8.42578125" style="267" customWidth="1"/>
    <col min="5127" max="5377" width="11.42578125" style="267"/>
    <col min="5378" max="5378" width="4.42578125" style="267" customWidth="1"/>
    <col min="5379" max="5379" width="24" style="267" customWidth="1"/>
    <col min="5380" max="5380" width="14.7109375" style="267" customWidth="1"/>
    <col min="5381" max="5381" width="9.28515625" style="267" customWidth="1"/>
    <col min="5382" max="5382" width="8.42578125" style="267" customWidth="1"/>
    <col min="5383" max="5633" width="11.42578125" style="267"/>
    <col min="5634" max="5634" width="4.42578125" style="267" customWidth="1"/>
    <col min="5635" max="5635" width="24" style="267" customWidth="1"/>
    <col min="5636" max="5636" width="14.7109375" style="267" customWidth="1"/>
    <col min="5637" max="5637" width="9.28515625" style="267" customWidth="1"/>
    <col min="5638" max="5638" width="8.42578125" style="267" customWidth="1"/>
    <col min="5639" max="5889" width="11.42578125" style="267"/>
    <col min="5890" max="5890" width="4.42578125" style="267" customWidth="1"/>
    <col min="5891" max="5891" width="24" style="267" customWidth="1"/>
    <col min="5892" max="5892" width="14.7109375" style="267" customWidth="1"/>
    <col min="5893" max="5893" width="9.28515625" style="267" customWidth="1"/>
    <col min="5894" max="5894" width="8.42578125" style="267" customWidth="1"/>
    <col min="5895" max="6145" width="11.42578125" style="267"/>
    <col min="6146" max="6146" width="4.42578125" style="267" customWidth="1"/>
    <col min="6147" max="6147" width="24" style="267" customWidth="1"/>
    <col min="6148" max="6148" width="14.7109375" style="267" customWidth="1"/>
    <col min="6149" max="6149" width="9.28515625" style="267" customWidth="1"/>
    <col min="6150" max="6150" width="8.42578125" style="267" customWidth="1"/>
    <col min="6151" max="6401" width="11.42578125" style="267"/>
    <col min="6402" max="6402" width="4.42578125" style="267" customWidth="1"/>
    <col min="6403" max="6403" width="24" style="267" customWidth="1"/>
    <col min="6404" max="6404" width="14.7109375" style="267" customWidth="1"/>
    <col min="6405" max="6405" width="9.28515625" style="267" customWidth="1"/>
    <col min="6406" max="6406" width="8.42578125" style="267" customWidth="1"/>
    <col min="6407" max="6657" width="11.42578125" style="267"/>
    <col min="6658" max="6658" width="4.42578125" style="267" customWidth="1"/>
    <col min="6659" max="6659" width="24" style="267" customWidth="1"/>
    <col min="6660" max="6660" width="14.7109375" style="267" customWidth="1"/>
    <col min="6661" max="6661" width="9.28515625" style="267" customWidth="1"/>
    <col min="6662" max="6662" width="8.42578125" style="267" customWidth="1"/>
    <col min="6663" max="6913" width="11.42578125" style="267"/>
    <col min="6914" max="6914" width="4.42578125" style="267" customWidth="1"/>
    <col min="6915" max="6915" width="24" style="267" customWidth="1"/>
    <col min="6916" max="6916" width="14.7109375" style="267" customWidth="1"/>
    <col min="6917" max="6917" width="9.28515625" style="267" customWidth="1"/>
    <col min="6918" max="6918" width="8.42578125" style="267" customWidth="1"/>
    <col min="6919" max="7169" width="11.42578125" style="267"/>
    <col min="7170" max="7170" width="4.42578125" style="267" customWidth="1"/>
    <col min="7171" max="7171" width="24" style="267" customWidth="1"/>
    <col min="7172" max="7172" width="14.7109375" style="267" customWidth="1"/>
    <col min="7173" max="7173" width="9.28515625" style="267" customWidth="1"/>
    <col min="7174" max="7174" width="8.42578125" style="267" customWidth="1"/>
    <col min="7175" max="7425" width="11.42578125" style="267"/>
    <col min="7426" max="7426" width="4.42578125" style="267" customWidth="1"/>
    <col min="7427" max="7427" width="24" style="267" customWidth="1"/>
    <col min="7428" max="7428" width="14.7109375" style="267" customWidth="1"/>
    <col min="7429" max="7429" width="9.28515625" style="267" customWidth="1"/>
    <col min="7430" max="7430" width="8.42578125" style="267" customWidth="1"/>
    <col min="7431" max="7681" width="11.42578125" style="267"/>
    <col min="7682" max="7682" width="4.42578125" style="267" customWidth="1"/>
    <col min="7683" max="7683" width="24" style="267" customWidth="1"/>
    <col min="7684" max="7684" width="14.7109375" style="267" customWidth="1"/>
    <col min="7685" max="7685" width="9.28515625" style="267" customWidth="1"/>
    <col min="7686" max="7686" width="8.42578125" style="267" customWidth="1"/>
    <col min="7687" max="7937" width="11.42578125" style="267"/>
    <col min="7938" max="7938" width="4.42578125" style="267" customWidth="1"/>
    <col min="7939" max="7939" width="24" style="267" customWidth="1"/>
    <col min="7940" max="7940" width="14.7109375" style="267" customWidth="1"/>
    <col min="7941" max="7941" width="9.28515625" style="267" customWidth="1"/>
    <col min="7942" max="7942" width="8.42578125" style="267" customWidth="1"/>
    <col min="7943" max="8193" width="11.42578125" style="267"/>
    <col min="8194" max="8194" width="4.42578125" style="267" customWidth="1"/>
    <col min="8195" max="8195" width="24" style="267" customWidth="1"/>
    <col min="8196" max="8196" width="14.7109375" style="267" customWidth="1"/>
    <col min="8197" max="8197" width="9.28515625" style="267" customWidth="1"/>
    <col min="8198" max="8198" width="8.42578125" style="267" customWidth="1"/>
    <col min="8199" max="8449" width="11.42578125" style="267"/>
    <col min="8450" max="8450" width="4.42578125" style="267" customWidth="1"/>
    <col min="8451" max="8451" width="24" style="267" customWidth="1"/>
    <col min="8452" max="8452" width="14.7109375" style="267" customWidth="1"/>
    <col min="8453" max="8453" width="9.28515625" style="267" customWidth="1"/>
    <col min="8454" max="8454" width="8.42578125" style="267" customWidth="1"/>
    <col min="8455" max="8705" width="11.42578125" style="267"/>
    <col min="8706" max="8706" width="4.42578125" style="267" customWidth="1"/>
    <col min="8707" max="8707" width="24" style="267" customWidth="1"/>
    <col min="8708" max="8708" width="14.7109375" style="267" customWidth="1"/>
    <col min="8709" max="8709" width="9.28515625" style="267" customWidth="1"/>
    <col min="8710" max="8710" width="8.42578125" style="267" customWidth="1"/>
    <col min="8711" max="8961" width="11.42578125" style="267"/>
    <col min="8962" max="8962" width="4.42578125" style="267" customWidth="1"/>
    <col min="8963" max="8963" width="24" style="267" customWidth="1"/>
    <col min="8964" max="8964" width="14.7109375" style="267" customWidth="1"/>
    <col min="8965" max="8965" width="9.28515625" style="267" customWidth="1"/>
    <col min="8966" max="8966" width="8.42578125" style="267" customWidth="1"/>
    <col min="8967" max="9217" width="11.42578125" style="267"/>
    <col min="9218" max="9218" width="4.42578125" style="267" customWidth="1"/>
    <col min="9219" max="9219" width="24" style="267" customWidth="1"/>
    <col min="9220" max="9220" width="14.7109375" style="267" customWidth="1"/>
    <col min="9221" max="9221" width="9.28515625" style="267" customWidth="1"/>
    <col min="9222" max="9222" width="8.42578125" style="267" customWidth="1"/>
    <col min="9223" max="9473" width="11.42578125" style="267"/>
    <col min="9474" max="9474" width="4.42578125" style="267" customWidth="1"/>
    <col min="9475" max="9475" width="24" style="267" customWidth="1"/>
    <col min="9476" max="9476" width="14.7109375" style="267" customWidth="1"/>
    <col min="9477" max="9477" width="9.28515625" style="267" customWidth="1"/>
    <col min="9478" max="9478" width="8.42578125" style="267" customWidth="1"/>
    <col min="9479" max="9729" width="11.42578125" style="267"/>
    <col min="9730" max="9730" width="4.42578125" style="267" customWidth="1"/>
    <col min="9731" max="9731" width="24" style="267" customWidth="1"/>
    <col min="9732" max="9732" width="14.7109375" style="267" customWidth="1"/>
    <col min="9733" max="9733" width="9.28515625" style="267" customWidth="1"/>
    <col min="9734" max="9734" width="8.42578125" style="267" customWidth="1"/>
    <col min="9735" max="9985" width="11.42578125" style="267"/>
    <col min="9986" max="9986" width="4.42578125" style="267" customWidth="1"/>
    <col min="9987" max="9987" width="24" style="267" customWidth="1"/>
    <col min="9988" max="9988" width="14.7109375" style="267" customWidth="1"/>
    <col min="9989" max="9989" width="9.28515625" style="267" customWidth="1"/>
    <col min="9990" max="9990" width="8.42578125" style="267" customWidth="1"/>
    <col min="9991" max="10241" width="11.42578125" style="267"/>
    <col min="10242" max="10242" width="4.42578125" style="267" customWidth="1"/>
    <col min="10243" max="10243" width="24" style="267" customWidth="1"/>
    <col min="10244" max="10244" width="14.7109375" style="267" customWidth="1"/>
    <col min="10245" max="10245" width="9.28515625" style="267" customWidth="1"/>
    <col min="10246" max="10246" width="8.42578125" style="267" customWidth="1"/>
    <col min="10247" max="10497" width="11.42578125" style="267"/>
    <col min="10498" max="10498" width="4.42578125" style="267" customWidth="1"/>
    <col min="10499" max="10499" width="24" style="267" customWidth="1"/>
    <col min="10500" max="10500" width="14.7109375" style="267" customWidth="1"/>
    <col min="10501" max="10501" width="9.28515625" style="267" customWidth="1"/>
    <col min="10502" max="10502" width="8.42578125" style="267" customWidth="1"/>
    <col min="10503" max="10753" width="11.42578125" style="267"/>
    <col min="10754" max="10754" width="4.42578125" style="267" customWidth="1"/>
    <col min="10755" max="10755" width="24" style="267" customWidth="1"/>
    <col min="10756" max="10756" width="14.7109375" style="267" customWidth="1"/>
    <col min="10757" max="10757" width="9.28515625" style="267" customWidth="1"/>
    <col min="10758" max="10758" width="8.42578125" style="267" customWidth="1"/>
    <col min="10759" max="11009" width="11.42578125" style="267"/>
    <col min="11010" max="11010" width="4.42578125" style="267" customWidth="1"/>
    <col min="11011" max="11011" width="24" style="267" customWidth="1"/>
    <col min="11012" max="11012" width="14.7109375" style="267" customWidth="1"/>
    <col min="11013" max="11013" width="9.28515625" style="267" customWidth="1"/>
    <col min="11014" max="11014" width="8.42578125" style="267" customWidth="1"/>
    <col min="11015" max="11265" width="11.42578125" style="267"/>
    <col min="11266" max="11266" width="4.42578125" style="267" customWidth="1"/>
    <col min="11267" max="11267" width="24" style="267" customWidth="1"/>
    <col min="11268" max="11268" width="14.7109375" style="267" customWidth="1"/>
    <col min="11269" max="11269" width="9.28515625" style="267" customWidth="1"/>
    <col min="11270" max="11270" width="8.42578125" style="267" customWidth="1"/>
    <col min="11271" max="11521" width="11.42578125" style="267"/>
    <col min="11522" max="11522" width="4.42578125" style="267" customWidth="1"/>
    <col min="11523" max="11523" width="24" style="267" customWidth="1"/>
    <col min="11524" max="11524" width="14.7109375" style="267" customWidth="1"/>
    <col min="11525" max="11525" width="9.28515625" style="267" customWidth="1"/>
    <col min="11526" max="11526" width="8.42578125" style="267" customWidth="1"/>
    <col min="11527" max="11777" width="11.42578125" style="267"/>
    <col min="11778" max="11778" width="4.42578125" style="267" customWidth="1"/>
    <col min="11779" max="11779" width="24" style="267" customWidth="1"/>
    <col min="11780" max="11780" width="14.7109375" style="267" customWidth="1"/>
    <col min="11781" max="11781" width="9.28515625" style="267" customWidth="1"/>
    <col min="11782" max="11782" width="8.42578125" style="267" customWidth="1"/>
    <col min="11783" max="12033" width="11.42578125" style="267"/>
    <col min="12034" max="12034" width="4.42578125" style="267" customWidth="1"/>
    <col min="12035" max="12035" width="24" style="267" customWidth="1"/>
    <col min="12036" max="12036" width="14.7109375" style="267" customWidth="1"/>
    <col min="12037" max="12037" width="9.28515625" style="267" customWidth="1"/>
    <col min="12038" max="12038" width="8.42578125" style="267" customWidth="1"/>
    <col min="12039" max="12289" width="11.42578125" style="267"/>
    <col min="12290" max="12290" width="4.42578125" style="267" customWidth="1"/>
    <col min="12291" max="12291" width="24" style="267" customWidth="1"/>
    <col min="12292" max="12292" width="14.7109375" style="267" customWidth="1"/>
    <col min="12293" max="12293" width="9.28515625" style="267" customWidth="1"/>
    <col min="12294" max="12294" width="8.42578125" style="267" customWidth="1"/>
    <col min="12295" max="12545" width="11.42578125" style="267"/>
    <col min="12546" max="12546" width="4.42578125" style="267" customWidth="1"/>
    <col min="12547" max="12547" width="24" style="267" customWidth="1"/>
    <col min="12548" max="12548" width="14.7109375" style="267" customWidth="1"/>
    <col min="12549" max="12549" width="9.28515625" style="267" customWidth="1"/>
    <col min="12550" max="12550" width="8.42578125" style="267" customWidth="1"/>
    <col min="12551" max="12801" width="11.42578125" style="267"/>
    <col min="12802" max="12802" width="4.42578125" style="267" customWidth="1"/>
    <col min="12803" max="12803" width="24" style="267" customWidth="1"/>
    <col min="12804" max="12804" width="14.7109375" style="267" customWidth="1"/>
    <col min="12805" max="12805" width="9.28515625" style="267" customWidth="1"/>
    <col min="12806" max="12806" width="8.42578125" style="267" customWidth="1"/>
    <col min="12807" max="13057" width="11.42578125" style="267"/>
    <col min="13058" max="13058" width="4.42578125" style="267" customWidth="1"/>
    <col min="13059" max="13059" width="24" style="267" customWidth="1"/>
    <col min="13060" max="13060" width="14.7109375" style="267" customWidth="1"/>
    <col min="13061" max="13061" width="9.28515625" style="267" customWidth="1"/>
    <col min="13062" max="13062" width="8.42578125" style="267" customWidth="1"/>
    <col min="13063" max="13313" width="11.42578125" style="267"/>
    <col min="13314" max="13314" width="4.42578125" style="267" customWidth="1"/>
    <col min="13315" max="13315" width="24" style="267" customWidth="1"/>
    <col min="13316" max="13316" width="14.7109375" style="267" customWidth="1"/>
    <col min="13317" max="13317" width="9.28515625" style="267" customWidth="1"/>
    <col min="13318" max="13318" width="8.42578125" style="267" customWidth="1"/>
    <col min="13319" max="13569" width="11.42578125" style="267"/>
    <col min="13570" max="13570" width="4.42578125" style="267" customWidth="1"/>
    <col min="13571" max="13571" width="24" style="267" customWidth="1"/>
    <col min="13572" max="13572" width="14.7109375" style="267" customWidth="1"/>
    <col min="13573" max="13573" width="9.28515625" style="267" customWidth="1"/>
    <col min="13574" max="13574" width="8.42578125" style="267" customWidth="1"/>
    <col min="13575" max="13825" width="11.42578125" style="267"/>
    <col min="13826" max="13826" width="4.42578125" style="267" customWidth="1"/>
    <col min="13827" max="13827" width="24" style="267" customWidth="1"/>
    <col min="13828" max="13828" width="14.7109375" style="267" customWidth="1"/>
    <col min="13829" max="13829" width="9.28515625" style="267" customWidth="1"/>
    <col min="13830" max="13830" width="8.42578125" style="267" customWidth="1"/>
    <col min="13831" max="14081" width="11.42578125" style="267"/>
    <col min="14082" max="14082" width="4.42578125" style="267" customWidth="1"/>
    <col min="14083" max="14083" width="24" style="267" customWidth="1"/>
    <col min="14084" max="14084" width="14.7109375" style="267" customWidth="1"/>
    <col min="14085" max="14085" width="9.28515625" style="267" customWidth="1"/>
    <col min="14086" max="14086" width="8.42578125" style="267" customWidth="1"/>
    <col min="14087" max="14337" width="11.42578125" style="267"/>
    <col min="14338" max="14338" width="4.42578125" style="267" customWidth="1"/>
    <col min="14339" max="14339" width="24" style="267" customWidth="1"/>
    <col min="14340" max="14340" width="14.7109375" style="267" customWidth="1"/>
    <col min="14341" max="14341" width="9.28515625" style="267" customWidth="1"/>
    <col min="14342" max="14342" width="8.42578125" style="267" customWidth="1"/>
    <col min="14343" max="14593" width="11.42578125" style="267"/>
    <col min="14594" max="14594" width="4.42578125" style="267" customWidth="1"/>
    <col min="14595" max="14595" width="24" style="267" customWidth="1"/>
    <col min="14596" max="14596" width="14.7109375" style="267" customWidth="1"/>
    <col min="14597" max="14597" width="9.28515625" style="267" customWidth="1"/>
    <col min="14598" max="14598" width="8.42578125" style="267" customWidth="1"/>
    <col min="14599" max="14849" width="11.42578125" style="267"/>
    <col min="14850" max="14850" width="4.42578125" style="267" customWidth="1"/>
    <col min="14851" max="14851" width="24" style="267" customWidth="1"/>
    <col min="14852" max="14852" width="14.7109375" style="267" customWidth="1"/>
    <col min="14853" max="14853" width="9.28515625" style="267" customWidth="1"/>
    <col min="14854" max="14854" width="8.42578125" style="267" customWidth="1"/>
    <col min="14855" max="15105" width="11.42578125" style="267"/>
    <col min="15106" max="15106" width="4.42578125" style="267" customWidth="1"/>
    <col min="15107" max="15107" width="24" style="267" customWidth="1"/>
    <col min="15108" max="15108" width="14.7109375" style="267" customWidth="1"/>
    <col min="15109" max="15109" width="9.28515625" style="267" customWidth="1"/>
    <col min="15110" max="15110" width="8.42578125" style="267" customWidth="1"/>
    <col min="15111" max="15361" width="11.42578125" style="267"/>
    <col min="15362" max="15362" width="4.42578125" style="267" customWidth="1"/>
    <col min="15363" max="15363" width="24" style="267" customWidth="1"/>
    <col min="15364" max="15364" width="14.7109375" style="267" customWidth="1"/>
    <col min="15365" max="15365" width="9.28515625" style="267" customWidth="1"/>
    <col min="15366" max="15366" width="8.42578125" style="267" customWidth="1"/>
    <col min="15367" max="15617" width="11.42578125" style="267"/>
    <col min="15618" max="15618" width="4.42578125" style="267" customWidth="1"/>
    <col min="15619" max="15619" width="24" style="267" customWidth="1"/>
    <col min="15620" max="15620" width="14.7109375" style="267" customWidth="1"/>
    <col min="15621" max="15621" width="9.28515625" style="267" customWidth="1"/>
    <col min="15622" max="15622" width="8.42578125" style="267" customWidth="1"/>
    <col min="15623" max="15873" width="11.42578125" style="267"/>
    <col min="15874" max="15874" width="4.42578125" style="267" customWidth="1"/>
    <col min="15875" max="15875" width="24" style="267" customWidth="1"/>
    <col min="15876" max="15876" width="14.7109375" style="267" customWidth="1"/>
    <col min="15877" max="15877" width="9.28515625" style="267" customWidth="1"/>
    <col min="15878" max="15878" width="8.42578125" style="267" customWidth="1"/>
    <col min="15879" max="16129" width="11.42578125" style="267"/>
    <col min="16130" max="16130" width="4.42578125" style="267" customWidth="1"/>
    <col min="16131" max="16131" width="24" style="267" customWidth="1"/>
    <col min="16132" max="16132" width="14.7109375" style="267" customWidth="1"/>
    <col min="16133" max="16133" width="9.28515625" style="267" customWidth="1"/>
    <col min="16134" max="16134" width="8.42578125" style="267" customWidth="1"/>
    <col min="16135" max="16384" width="11.42578125" style="267"/>
  </cols>
  <sheetData>
    <row r="1" spans="2:8" x14ac:dyDescent="0.2">
      <c r="B1" s="314"/>
    </row>
    <row r="3" spans="2:8" x14ac:dyDescent="0.2">
      <c r="C3" s="701" t="s">
        <v>300</v>
      </c>
      <c r="D3" s="701"/>
      <c r="E3" s="701"/>
      <c r="F3" s="701"/>
      <c r="G3" s="701"/>
      <c r="H3" s="701"/>
    </row>
    <row r="4" spans="2:8" ht="13.5" thickBot="1" x14ac:dyDescent="0.25"/>
    <row r="5" spans="2:8" ht="13.5" thickBot="1" x14ac:dyDescent="0.25">
      <c r="C5" s="534" t="s">
        <v>19</v>
      </c>
      <c r="D5" s="535" t="s">
        <v>301</v>
      </c>
      <c r="E5" s="535" t="s">
        <v>302</v>
      </c>
      <c r="F5" s="535" t="s">
        <v>303</v>
      </c>
      <c r="G5" s="535" t="s">
        <v>304</v>
      </c>
      <c r="H5" s="536" t="s">
        <v>305</v>
      </c>
    </row>
    <row r="6" spans="2:8" x14ac:dyDescent="0.2">
      <c r="C6" s="315" t="s">
        <v>306</v>
      </c>
      <c r="D6" s="533">
        <f>D7-(D7*18/100)</f>
        <v>233705.74</v>
      </c>
      <c r="E6" s="533">
        <f t="shared" ref="E6:H6" si="0">E7-(E7*18/100)</f>
        <v>245391.56</v>
      </c>
      <c r="F6" s="533">
        <f t="shared" si="0"/>
        <v>257661.63</v>
      </c>
      <c r="G6" s="533">
        <f t="shared" si="0"/>
        <v>270545.16249999998</v>
      </c>
      <c r="H6" s="539">
        <f t="shared" si="0"/>
        <v>284072.83062500006</v>
      </c>
    </row>
    <row r="7" spans="2:8" x14ac:dyDescent="0.2">
      <c r="C7" s="318" t="s">
        <v>307</v>
      </c>
      <c r="D7" s="531">
        <f>Estado_Resultados!D7</f>
        <v>285007</v>
      </c>
      <c r="E7" s="531">
        <f>Estado_Resultados!E7</f>
        <v>299258</v>
      </c>
      <c r="F7" s="531">
        <f>Estado_Resultados!F7</f>
        <v>314221.5</v>
      </c>
      <c r="G7" s="531">
        <f>Estado_Resultados!G7</f>
        <v>329933.125</v>
      </c>
      <c r="H7" s="540">
        <f>Estado_Resultados!H7</f>
        <v>346430.28125000006</v>
      </c>
    </row>
    <row r="8" spans="2:8" x14ac:dyDescent="0.2">
      <c r="C8" s="319" t="s">
        <v>339</v>
      </c>
      <c r="D8" s="532">
        <f>D7-D6</f>
        <v>51301.260000000009</v>
      </c>
      <c r="E8" s="532">
        <f t="shared" ref="E8:H8" si="1">E7-E6</f>
        <v>53866.44</v>
      </c>
      <c r="F8" s="532">
        <f t="shared" si="1"/>
        <v>56559.869999999995</v>
      </c>
      <c r="G8" s="532">
        <f t="shared" si="1"/>
        <v>59387.962500000023</v>
      </c>
      <c r="H8" s="541">
        <f t="shared" si="1"/>
        <v>62357.450624999998</v>
      </c>
    </row>
    <row r="9" spans="2:8" x14ac:dyDescent="0.2">
      <c r="C9" s="318" t="s">
        <v>256</v>
      </c>
      <c r="D9" s="316">
        <f>Costos_Ventas!D28</f>
        <v>190000</v>
      </c>
      <c r="E9" s="316">
        <f>Costos_Ventas!E28</f>
        <v>199500</v>
      </c>
      <c r="F9" s="316">
        <f>Costos_Ventas!F28</f>
        <v>209475</v>
      </c>
      <c r="G9" s="316">
        <f>Costos_Ventas!G28</f>
        <v>219948.75</v>
      </c>
      <c r="H9" s="317">
        <f>Costos_Ventas!H28</f>
        <v>230946.1875</v>
      </c>
    </row>
    <row r="10" spans="2:8" x14ac:dyDescent="0.2">
      <c r="C10" s="318" t="s">
        <v>327</v>
      </c>
      <c r="D10" s="316">
        <f>Estado_Resultados!D10</f>
        <v>2354.4</v>
      </c>
      <c r="E10" s="316">
        <f>Estado_Resultados!E10</f>
        <v>2354.4</v>
      </c>
      <c r="F10" s="316">
        <f>Estado_Resultados!F10</f>
        <v>2354.4</v>
      </c>
      <c r="G10" s="316">
        <f>Estado_Resultados!G10</f>
        <v>2354.4</v>
      </c>
      <c r="H10" s="317">
        <f>Estado_Resultados!H10</f>
        <v>2354.4</v>
      </c>
    </row>
    <row r="11" spans="2:8" x14ac:dyDescent="0.2">
      <c r="C11" s="318" t="s">
        <v>328</v>
      </c>
      <c r="D11" s="316">
        <f>Estado_Resultados!D13-Gastos_Operativos!$H$8*12</f>
        <v>2760</v>
      </c>
      <c r="E11" s="316">
        <f>Estado_Resultados!E13-Gastos_Operativos!$H$8*12</f>
        <v>2760</v>
      </c>
      <c r="F11" s="316">
        <f>Estado_Resultados!F13-Gastos_Operativos!$H$8*12</f>
        <v>2760</v>
      </c>
      <c r="G11" s="316">
        <f>Estado_Resultados!G13-Gastos_Operativos!$H$8*12</f>
        <v>2760</v>
      </c>
      <c r="H11" s="317">
        <f>Estado_Resultados!H13-Gastos_Operativos!$H$8*12</f>
        <v>2760</v>
      </c>
    </row>
    <row r="12" spans="2:8" x14ac:dyDescent="0.2">
      <c r="C12" s="318" t="s">
        <v>42</v>
      </c>
      <c r="D12" s="316">
        <f>Estado_Resultados!D14-Gastos_Operativos!$H$15*12</f>
        <v>39000</v>
      </c>
      <c r="E12" s="316">
        <f>Estado_Resultados!E14-Gastos_Operativos!$H$15*12</f>
        <v>39000</v>
      </c>
      <c r="F12" s="316">
        <f>Estado_Resultados!F14-Gastos_Operativos!$H$15*12</f>
        <v>39000</v>
      </c>
      <c r="G12" s="316">
        <f>Estado_Resultados!G14-Gastos_Operativos!$H$15*12</f>
        <v>39000</v>
      </c>
      <c r="H12" s="317">
        <f>Estado_Resultados!H14-Gastos_Operativos!$H$15*12</f>
        <v>39000</v>
      </c>
    </row>
    <row r="13" spans="2:8" x14ac:dyDescent="0.2">
      <c r="C13" s="318" t="s">
        <v>189</v>
      </c>
      <c r="D13" s="316">
        <f>Estado_Resultados!D15</f>
        <v>334</v>
      </c>
      <c r="E13" s="316">
        <f>Estado_Resultados!E15</f>
        <v>334</v>
      </c>
      <c r="F13" s="316">
        <f>Estado_Resultados!F15</f>
        <v>334</v>
      </c>
      <c r="G13" s="316">
        <f>Estado_Resultados!G15</f>
        <v>334</v>
      </c>
      <c r="H13" s="317">
        <f>Estado_Resultados!H15</f>
        <v>334</v>
      </c>
    </row>
    <row r="14" spans="2:8" x14ac:dyDescent="0.2">
      <c r="C14" s="318" t="s">
        <v>308</v>
      </c>
      <c r="D14" s="316">
        <f>SUM(D9:D13)</f>
        <v>234448.4</v>
      </c>
      <c r="E14" s="316">
        <f t="shared" ref="E14:H14" si="2">SUM(E9:E13)</f>
        <v>243948.4</v>
      </c>
      <c r="F14" s="316">
        <f t="shared" si="2"/>
        <v>253923.4</v>
      </c>
      <c r="G14" s="316">
        <f t="shared" si="2"/>
        <v>264397.15000000002</v>
      </c>
      <c r="H14" s="317">
        <f t="shared" si="2"/>
        <v>275394.58750000002</v>
      </c>
    </row>
    <row r="15" spans="2:8" x14ac:dyDescent="0.2">
      <c r="C15" s="318" t="s">
        <v>309</v>
      </c>
      <c r="D15" s="531">
        <f>D14+D14*18/100</f>
        <v>276649.11199999996</v>
      </c>
      <c r="E15" s="531">
        <f t="shared" ref="E15:H15" si="3">E14+E14*18/100</f>
        <v>287859.11199999996</v>
      </c>
      <c r="F15" s="531">
        <f t="shared" si="3"/>
        <v>299629.61199999996</v>
      </c>
      <c r="G15" s="531">
        <f t="shared" si="3"/>
        <v>311988.63700000005</v>
      </c>
      <c r="H15" s="540">
        <f t="shared" si="3"/>
        <v>324965.61325000005</v>
      </c>
    </row>
    <row r="16" spans="2:8" ht="13.5" thickBot="1" x14ac:dyDescent="0.25">
      <c r="C16" s="542" t="s">
        <v>338</v>
      </c>
      <c r="D16" s="543">
        <f>D15-D14</f>
        <v>42200.71199999997</v>
      </c>
      <c r="E16" s="543">
        <f t="shared" ref="E16:H16" si="4">E15-E14</f>
        <v>43910.71199999997</v>
      </c>
      <c r="F16" s="543">
        <f t="shared" si="4"/>
        <v>45706.21199999997</v>
      </c>
      <c r="G16" s="543">
        <f t="shared" si="4"/>
        <v>47591.487000000023</v>
      </c>
      <c r="H16" s="544">
        <f t="shared" si="4"/>
        <v>49571.02575000003</v>
      </c>
    </row>
    <row r="17" spans="3:8" ht="13.5" thickBot="1" x14ac:dyDescent="0.25">
      <c r="C17" s="537" t="s">
        <v>310</v>
      </c>
      <c r="D17" s="538">
        <f>D8-D16</f>
        <v>9100.5480000000389</v>
      </c>
      <c r="E17" s="538">
        <f t="shared" ref="E17:H17" si="5">E8-E16</f>
        <v>9955.7280000000319</v>
      </c>
      <c r="F17" s="538">
        <f t="shared" si="5"/>
        <v>10853.658000000025</v>
      </c>
      <c r="G17" s="538">
        <f t="shared" si="5"/>
        <v>11796.4755</v>
      </c>
      <c r="H17" s="538">
        <f t="shared" si="5"/>
        <v>12786.424874999968</v>
      </c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O29"/>
  <sheetViews>
    <sheetView zoomScale="106" zoomScaleNormal="106" workbookViewId="0">
      <selection activeCell="J20" sqref="J20"/>
    </sheetView>
  </sheetViews>
  <sheetFormatPr baseColWidth="10" defaultRowHeight="12.75" x14ac:dyDescent="0.2"/>
  <cols>
    <col min="1" max="2" width="11.42578125" style="267"/>
    <col min="3" max="3" width="31.28515625" style="267" customWidth="1"/>
    <col min="4" max="4" width="8.7109375" style="267" customWidth="1"/>
    <col min="5" max="7" width="9.7109375" style="267" customWidth="1"/>
    <col min="8" max="8" width="9.85546875" style="267" customWidth="1"/>
    <col min="9" max="9" width="10.5703125" style="267" customWidth="1"/>
    <col min="10" max="258" width="11.42578125" style="267"/>
    <col min="259" max="259" width="35.7109375" style="267" customWidth="1"/>
    <col min="260" max="260" width="10.140625" style="267" customWidth="1"/>
    <col min="261" max="262" width="9.5703125" style="267" customWidth="1"/>
    <col min="263" max="264" width="10" style="267" customWidth="1"/>
    <col min="265" max="265" width="9.140625" style="267" customWidth="1"/>
    <col min="266" max="514" width="11.42578125" style="267"/>
    <col min="515" max="515" width="35.7109375" style="267" customWidth="1"/>
    <col min="516" max="516" width="10.140625" style="267" customWidth="1"/>
    <col min="517" max="518" width="9.5703125" style="267" customWidth="1"/>
    <col min="519" max="520" width="10" style="267" customWidth="1"/>
    <col min="521" max="521" width="9.140625" style="267" customWidth="1"/>
    <col min="522" max="770" width="11.42578125" style="267"/>
    <col min="771" max="771" width="35.7109375" style="267" customWidth="1"/>
    <col min="772" max="772" width="10.140625" style="267" customWidth="1"/>
    <col min="773" max="774" width="9.5703125" style="267" customWidth="1"/>
    <col min="775" max="776" width="10" style="267" customWidth="1"/>
    <col min="777" max="777" width="9.140625" style="267" customWidth="1"/>
    <col min="778" max="1026" width="11.42578125" style="267"/>
    <col min="1027" max="1027" width="35.7109375" style="267" customWidth="1"/>
    <col min="1028" max="1028" width="10.140625" style="267" customWidth="1"/>
    <col min="1029" max="1030" width="9.5703125" style="267" customWidth="1"/>
    <col min="1031" max="1032" width="10" style="267" customWidth="1"/>
    <col min="1033" max="1033" width="9.140625" style="267" customWidth="1"/>
    <col min="1034" max="1282" width="11.42578125" style="267"/>
    <col min="1283" max="1283" width="35.7109375" style="267" customWidth="1"/>
    <col min="1284" max="1284" width="10.140625" style="267" customWidth="1"/>
    <col min="1285" max="1286" width="9.5703125" style="267" customWidth="1"/>
    <col min="1287" max="1288" width="10" style="267" customWidth="1"/>
    <col min="1289" max="1289" width="9.140625" style="267" customWidth="1"/>
    <col min="1290" max="1538" width="11.42578125" style="267"/>
    <col min="1539" max="1539" width="35.7109375" style="267" customWidth="1"/>
    <col min="1540" max="1540" width="10.140625" style="267" customWidth="1"/>
    <col min="1541" max="1542" width="9.5703125" style="267" customWidth="1"/>
    <col min="1543" max="1544" width="10" style="267" customWidth="1"/>
    <col min="1545" max="1545" width="9.140625" style="267" customWidth="1"/>
    <col min="1546" max="1794" width="11.42578125" style="267"/>
    <col min="1795" max="1795" width="35.7109375" style="267" customWidth="1"/>
    <col min="1796" max="1796" width="10.140625" style="267" customWidth="1"/>
    <col min="1797" max="1798" width="9.5703125" style="267" customWidth="1"/>
    <col min="1799" max="1800" width="10" style="267" customWidth="1"/>
    <col min="1801" max="1801" width="9.140625" style="267" customWidth="1"/>
    <col min="1802" max="2050" width="11.42578125" style="267"/>
    <col min="2051" max="2051" width="35.7109375" style="267" customWidth="1"/>
    <col min="2052" max="2052" width="10.140625" style="267" customWidth="1"/>
    <col min="2053" max="2054" width="9.5703125" style="267" customWidth="1"/>
    <col min="2055" max="2056" width="10" style="267" customWidth="1"/>
    <col min="2057" max="2057" width="9.140625" style="267" customWidth="1"/>
    <col min="2058" max="2306" width="11.42578125" style="267"/>
    <col min="2307" max="2307" width="35.7109375" style="267" customWidth="1"/>
    <col min="2308" max="2308" width="10.140625" style="267" customWidth="1"/>
    <col min="2309" max="2310" width="9.5703125" style="267" customWidth="1"/>
    <col min="2311" max="2312" width="10" style="267" customWidth="1"/>
    <col min="2313" max="2313" width="9.140625" style="267" customWidth="1"/>
    <col min="2314" max="2562" width="11.42578125" style="267"/>
    <col min="2563" max="2563" width="35.7109375" style="267" customWidth="1"/>
    <col min="2564" max="2564" width="10.140625" style="267" customWidth="1"/>
    <col min="2565" max="2566" width="9.5703125" style="267" customWidth="1"/>
    <col min="2567" max="2568" width="10" style="267" customWidth="1"/>
    <col min="2569" max="2569" width="9.140625" style="267" customWidth="1"/>
    <col min="2570" max="2818" width="11.42578125" style="267"/>
    <col min="2819" max="2819" width="35.7109375" style="267" customWidth="1"/>
    <col min="2820" max="2820" width="10.140625" style="267" customWidth="1"/>
    <col min="2821" max="2822" width="9.5703125" style="267" customWidth="1"/>
    <col min="2823" max="2824" width="10" style="267" customWidth="1"/>
    <col min="2825" max="2825" width="9.140625" style="267" customWidth="1"/>
    <col min="2826" max="3074" width="11.42578125" style="267"/>
    <col min="3075" max="3075" width="35.7109375" style="267" customWidth="1"/>
    <col min="3076" max="3076" width="10.140625" style="267" customWidth="1"/>
    <col min="3077" max="3078" width="9.5703125" style="267" customWidth="1"/>
    <col min="3079" max="3080" width="10" style="267" customWidth="1"/>
    <col min="3081" max="3081" width="9.140625" style="267" customWidth="1"/>
    <col min="3082" max="3330" width="11.42578125" style="267"/>
    <col min="3331" max="3331" width="35.7109375" style="267" customWidth="1"/>
    <col min="3332" max="3332" width="10.140625" style="267" customWidth="1"/>
    <col min="3333" max="3334" width="9.5703125" style="267" customWidth="1"/>
    <col min="3335" max="3336" width="10" style="267" customWidth="1"/>
    <col min="3337" max="3337" width="9.140625" style="267" customWidth="1"/>
    <col min="3338" max="3586" width="11.42578125" style="267"/>
    <col min="3587" max="3587" width="35.7109375" style="267" customWidth="1"/>
    <col min="3588" max="3588" width="10.140625" style="267" customWidth="1"/>
    <col min="3589" max="3590" width="9.5703125" style="267" customWidth="1"/>
    <col min="3591" max="3592" width="10" style="267" customWidth="1"/>
    <col min="3593" max="3593" width="9.140625" style="267" customWidth="1"/>
    <col min="3594" max="3842" width="11.42578125" style="267"/>
    <col min="3843" max="3843" width="35.7109375" style="267" customWidth="1"/>
    <col min="3844" max="3844" width="10.140625" style="267" customWidth="1"/>
    <col min="3845" max="3846" width="9.5703125" style="267" customWidth="1"/>
    <col min="3847" max="3848" width="10" style="267" customWidth="1"/>
    <col min="3849" max="3849" width="9.140625" style="267" customWidth="1"/>
    <col min="3850" max="4098" width="11.42578125" style="267"/>
    <col min="4099" max="4099" width="35.7109375" style="267" customWidth="1"/>
    <col min="4100" max="4100" width="10.140625" style="267" customWidth="1"/>
    <col min="4101" max="4102" width="9.5703125" style="267" customWidth="1"/>
    <col min="4103" max="4104" width="10" style="267" customWidth="1"/>
    <col min="4105" max="4105" width="9.140625" style="267" customWidth="1"/>
    <col min="4106" max="4354" width="11.42578125" style="267"/>
    <col min="4355" max="4355" width="35.7109375" style="267" customWidth="1"/>
    <col min="4356" max="4356" width="10.140625" style="267" customWidth="1"/>
    <col min="4357" max="4358" width="9.5703125" style="267" customWidth="1"/>
    <col min="4359" max="4360" width="10" style="267" customWidth="1"/>
    <col min="4361" max="4361" width="9.140625" style="267" customWidth="1"/>
    <col min="4362" max="4610" width="11.42578125" style="267"/>
    <col min="4611" max="4611" width="35.7109375" style="267" customWidth="1"/>
    <col min="4612" max="4612" width="10.140625" style="267" customWidth="1"/>
    <col min="4613" max="4614" width="9.5703125" style="267" customWidth="1"/>
    <col min="4615" max="4616" width="10" style="267" customWidth="1"/>
    <col min="4617" max="4617" width="9.140625" style="267" customWidth="1"/>
    <col min="4618" max="4866" width="11.42578125" style="267"/>
    <col min="4867" max="4867" width="35.7109375" style="267" customWidth="1"/>
    <col min="4868" max="4868" width="10.140625" style="267" customWidth="1"/>
    <col min="4869" max="4870" width="9.5703125" style="267" customWidth="1"/>
    <col min="4871" max="4872" width="10" style="267" customWidth="1"/>
    <col min="4873" max="4873" width="9.140625" style="267" customWidth="1"/>
    <col min="4874" max="5122" width="11.42578125" style="267"/>
    <col min="5123" max="5123" width="35.7109375" style="267" customWidth="1"/>
    <col min="5124" max="5124" width="10.140625" style="267" customWidth="1"/>
    <col min="5125" max="5126" width="9.5703125" style="267" customWidth="1"/>
    <col min="5127" max="5128" width="10" style="267" customWidth="1"/>
    <col min="5129" max="5129" width="9.140625" style="267" customWidth="1"/>
    <col min="5130" max="5378" width="11.42578125" style="267"/>
    <col min="5379" max="5379" width="35.7109375" style="267" customWidth="1"/>
    <col min="5380" max="5380" width="10.140625" style="267" customWidth="1"/>
    <col min="5381" max="5382" width="9.5703125" style="267" customWidth="1"/>
    <col min="5383" max="5384" width="10" style="267" customWidth="1"/>
    <col min="5385" max="5385" width="9.140625" style="267" customWidth="1"/>
    <col min="5386" max="5634" width="11.42578125" style="267"/>
    <col min="5635" max="5635" width="35.7109375" style="267" customWidth="1"/>
    <col min="5636" max="5636" width="10.140625" style="267" customWidth="1"/>
    <col min="5637" max="5638" width="9.5703125" style="267" customWidth="1"/>
    <col min="5639" max="5640" width="10" style="267" customWidth="1"/>
    <col min="5641" max="5641" width="9.140625" style="267" customWidth="1"/>
    <col min="5642" max="5890" width="11.42578125" style="267"/>
    <col min="5891" max="5891" width="35.7109375" style="267" customWidth="1"/>
    <col min="5892" max="5892" width="10.140625" style="267" customWidth="1"/>
    <col min="5893" max="5894" width="9.5703125" style="267" customWidth="1"/>
    <col min="5895" max="5896" width="10" style="267" customWidth="1"/>
    <col min="5897" max="5897" width="9.140625" style="267" customWidth="1"/>
    <col min="5898" max="6146" width="11.42578125" style="267"/>
    <col min="6147" max="6147" width="35.7109375" style="267" customWidth="1"/>
    <col min="6148" max="6148" width="10.140625" style="267" customWidth="1"/>
    <col min="6149" max="6150" width="9.5703125" style="267" customWidth="1"/>
    <col min="6151" max="6152" width="10" style="267" customWidth="1"/>
    <col min="6153" max="6153" width="9.140625" style="267" customWidth="1"/>
    <col min="6154" max="6402" width="11.42578125" style="267"/>
    <col min="6403" max="6403" width="35.7109375" style="267" customWidth="1"/>
    <col min="6404" max="6404" width="10.140625" style="267" customWidth="1"/>
    <col min="6405" max="6406" width="9.5703125" style="267" customWidth="1"/>
    <col min="6407" max="6408" width="10" style="267" customWidth="1"/>
    <col min="6409" max="6409" width="9.140625" style="267" customWidth="1"/>
    <col min="6410" max="6658" width="11.42578125" style="267"/>
    <col min="6659" max="6659" width="35.7109375" style="267" customWidth="1"/>
    <col min="6660" max="6660" width="10.140625" style="267" customWidth="1"/>
    <col min="6661" max="6662" width="9.5703125" style="267" customWidth="1"/>
    <col min="6663" max="6664" width="10" style="267" customWidth="1"/>
    <col min="6665" max="6665" width="9.140625" style="267" customWidth="1"/>
    <col min="6666" max="6914" width="11.42578125" style="267"/>
    <col min="6915" max="6915" width="35.7109375" style="267" customWidth="1"/>
    <col min="6916" max="6916" width="10.140625" style="267" customWidth="1"/>
    <col min="6917" max="6918" width="9.5703125" style="267" customWidth="1"/>
    <col min="6919" max="6920" width="10" style="267" customWidth="1"/>
    <col min="6921" max="6921" width="9.140625" style="267" customWidth="1"/>
    <col min="6922" max="7170" width="11.42578125" style="267"/>
    <col min="7171" max="7171" width="35.7109375" style="267" customWidth="1"/>
    <col min="7172" max="7172" width="10.140625" style="267" customWidth="1"/>
    <col min="7173" max="7174" width="9.5703125" style="267" customWidth="1"/>
    <col min="7175" max="7176" width="10" style="267" customWidth="1"/>
    <col min="7177" max="7177" width="9.140625" style="267" customWidth="1"/>
    <col min="7178" max="7426" width="11.42578125" style="267"/>
    <col min="7427" max="7427" width="35.7109375" style="267" customWidth="1"/>
    <col min="7428" max="7428" width="10.140625" style="267" customWidth="1"/>
    <col min="7429" max="7430" width="9.5703125" style="267" customWidth="1"/>
    <col min="7431" max="7432" width="10" style="267" customWidth="1"/>
    <col min="7433" max="7433" width="9.140625" style="267" customWidth="1"/>
    <col min="7434" max="7682" width="11.42578125" style="267"/>
    <col min="7683" max="7683" width="35.7109375" style="267" customWidth="1"/>
    <col min="7684" max="7684" width="10.140625" style="267" customWidth="1"/>
    <col min="7685" max="7686" width="9.5703125" style="267" customWidth="1"/>
    <col min="7687" max="7688" width="10" style="267" customWidth="1"/>
    <col min="7689" max="7689" width="9.140625" style="267" customWidth="1"/>
    <col min="7690" max="7938" width="11.42578125" style="267"/>
    <col min="7939" max="7939" width="35.7109375" style="267" customWidth="1"/>
    <col min="7940" max="7940" width="10.140625" style="267" customWidth="1"/>
    <col min="7941" max="7942" width="9.5703125" style="267" customWidth="1"/>
    <col min="7943" max="7944" width="10" style="267" customWidth="1"/>
    <col min="7945" max="7945" width="9.140625" style="267" customWidth="1"/>
    <col min="7946" max="8194" width="11.42578125" style="267"/>
    <col min="8195" max="8195" width="35.7109375" style="267" customWidth="1"/>
    <col min="8196" max="8196" width="10.140625" style="267" customWidth="1"/>
    <col min="8197" max="8198" width="9.5703125" style="267" customWidth="1"/>
    <col min="8199" max="8200" width="10" style="267" customWidth="1"/>
    <col min="8201" max="8201" width="9.140625" style="267" customWidth="1"/>
    <col min="8202" max="8450" width="11.42578125" style="267"/>
    <col min="8451" max="8451" width="35.7109375" style="267" customWidth="1"/>
    <col min="8452" max="8452" width="10.140625" style="267" customWidth="1"/>
    <col min="8453" max="8454" width="9.5703125" style="267" customWidth="1"/>
    <col min="8455" max="8456" width="10" style="267" customWidth="1"/>
    <col min="8457" max="8457" width="9.140625" style="267" customWidth="1"/>
    <col min="8458" max="8706" width="11.42578125" style="267"/>
    <col min="8707" max="8707" width="35.7109375" style="267" customWidth="1"/>
    <col min="8708" max="8708" width="10.140625" style="267" customWidth="1"/>
    <col min="8709" max="8710" width="9.5703125" style="267" customWidth="1"/>
    <col min="8711" max="8712" width="10" style="267" customWidth="1"/>
    <col min="8713" max="8713" width="9.140625" style="267" customWidth="1"/>
    <col min="8714" max="8962" width="11.42578125" style="267"/>
    <col min="8963" max="8963" width="35.7109375" style="267" customWidth="1"/>
    <col min="8964" max="8964" width="10.140625" style="267" customWidth="1"/>
    <col min="8965" max="8966" width="9.5703125" style="267" customWidth="1"/>
    <col min="8967" max="8968" width="10" style="267" customWidth="1"/>
    <col min="8969" max="8969" width="9.140625" style="267" customWidth="1"/>
    <col min="8970" max="9218" width="11.42578125" style="267"/>
    <col min="9219" max="9219" width="35.7109375" style="267" customWidth="1"/>
    <col min="9220" max="9220" width="10.140625" style="267" customWidth="1"/>
    <col min="9221" max="9222" width="9.5703125" style="267" customWidth="1"/>
    <col min="9223" max="9224" width="10" style="267" customWidth="1"/>
    <col min="9225" max="9225" width="9.140625" style="267" customWidth="1"/>
    <col min="9226" max="9474" width="11.42578125" style="267"/>
    <col min="9475" max="9475" width="35.7109375" style="267" customWidth="1"/>
    <col min="9476" max="9476" width="10.140625" style="267" customWidth="1"/>
    <col min="9477" max="9478" width="9.5703125" style="267" customWidth="1"/>
    <col min="9479" max="9480" width="10" style="267" customWidth="1"/>
    <col min="9481" max="9481" width="9.140625" style="267" customWidth="1"/>
    <col min="9482" max="9730" width="11.42578125" style="267"/>
    <col min="9731" max="9731" width="35.7109375" style="267" customWidth="1"/>
    <col min="9732" max="9732" width="10.140625" style="267" customWidth="1"/>
    <col min="9733" max="9734" width="9.5703125" style="267" customWidth="1"/>
    <col min="9735" max="9736" width="10" style="267" customWidth="1"/>
    <col min="9737" max="9737" width="9.140625" style="267" customWidth="1"/>
    <col min="9738" max="9986" width="11.42578125" style="267"/>
    <col min="9987" max="9987" width="35.7109375" style="267" customWidth="1"/>
    <col min="9988" max="9988" width="10.140625" style="267" customWidth="1"/>
    <col min="9989" max="9990" width="9.5703125" style="267" customWidth="1"/>
    <col min="9991" max="9992" width="10" style="267" customWidth="1"/>
    <col min="9993" max="9993" width="9.140625" style="267" customWidth="1"/>
    <col min="9994" max="10242" width="11.42578125" style="267"/>
    <col min="10243" max="10243" width="35.7109375" style="267" customWidth="1"/>
    <col min="10244" max="10244" width="10.140625" style="267" customWidth="1"/>
    <col min="10245" max="10246" width="9.5703125" style="267" customWidth="1"/>
    <col min="10247" max="10248" width="10" style="267" customWidth="1"/>
    <col min="10249" max="10249" width="9.140625" style="267" customWidth="1"/>
    <col min="10250" max="10498" width="11.42578125" style="267"/>
    <col min="10499" max="10499" width="35.7109375" style="267" customWidth="1"/>
    <col min="10500" max="10500" width="10.140625" style="267" customWidth="1"/>
    <col min="10501" max="10502" width="9.5703125" style="267" customWidth="1"/>
    <col min="10503" max="10504" width="10" style="267" customWidth="1"/>
    <col min="10505" max="10505" width="9.140625" style="267" customWidth="1"/>
    <col min="10506" max="10754" width="11.42578125" style="267"/>
    <col min="10755" max="10755" width="35.7109375" style="267" customWidth="1"/>
    <col min="10756" max="10756" width="10.140625" style="267" customWidth="1"/>
    <col min="10757" max="10758" width="9.5703125" style="267" customWidth="1"/>
    <col min="10759" max="10760" width="10" style="267" customWidth="1"/>
    <col min="10761" max="10761" width="9.140625" style="267" customWidth="1"/>
    <col min="10762" max="11010" width="11.42578125" style="267"/>
    <col min="11011" max="11011" width="35.7109375" style="267" customWidth="1"/>
    <col min="11012" max="11012" width="10.140625" style="267" customWidth="1"/>
    <col min="11013" max="11014" width="9.5703125" style="267" customWidth="1"/>
    <col min="11015" max="11016" width="10" style="267" customWidth="1"/>
    <col min="11017" max="11017" width="9.140625" style="267" customWidth="1"/>
    <col min="11018" max="11266" width="11.42578125" style="267"/>
    <col min="11267" max="11267" width="35.7109375" style="267" customWidth="1"/>
    <col min="11268" max="11268" width="10.140625" style="267" customWidth="1"/>
    <col min="11269" max="11270" width="9.5703125" style="267" customWidth="1"/>
    <col min="11271" max="11272" width="10" style="267" customWidth="1"/>
    <col min="11273" max="11273" width="9.140625" style="267" customWidth="1"/>
    <col min="11274" max="11522" width="11.42578125" style="267"/>
    <col min="11523" max="11523" width="35.7109375" style="267" customWidth="1"/>
    <col min="11524" max="11524" width="10.140625" style="267" customWidth="1"/>
    <col min="11525" max="11526" width="9.5703125" style="267" customWidth="1"/>
    <col min="11527" max="11528" width="10" style="267" customWidth="1"/>
    <col min="11529" max="11529" width="9.140625" style="267" customWidth="1"/>
    <col min="11530" max="11778" width="11.42578125" style="267"/>
    <col min="11779" max="11779" width="35.7109375" style="267" customWidth="1"/>
    <col min="11780" max="11780" width="10.140625" style="267" customWidth="1"/>
    <col min="11781" max="11782" width="9.5703125" style="267" customWidth="1"/>
    <col min="11783" max="11784" width="10" style="267" customWidth="1"/>
    <col min="11785" max="11785" width="9.140625" style="267" customWidth="1"/>
    <col min="11786" max="12034" width="11.42578125" style="267"/>
    <col min="12035" max="12035" width="35.7109375" style="267" customWidth="1"/>
    <col min="12036" max="12036" width="10.140625" style="267" customWidth="1"/>
    <col min="12037" max="12038" width="9.5703125" style="267" customWidth="1"/>
    <col min="12039" max="12040" width="10" style="267" customWidth="1"/>
    <col min="12041" max="12041" width="9.140625" style="267" customWidth="1"/>
    <col min="12042" max="12290" width="11.42578125" style="267"/>
    <col min="12291" max="12291" width="35.7109375" style="267" customWidth="1"/>
    <col min="12292" max="12292" width="10.140625" style="267" customWidth="1"/>
    <col min="12293" max="12294" width="9.5703125" style="267" customWidth="1"/>
    <col min="12295" max="12296" width="10" style="267" customWidth="1"/>
    <col min="12297" max="12297" width="9.140625" style="267" customWidth="1"/>
    <col min="12298" max="12546" width="11.42578125" style="267"/>
    <col min="12547" max="12547" width="35.7109375" style="267" customWidth="1"/>
    <col min="12548" max="12548" width="10.140625" style="267" customWidth="1"/>
    <col min="12549" max="12550" width="9.5703125" style="267" customWidth="1"/>
    <col min="12551" max="12552" width="10" style="267" customWidth="1"/>
    <col min="12553" max="12553" width="9.140625" style="267" customWidth="1"/>
    <col min="12554" max="12802" width="11.42578125" style="267"/>
    <col min="12803" max="12803" width="35.7109375" style="267" customWidth="1"/>
    <col min="12804" max="12804" width="10.140625" style="267" customWidth="1"/>
    <col min="12805" max="12806" width="9.5703125" style="267" customWidth="1"/>
    <col min="12807" max="12808" width="10" style="267" customWidth="1"/>
    <col min="12809" max="12809" width="9.140625" style="267" customWidth="1"/>
    <col min="12810" max="13058" width="11.42578125" style="267"/>
    <col min="13059" max="13059" width="35.7109375" style="267" customWidth="1"/>
    <col min="13060" max="13060" width="10.140625" style="267" customWidth="1"/>
    <col min="13061" max="13062" width="9.5703125" style="267" customWidth="1"/>
    <col min="13063" max="13064" width="10" style="267" customWidth="1"/>
    <col min="13065" max="13065" width="9.140625" style="267" customWidth="1"/>
    <col min="13066" max="13314" width="11.42578125" style="267"/>
    <col min="13315" max="13315" width="35.7109375" style="267" customWidth="1"/>
    <col min="13316" max="13316" width="10.140625" style="267" customWidth="1"/>
    <col min="13317" max="13318" width="9.5703125" style="267" customWidth="1"/>
    <col min="13319" max="13320" width="10" style="267" customWidth="1"/>
    <col min="13321" max="13321" width="9.140625" style="267" customWidth="1"/>
    <col min="13322" max="13570" width="11.42578125" style="267"/>
    <col min="13571" max="13571" width="35.7109375" style="267" customWidth="1"/>
    <col min="13572" max="13572" width="10.140625" style="267" customWidth="1"/>
    <col min="13573" max="13574" width="9.5703125" style="267" customWidth="1"/>
    <col min="13575" max="13576" width="10" style="267" customWidth="1"/>
    <col min="13577" max="13577" width="9.140625" style="267" customWidth="1"/>
    <col min="13578" max="13826" width="11.42578125" style="267"/>
    <col min="13827" max="13827" width="35.7109375" style="267" customWidth="1"/>
    <col min="13828" max="13828" width="10.140625" style="267" customWidth="1"/>
    <col min="13829" max="13830" width="9.5703125" style="267" customWidth="1"/>
    <col min="13831" max="13832" width="10" style="267" customWidth="1"/>
    <col min="13833" max="13833" width="9.140625" style="267" customWidth="1"/>
    <col min="13834" max="14082" width="11.42578125" style="267"/>
    <col min="14083" max="14083" width="35.7109375" style="267" customWidth="1"/>
    <col min="14084" max="14084" width="10.140625" style="267" customWidth="1"/>
    <col min="14085" max="14086" width="9.5703125" style="267" customWidth="1"/>
    <col min="14087" max="14088" width="10" style="267" customWidth="1"/>
    <col min="14089" max="14089" width="9.140625" style="267" customWidth="1"/>
    <col min="14090" max="14338" width="11.42578125" style="267"/>
    <col min="14339" max="14339" width="35.7109375" style="267" customWidth="1"/>
    <col min="14340" max="14340" width="10.140625" style="267" customWidth="1"/>
    <col min="14341" max="14342" width="9.5703125" style="267" customWidth="1"/>
    <col min="14343" max="14344" width="10" style="267" customWidth="1"/>
    <col min="14345" max="14345" width="9.140625" style="267" customWidth="1"/>
    <col min="14346" max="14594" width="11.42578125" style="267"/>
    <col min="14595" max="14595" width="35.7109375" style="267" customWidth="1"/>
    <col min="14596" max="14596" width="10.140625" style="267" customWidth="1"/>
    <col min="14597" max="14598" width="9.5703125" style="267" customWidth="1"/>
    <col min="14599" max="14600" width="10" style="267" customWidth="1"/>
    <col min="14601" max="14601" width="9.140625" style="267" customWidth="1"/>
    <col min="14602" max="14850" width="11.42578125" style="267"/>
    <col min="14851" max="14851" width="35.7109375" style="267" customWidth="1"/>
    <col min="14852" max="14852" width="10.140625" style="267" customWidth="1"/>
    <col min="14853" max="14854" width="9.5703125" style="267" customWidth="1"/>
    <col min="14855" max="14856" width="10" style="267" customWidth="1"/>
    <col min="14857" max="14857" width="9.140625" style="267" customWidth="1"/>
    <col min="14858" max="15106" width="11.42578125" style="267"/>
    <col min="15107" max="15107" width="35.7109375" style="267" customWidth="1"/>
    <col min="15108" max="15108" width="10.140625" style="267" customWidth="1"/>
    <col min="15109" max="15110" width="9.5703125" style="267" customWidth="1"/>
    <col min="15111" max="15112" width="10" style="267" customWidth="1"/>
    <col min="15113" max="15113" width="9.140625" style="267" customWidth="1"/>
    <col min="15114" max="15362" width="11.42578125" style="267"/>
    <col min="15363" max="15363" width="35.7109375" style="267" customWidth="1"/>
    <col min="15364" max="15364" width="10.140625" style="267" customWidth="1"/>
    <col min="15365" max="15366" width="9.5703125" style="267" customWidth="1"/>
    <col min="15367" max="15368" width="10" style="267" customWidth="1"/>
    <col min="15369" max="15369" width="9.140625" style="267" customWidth="1"/>
    <col min="15370" max="15618" width="11.42578125" style="267"/>
    <col min="15619" max="15619" width="35.7109375" style="267" customWidth="1"/>
    <col min="15620" max="15620" width="10.140625" style="267" customWidth="1"/>
    <col min="15621" max="15622" width="9.5703125" style="267" customWidth="1"/>
    <col min="15623" max="15624" width="10" style="267" customWidth="1"/>
    <col min="15625" max="15625" width="9.140625" style="267" customWidth="1"/>
    <col min="15626" max="15874" width="11.42578125" style="267"/>
    <col min="15875" max="15875" width="35.7109375" style="267" customWidth="1"/>
    <col min="15876" max="15876" width="10.140625" style="267" customWidth="1"/>
    <col min="15877" max="15878" width="9.5703125" style="267" customWidth="1"/>
    <col min="15879" max="15880" width="10" style="267" customWidth="1"/>
    <col min="15881" max="15881" width="9.140625" style="267" customWidth="1"/>
    <col min="15882" max="16130" width="11.42578125" style="267"/>
    <col min="16131" max="16131" width="35.7109375" style="267" customWidth="1"/>
    <col min="16132" max="16132" width="10.140625" style="267" customWidth="1"/>
    <col min="16133" max="16134" width="9.5703125" style="267" customWidth="1"/>
    <col min="16135" max="16136" width="10" style="267" customWidth="1"/>
    <col min="16137" max="16137" width="9.140625" style="267" customWidth="1"/>
    <col min="16138" max="16384" width="11.42578125" style="267"/>
  </cols>
  <sheetData>
    <row r="1" spans="2:9" x14ac:dyDescent="0.2">
      <c r="B1" s="314"/>
    </row>
    <row r="2" spans="2:9" x14ac:dyDescent="0.2">
      <c r="B2" s="314"/>
    </row>
    <row r="3" spans="2:9" x14ac:dyDescent="0.2">
      <c r="C3" s="701" t="s">
        <v>311</v>
      </c>
      <c r="D3" s="701"/>
      <c r="E3" s="701"/>
      <c r="F3" s="701"/>
      <c r="G3" s="701"/>
      <c r="H3" s="701"/>
      <c r="I3" s="701"/>
    </row>
    <row r="5" spans="2:9" ht="14.25" x14ac:dyDescent="0.2">
      <c r="C5" s="550" t="s">
        <v>19</v>
      </c>
      <c r="D5" s="550" t="s">
        <v>312</v>
      </c>
      <c r="E5" s="550" t="s">
        <v>301</v>
      </c>
      <c r="F5" s="550" t="s">
        <v>302</v>
      </c>
      <c r="G5" s="550" t="s">
        <v>303</v>
      </c>
      <c r="H5" s="550" t="s">
        <v>304</v>
      </c>
      <c r="I5" s="550" t="s">
        <v>305</v>
      </c>
    </row>
    <row r="6" spans="2:9" ht="15" x14ac:dyDescent="0.25">
      <c r="C6" s="547" t="s">
        <v>408</v>
      </c>
      <c r="D6" s="591">
        <f>-Inversion_Inicial!F9</f>
        <v>-11772</v>
      </c>
      <c r="E6" s="591"/>
      <c r="F6" s="591"/>
      <c r="G6" s="591">
        <f>-Inversion_Inicial!F18</f>
        <v>-4500</v>
      </c>
      <c r="H6" s="591"/>
      <c r="I6" s="548"/>
    </row>
    <row r="7" spans="2:9" ht="15" x14ac:dyDescent="0.25">
      <c r="C7" s="547" t="s">
        <v>409</v>
      </c>
      <c r="D7" s="591">
        <f>-Inversion_Inicial!F23</f>
        <v>-1670</v>
      </c>
      <c r="E7" s="591"/>
      <c r="F7" s="591"/>
      <c r="G7" s="591"/>
      <c r="H7" s="591"/>
      <c r="I7" s="548"/>
    </row>
    <row r="8" spans="2:9" ht="15" x14ac:dyDescent="0.25">
      <c r="C8" s="547" t="s">
        <v>410</v>
      </c>
      <c r="D8" s="591">
        <f>-Capital_Trabajo!C18</f>
        <v>-14626</v>
      </c>
      <c r="E8" s="591">
        <f>-Capital_Trabajo!D18</f>
        <v>-731.29999999999745</v>
      </c>
      <c r="F8" s="591">
        <f>-Capital_Trabajo!E18</f>
        <v>-767.86499999999978</v>
      </c>
      <c r="G8" s="591">
        <f>-Capital_Trabajo!F18</f>
        <v>-806.25825000000259</v>
      </c>
      <c r="H8" s="591">
        <f>-Capital_Trabajo!G18</f>
        <v>-846.57116250000036</v>
      </c>
      <c r="I8" s="548"/>
    </row>
    <row r="9" spans="2:9" ht="15" x14ac:dyDescent="0.25">
      <c r="C9" s="547" t="s">
        <v>411</v>
      </c>
      <c r="D9" s="548"/>
      <c r="E9" s="548"/>
      <c r="F9" s="548"/>
      <c r="G9" s="548"/>
      <c r="H9" s="548"/>
      <c r="I9" s="591">
        <f>-SUM(D8:H8)</f>
        <v>17777.9944125</v>
      </c>
    </row>
    <row r="10" spans="2:9" ht="15" x14ac:dyDescent="0.25">
      <c r="C10" s="547" t="s">
        <v>412</v>
      </c>
      <c r="D10" s="548"/>
      <c r="E10" s="548"/>
      <c r="F10" s="548"/>
      <c r="G10" s="548"/>
      <c r="H10" s="548"/>
      <c r="I10" s="591">
        <f>Deprecion_VR!H13</f>
        <v>1500</v>
      </c>
    </row>
    <row r="11" spans="2:9" ht="14.25" x14ac:dyDescent="0.2">
      <c r="C11" s="590" t="s">
        <v>418</v>
      </c>
      <c r="D11" s="592">
        <f>SUM(D6:D10)</f>
        <v>-28068</v>
      </c>
      <c r="E11" s="592">
        <f t="shared" ref="E11:H11" si="0">SUM(E6:E10)</f>
        <v>-731.29999999999745</v>
      </c>
      <c r="F11" s="592">
        <f t="shared" si="0"/>
        <v>-767.86499999999978</v>
      </c>
      <c r="G11" s="592">
        <f t="shared" si="0"/>
        <v>-5306.2582500000026</v>
      </c>
      <c r="H11" s="592">
        <f t="shared" si="0"/>
        <v>-846.57116250000036</v>
      </c>
      <c r="I11" s="592">
        <f>SUM(I6:I10)</f>
        <v>19277.9944125</v>
      </c>
    </row>
    <row r="12" spans="2:9" ht="15" x14ac:dyDescent="0.25">
      <c r="C12" s="547" t="s">
        <v>313</v>
      </c>
      <c r="D12" s="591"/>
      <c r="E12" s="591">
        <f>Estado_Resultados!D7</f>
        <v>285007</v>
      </c>
      <c r="F12" s="591">
        <f>Estado_Resultados!E7</f>
        <v>299258</v>
      </c>
      <c r="G12" s="591">
        <f>Estado_Resultados!F7</f>
        <v>314221.5</v>
      </c>
      <c r="H12" s="591">
        <f>Estado_Resultados!G7</f>
        <v>329933.125</v>
      </c>
      <c r="I12" s="591">
        <f>Estado_Resultados!H7</f>
        <v>346430.28125000006</v>
      </c>
    </row>
    <row r="13" spans="2:9" ht="15" x14ac:dyDescent="0.25">
      <c r="C13" s="547" t="s">
        <v>314</v>
      </c>
      <c r="D13" s="591"/>
      <c r="E13" s="591">
        <f>-Estado_Resultados!D9+Deprecion_VR!$F$13</f>
        <v>-187645.6</v>
      </c>
      <c r="F13" s="591">
        <f>-Estado_Resultados!E9+Deprecion_VR!$F$13</f>
        <v>-197145.60000000001</v>
      </c>
      <c r="G13" s="591">
        <f>-Estado_Resultados!F9+Deprecion_VR!$F$13</f>
        <v>-207120.6</v>
      </c>
      <c r="H13" s="591">
        <f>-Estado_Resultados!G9+Deprecion_VR!$F$13</f>
        <v>-217594.35</v>
      </c>
      <c r="I13" s="591">
        <f>-Estado_Resultados!H9+Deprecion_VR!$F$13</f>
        <v>-228591.78750000001</v>
      </c>
    </row>
    <row r="14" spans="2:9" ht="15" x14ac:dyDescent="0.25">
      <c r="C14" s="547" t="s">
        <v>404</v>
      </c>
      <c r="D14" s="591"/>
      <c r="E14" s="591">
        <f>-Estado_Resultados!D12+Estado_Resultados!$D$15</f>
        <v>-75146</v>
      </c>
      <c r="F14" s="591">
        <f>-Estado_Resultados!E12+Estado_Resultados!$D$15</f>
        <v>-75146</v>
      </c>
      <c r="G14" s="591">
        <f>-Estado_Resultados!F12+Estado_Resultados!$D$15</f>
        <v>-75146</v>
      </c>
      <c r="H14" s="591">
        <f>-Estado_Resultados!G12+Estado_Resultados!$D$15</f>
        <v>-75146</v>
      </c>
      <c r="I14" s="591">
        <f>-Estado_Resultados!H12+Estado_Resultados!$D$15</f>
        <v>-75146</v>
      </c>
    </row>
    <row r="15" spans="2:9" ht="15" x14ac:dyDescent="0.25">
      <c r="C15" s="549" t="s">
        <v>315</v>
      </c>
      <c r="D15" s="591"/>
      <c r="E15" s="591">
        <f>-IGV!D17</f>
        <v>-9100.5480000000389</v>
      </c>
      <c r="F15" s="591">
        <f>-IGV!E17</f>
        <v>-9955.7280000000319</v>
      </c>
      <c r="G15" s="591">
        <f>-IGV!F17</f>
        <v>-10853.658000000025</v>
      </c>
      <c r="H15" s="591">
        <f>-IGV!G17</f>
        <v>-11796.4755</v>
      </c>
      <c r="I15" s="591">
        <f>-IGV!H17</f>
        <v>-12786.424874999968</v>
      </c>
    </row>
    <row r="16" spans="2:9" ht="15" x14ac:dyDescent="0.25">
      <c r="C16" s="547" t="s">
        <v>407</v>
      </c>
      <c r="D16" s="591"/>
      <c r="E16" s="591">
        <f>-Estado_Resultados!D19</f>
        <v>-3505.5860999999995</v>
      </c>
      <c r="F16" s="591">
        <f>-Estado_Resultados!E19</f>
        <v>-3680.8733999999999</v>
      </c>
      <c r="G16" s="591">
        <f>-Estado_Resultados!F19</f>
        <v>-3864.92445</v>
      </c>
      <c r="H16" s="591">
        <f>-Estado_Resultados!G19</f>
        <v>-4058.1774374999995</v>
      </c>
      <c r="I16" s="591">
        <f>-Estado_Resultados!H19</f>
        <v>-4261.0924593750005</v>
      </c>
    </row>
    <row r="17" spans="3:15" ht="15" x14ac:dyDescent="0.25">
      <c r="C17" s="547" t="s">
        <v>419</v>
      </c>
      <c r="D17" s="594">
        <f t="shared" ref="D17:I17" si="1">SUM(D12:D16)</f>
        <v>0</v>
      </c>
      <c r="E17" s="591">
        <f>SUM(E12:E16)</f>
        <v>9609.2658999999549</v>
      </c>
      <c r="F17" s="591">
        <f t="shared" si="1"/>
        <v>13329.798599999962</v>
      </c>
      <c r="G17" s="591">
        <f t="shared" si="1"/>
        <v>17236.317549999971</v>
      </c>
      <c r="H17" s="591">
        <f t="shared" si="1"/>
        <v>21338.122062499995</v>
      </c>
      <c r="I17" s="591">
        <f t="shared" si="1"/>
        <v>25644.976415625082</v>
      </c>
    </row>
    <row r="18" spans="3:15" ht="14.25" x14ac:dyDescent="0.2">
      <c r="C18" s="551" t="s">
        <v>413</v>
      </c>
      <c r="D18" s="593">
        <f t="shared" ref="D18:I18" si="2">D11+D17</f>
        <v>-28068</v>
      </c>
      <c r="E18" s="593">
        <f t="shared" si="2"/>
        <v>8877.9658999999574</v>
      </c>
      <c r="F18" s="593">
        <f t="shared" si="2"/>
        <v>12561.933599999962</v>
      </c>
      <c r="G18" s="593">
        <f t="shared" si="2"/>
        <v>11930.059299999968</v>
      </c>
      <c r="H18" s="593">
        <f t="shared" si="2"/>
        <v>20491.550899999995</v>
      </c>
      <c r="I18" s="593">
        <f t="shared" si="2"/>
        <v>44922.970828125079</v>
      </c>
    </row>
    <row r="19" spans="3:15" ht="15" x14ac:dyDescent="0.25">
      <c r="C19" s="547" t="s">
        <v>316</v>
      </c>
      <c r="D19" s="591">
        <f>Flujo_Deuda!$D$3</f>
        <v>8067</v>
      </c>
      <c r="E19" s="591">
        <f>Flujo_Deuda!$D$3</f>
        <v>8067</v>
      </c>
      <c r="F19" s="591">
        <f>Flujo_Deuda!$D$3</f>
        <v>8067</v>
      </c>
      <c r="G19" s="591">
        <f>Flujo_Deuda!$D$3</f>
        <v>8067</v>
      </c>
      <c r="H19" s="591">
        <f>Flujo_Deuda!$D$3</f>
        <v>8067</v>
      </c>
      <c r="I19" s="591"/>
    </row>
    <row r="20" spans="3:15" ht="15" x14ac:dyDescent="0.25">
      <c r="C20" s="547" t="s">
        <v>317</v>
      </c>
      <c r="D20" s="591"/>
      <c r="E20" s="591">
        <f>-Flujo_Deuda!$E$13</f>
        <v>-8067</v>
      </c>
      <c r="F20" s="591">
        <f>-Flujo_Deuda!$E$13</f>
        <v>-8067</v>
      </c>
      <c r="G20" s="591">
        <f>-Flujo_Deuda!$E$13</f>
        <v>-8067</v>
      </c>
      <c r="H20" s="591">
        <f>-Flujo_Deuda!$E$13</f>
        <v>-8067</v>
      </c>
      <c r="I20" s="591">
        <f>-Flujo_Deuda!$E$13</f>
        <v>-8067</v>
      </c>
    </row>
    <row r="21" spans="3:15" ht="15" x14ac:dyDescent="0.25">
      <c r="C21" s="547" t="s">
        <v>264</v>
      </c>
      <c r="D21" s="591"/>
      <c r="E21" s="591">
        <f>-Flujo_Deuda!$D$13</f>
        <v>-749.29034393264544</v>
      </c>
      <c r="F21" s="591">
        <f>-Flujo_Deuda!$D$13</f>
        <v>-749.29034393264544</v>
      </c>
      <c r="G21" s="591">
        <f>-Flujo_Deuda!$D$13</f>
        <v>-749.29034393264544</v>
      </c>
      <c r="H21" s="591">
        <f>-Flujo_Deuda!$D$13</f>
        <v>-749.29034393264544</v>
      </c>
      <c r="I21" s="591">
        <f>-Flujo_Deuda!$D$13</f>
        <v>-749.29034393264544</v>
      </c>
    </row>
    <row r="22" spans="3:15" ht="15" x14ac:dyDescent="0.25">
      <c r="C22" s="547" t="s">
        <v>396</v>
      </c>
      <c r="D22" s="591">
        <f t="shared" ref="D22:I22" si="3">SUM(D19:D21)</f>
        <v>8067</v>
      </c>
      <c r="E22" s="591">
        <f t="shared" si="3"/>
        <v>-749.29034393264544</v>
      </c>
      <c r="F22" s="591">
        <f t="shared" si="3"/>
        <v>-749.29034393264544</v>
      </c>
      <c r="G22" s="591">
        <f t="shared" si="3"/>
        <v>-749.29034393264544</v>
      </c>
      <c r="H22" s="591">
        <f t="shared" si="3"/>
        <v>-749.29034393264544</v>
      </c>
      <c r="I22" s="591">
        <f t="shared" si="3"/>
        <v>-8816.2903439326456</v>
      </c>
    </row>
    <row r="23" spans="3:15" ht="14.25" x14ac:dyDescent="0.2">
      <c r="C23" s="551" t="s">
        <v>414</v>
      </c>
      <c r="D23" s="593">
        <f t="shared" ref="D23:I23" si="4">D18+D22</f>
        <v>-20001</v>
      </c>
      <c r="E23" s="593">
        <f t="shared" si="4"/>
        <v>8128.6755560673118</v>
      </c>
      <c r="F23" s="593">
        <f t="shared" si="4"/>
        <v>11812.643256067317</v>
      </c>
      <c r="G23" s="593">
        <f t="shared" si="4"/>
        <v>11180.768956067323</v>
      </c>
      <c r="H23" s="593">
        <f t="shared" si="4"/>
        <v>19742.260556067351</v>
      </c>
      <c r="I23" s="593">
        <f t="shared" si="4"/>
        <v>36106.680484192431</v>
      </c>
      <c r="K23" s="321"/>
      <c r="L23" s="321"/>
      <c r="M23" s="321"/>
      <c r="N23" s="321"/>
      <c r="O23" s="321"/>
    </row>
    <row r="24" spans="3:15" ht="15" x14ac:dyDescent="0.25">
      <c r="C24" s="545" t="s">
        <v>405</v>
      </c>
      <c r="D24" s="546"/>
      <c r="E24" s="546"/>
      <c r="F24" s="546"/>
      <c r="G24" s="546"/>
      <c r="H24" s="546"/>
      <c r="I24" s="546"/>
    </row>
    <row r="25" spans="3:15" ht="15" x14ac:dyDescent="0.25">
      <c r="C25" s="545" t="s">
        <v>406</v>
      </c>
      <c r="D25" s="546"/>
      <c r="E25" s="546"/>
      <c r="F25" s="546"/>
      <c r="G25" s="546"/>
      <c r="H25" s="546"/>
      <c r="I25" s="546"/>
    </row>
    <row r="28" spans="3:15" x14ac:dyDescent="0.2">
      <c r="C28" s="320"/>
    </row>
    <row r="29" spans="3:15" x14ac:dyDescent="0.2">
      <c r="C29" s="320"/>
    </row>
  </sheetData>
  <mergeCells count="1">
    <mergeCell ref="C3:I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O1007"/>
  <sheetViews>
    <sheetView workbookViewId="0">
      <selection activeCell="K7" sqref="K7"/>
    </sheetView>
  </sheetViews>
  <sheetFormatPr baseColWidth="10" defaultColWidth="14.42578125" defaultRowHeight="15" customHeight="1" x14ac:dyDescent="0.2"/>
  <cols>
    <col min="1" max="1" width="3.5703125" style="306" customWidth="1"/>
    <col min="2" max="2" width="3.28515625" style="306" customWidth="1"/>
    <col min="3" max="3" width="23.28515625" style="306" customWidth="1"/>
    <col min="4" max="4" width="9.7109375" style="306" customWidth="1"/>
    <col min="5" max="5" width="7.42578125" style="306" customWidth="1"/>
    <col min="6" max="6" width="10" style="306" customWidth="1"/>
    <col min="7" max="7" width="22.7109375" style="306" customWidth="1"/>
    <col min="8" max="8" width="10.5703125" style="306" customWidth="1"/>
    <col min="9" max="9" width="7.85546875" style="306" customWidth="1"/>
    <col min="10" max="17" width="10" style="306" customWidth="1"/>
    <col min="18" max="16384" width="14.42578125" style="306"/>
  </cols>
  <sheetData>
    <row r="4" spans="2:15" s="713" customFormat="1" ht="55.5" customHeight="1" x14ac:dyDescent="0.2">
      <c r="B4" s="709"/>
      <c r="C4" s="710" t="s">
        <v>329</v>
      </c>
      <c r="D4" s="711"/>
      <c r="E4" s="712"/>
      <c r="G4" s="705" t="s">
        <v>398</v>
      </c>
      <c r="H4" s="706"/>
      <c r="I4" s="707"/>
      <c r="L4" s="714"/>
      <c r="M4" s="714"/>
      <c r="N4" s="714"/>
      <c r="O4" s="714"/>
    </row>
    <row r="5" spans="2:15" ht="20.25" customHeight="1" x14ac:dyDescent="0.25">
      <c r="B5" s="307"/>
      <c r="C5" s="554"/>
      <c r="D5" s="554"/>
      <c r="E5" s="554"/>
      <c r="F5" s="555"/>
      <c r="G5" s="553"/>
      <c r="H5" s="553"/>
      <c r="I5" s="553"/>
      <c r="L5" s="529"/>
      <c r="M5" s="529"/>
      <c r="N5" s="529"/>
      <c r="O5" s="529"/>
    </row>
    <row r="6" spans="2:15" ht="18.75" customHeight="1" x14ac:dyDescent="0.25">
      <c r="B6" s="307"/>
      <c r="C6" s="556" t="s">
        <v>415</v>
      </c>
      <c r="D6" s="557" t="s">
        <v>416</v>
      </c>
      <c r="E6" s="556"/>
      <c r="F6" s="584"/>
      <c r="G6" s="556" t="s">
        <v>415</v>
      </c>
      <c r="H6" s="557" t="s">
        <v>416</v>
      </c>
      <c r="I6" s="556"/>
      <c r="L6" s="529"/>
      <c r="M6" s="529"/>
      <c r="N6" s="529"/>
      <c r="O6" s="529"/>
    </row>
    <row r="7" spans="2:15" x14ac:dyDescent="0.25">
      <c r="B7" s="307"/>
      <c r="C7" s="572" t="s">
        <v>340</v>
      </c>
      <c r="D7" s="573">
        <f>Ku!C12</f>
        <v>0.22929999999999998</v>
      </c>
      <c r="E7" s="574"/>
      <c r="F7" s="584"/>
      <c r="G7" s="572" t="s">
        <v>399</v>
      </c>
      <c r="H7" s="585">
        <v>0.11310000000000001</v>
      </c>
      <c r="I7" s="574"/>
    </row>
    <row r="8" spans="2:15" x14ac:dyDescent="0.25">
      <c r="C8" s="575" t="s">
        <v>330</v>
      </c>
      <c r="D8" s="576">
        <f>D7*((1+D9)/(1+D10))</f>
        <v>0.23132323529411761</v>
      </c>
      <c r="E8" s="575"/>
      <c r="F8" s="584"/>
      <c r="G8" s="575" t="s">
        <v>400</v>
      </c>
      <c r="H8" s="573">
        <f>H7*(1+H9)/(1+H10)</f>
        <v>0.11409794117647058</v>
      </c>
      <c r="I8" s="575"/>
      <c r="N8" s="530"/>
    </row>
    <row r="9" spans="2:15" x14ac:dyDescent="0.25">
      <c r="C9" s="575" t="s">
        <v>331</v>
      </c>
      <c r="D9" s="577">
        <f>Resumen!H15</f>
        <v>2.9000000000000001E-2</v>
      </c>
      <c r="E9" s="575"/>
      <c r="F9" s="584"/>
      <c r="G9" s="575" t="s">
        <v>331</v>
      </c>
      <c r="H9" s="577">
        <f>D9</f>
        <v>2.9000000000000001E-2</v>
      </c>
      <c r="I9" s="575"/>
    </row>
    <row r="10" spans="2:15" x14ac:dyDescent="0.25">
      <c r="C10" s="575" t="s">
        <v>332</v>
      </c>
      <c r="D10" s="577">
        <f>Resumen!H14</f>
        <v>0.02</v>
      </c>
      <c r="E10" s="575"/>
      <c r="F10" s="584"/>
      <c r="G10" s="575" t="s">
        <v>332</v>
      </c>
      <c r="H10" s="577">
        <f>D10</f>
        <v>0.02</v>
      </c>
      <c r="I10" s="575"/>
      <c r="M10" s="530"/>
      <c r="N10" s="530"/>
      <c r="O10" s="530"/>
    </row>
    <row r="11" spans="2:15" x14ac:dyDescent="0.25">
      <c r="C11" s="575" t="s">
        <v>333</v>
      </c>
      <c r="D11" s="577">
        <f>((1+D8)/(1+D9))-1</f>
        <v>0.19662121991653825</v>
      </c>
      <c r="E11" s="575"/>
      <c r="F11" s="584"/>
      <c r="G11" s="575" t="s">
        <v>401</v>
      </c>
      <c r="H11" s="586">
        <f>((1+H8)/(1+H9))-1</f>
        <v>8.2699651289087184E-2</v>
      </c>
      <c r="I11" s="575"/>
    </row>
    <row r="12" spans="2:15" ht="6" customHeight="1" x14ac:dyDescent="0.25">
      <c r="C12" s="575"/>
      <c r="D12" s="578"/>
      <c r="E12" s="575"/>
      <c r="F12" s="584"/>
      <c r="G12" s="575"/>
      <c r="H12" s="582"/>
      <c r="I12" s="575"/>
      <c r="N12" s="530"/>
      <c r="O12" s="530"/>
    </row>
    <row r="13" spans="2:15" x14ac:dyDescent="0.25">
      <c r="C13" s="579" t="s">
        <v>334</v>
      </c>
      <c r="D13" s="580">
        <f>NPV(D11,Flujo_Caja!E18:I18)+Flujo_Caja!D18</f>
        <v>23390.767526615724</v>
      </c>
      <c r="E13" s="581" t="s">
        <v>185</v>
      </c>
      <c r="F13" s="584"/>
      <c r="G13" s="579" t="s">
        <v>381</v>
      </c>
      <c r="H13" s="587">
        <f>NPV(H11,Flujo_Caja!E23:I23)+Flujo_Caja!D23</f>
        <v>45028.927856930903</v>
      </c>
      <c r="I13" s="588" t="s">
        <v>185</v>
      </c>
    </row>
    <row r="14" spans="2:15" x14ac:dyDescent="0.25">
      <c r="C14" s="575"/>
      <c r="D14" s="582"/>
      <c r="E14" s="575"/>
      <c r="F14" s="584"/>
      <c r="G14" s="575"/>
      <c r="H14" s="582"/>
      <c r="I14" s="575"/>
    </row>
    <row r="15" spans="2:15" x14ac:dyDescent="0.25">
      <c r="C15" s="579" t="s">
        <v>335</v>
      </c>
      <c r="D15" s="583">
        <f>IRR(Flujo_Caja!D18:I18)</f>
        <v>0.4429009068091132</v>
      </c>
      <c r="E15" s="581" t="s">
        <v>402</v>
      </c>
      <c r="F15" s="584"/>
      <c r="G15" s="579" t="s">
        <v>380</v>
      </c>
      <c r="H15" s="583">
        <f>IRR(Flujo_Caja!D23:I23)</f>
        <v>0.56696653550892484</v>
      </c>
      <c r="I15" s="589" t="s">
        <v>402</v>
      </c>
    </row>
    <row r="16" spans="2:15" x14ac:dyDescent="0.2">
      <c r="C16" s="431"/>
      <c r="D16" s="432"/>
      <c r="E16" s="431"/>
      <c r="O16" s="529"/>
    </row>
    <row r="17" spans="2:9" ht="45.75" customHeight="1" x14ac:dyDescent="0.2">
      <c r="B17" s="307"/>
      <c r="C17" s="702" t="s">
        <v>417</v>
      </c>
      <c r="D17" s="703"/>
      <c r="E17" s="704"/>
      <c r="G17" s="705" t="s">
        <v>397</v>
      </c>
      <c r="H17" s="706"/>
      <c r="I17" s="707"/>
    </row>
    <row r="18" spans="2:9" ht="18" customHeight="1" x14ac:dyDescent="0.25">
      <c r="B18" s="307"/>
      <c r="C18" s="552"/>
      <c r="D18" s="552"/>
      <c r="E18" s="552"/>
      <c r="F18" s="555"/>
      <c r="G18" s="553"/>
      <c r="H18" s="553"/>
      <c r="I18" s="553"/>
    </row>
    <row r="19" spans="2:9" ht="14.25" customHeight="1" x14ac:dyDescent="0.2">
      <c r="B19" s="307"/>
      <c r="C19" s="556" t="s">
        <v>415</v>
      </c>
      <c r="D19" s="557" t="s">
        <v>416</v>
      </c>
      <c r="E19" s="556"/>
      <c r="F19" s="558"/>
      <c r="G19" s="556" t="s">
        <v>415</v>
      </c>
      <c r="H19" s="557" t="s">
        <v>416</v>
      </c>
      <c r="I19" s="556"/>
    </row>
    <row r="20" spans="2:9" ht="14.25" customHeight="1" x14ac:dyDescent="0.25">
      <c r="C20" s="559" t="s">
        <v>382</v>
      </c>
      <c r="D20" s="560">
        <f>Ke_Kwacc!K13</f>
        <v>0.27242193078932087</v>
      </c>
      <c r="E20" s="561"/>
      <c r="F20" s="558"/>
      <c r="G20" s="559" t="s">
        <v>392</v>
      </c>
      <c r="H20" s="560">
        <f>Ke_Kwacc!E13</f>
        <v>0.29547248284703342</v>
      </c>
      <c r="I20" s="561"/>
    </row>
    <row r="21" spans="2:9" ht="15.75" x14ac:dyDescent="0.25">
      <c r="C21" s="562" t="s">
        <v>383</v>
      </c>
      <c r="D21" s="563">
        <f>D20*(1+D22)/(1+D23)</f>
        <v>0.27482565370805018</v>
      </c>
      <c r="E21" s="562"/>
      <c r="F21" s="558"/>
      <c r="G21" s="562" t="s">
        <v>393</v>
      </c>
      <c r="H21" s="563">
        <f>H20*(1+H22)/(1+H23)</f>
        <v>0.2980795929898013</v>
      </c>
      <c r="I21" s="562"/>
    </row>
    <row r="22" spans="2:9" ht="15.75" x14ac:dyDescent="0.25">
      <c r="C22" s="562" t="s">
        <v>331</v>
      </c>
      <c r="D22" s="564">
        <f>D9</f>
        <v>2.9000000000000001E-2</v>
      </c>
      <c r="E22" s="562"/>
      <c r="F22" s="558"/>
      <c r="G22" s="562" t="s">
        <v>331</v>
      </c>
      <c r="H22" s="564">
        <f>D9</f>
        <v>2.9000000000000001E-2</v>
      </c>
      <c r="I22" s="562"/>
    </row>
    <row r="23" spans="2:9" ht="15.75" x14ac:dyDescent="0.25">
      <c r="C23" s="562" t="s">
        <v>332</v>
      </c>
      <c r="D23" s="564">
        <f>D10</f>
        <v>0.02</v>
      </c>
      <c r="E23" s="562"/>
      <c r="F23" s="558"/>
      <c r="G23" s="562" t="s">
        <v>332</v>
      </c>
      <c r="H23" s="564">
        <f>D10</f>
        <v>0.02</v>
      </c>
      <c r="I23" s="562"/>
    </row>
    <row r="24" spans="2:9" ht="15.75" x14ac:dyDescent="0.25">
      <c r="C24" s="562" t="s">
        <v>384</v>
      </c>
      <c r="D24" s="565">
        <f>((1+D21)/(1+D22))-1</f>
        <v>0.23889762265116654</v>
      </c>
      <c r="E24" s="562"/>
      <c r="F24" s="558"/>
      <c r="G24" s="562" t="s">
        <v>394</v>
      </c>
      <c r="H24" s="565">
        <f>((1+H21)/(1+H22))-1</f>
        <v>0.26149620309990418</v>
      </c>
      <c r="I24" s="562"/>
    </row>
    <row r="25" spans="2:9" ht="15.75" x14ac:dyDescent="0.25">
      <c r="C25" s="562"/>
      <c r="D25" s="566"/>
      <c r="E25" s="562"/>
      <c r="F25" s="558"/>
      <c r="G25" s="562"/>
      <c r="H25" s="566"/>
      <c r="I25" s="562"/>
    </row>
    <row r="26" spans="2:9" ht="15.75" x14ac:dyDescent="0.25">
      <c r="C26" s="567" t="s">
        <v>381</v>
      </c>
      <c r="D26" s="568">
        <f>NPV(D24,Flujo_Caja!E18:I18)+Flujo_Caja!D18</f>
        <v>17646.424900138685</v>
      </c>
      <c r="E26" s="569" t="s">
        <v>185</v>
      </c>
      <c r="F26" s="558"/>
      <c r="G26" s="567" t="s">
        <v>381</v>
      </c>
      <c r="H26" s="568">
        <f>NPV(H24,Flujo_Caja!E23:I23)+Flujo_Caja!D23</f>
        <v>18532.803926641034</v>
      </c>
      <c r="I26" s="569" t="s">
        <v>185</v>
      </c>
    </row>
    <row r="27" spans="2:9" ht="15.75" x14ac:dyDescent="0.25">
      <c r="C27" s="562"/>
      <c r="D27" s="566"/>
      <c r="E27" s="562"/>
      <c r="F27" s="558"/>
      <c r="G27" s="562"/>
      <c r="H27" s="566"/>
      <c r="I27" s="562"/>
    </row>
    <row r="28" spans="2:9" ht="15.75" x14ac:dyDescent="0.25">
      <c r="C28" s="567" t="s">
        <v>380</v>
      </c>
      <c r="D28" s="570">
        <f>IRR(Flujo_Caja!D23:I23)</f>
        <v>0.56696653550892484</v>
      </c>
      <c r="E28" s="571" t="s">
        <v>185</v>
      </c>
      <c r="F28" s="558"/>
      <c r="G28" s="567" t="s">
        <v>380</v>
      </c>
      <c r="H28" s="570">
        <f>IRR(Flujo_Caja!D23:I23)</f>
        <v>0.56696653550892484</v>
      </c>
      <c r="I28" s="571" t="s">
        <v>402</v>
      </c>
    </row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</sheetData>
  <mergeCells count="4">
    <mergeCell ref="C4:E4"/>
    <mergeCell ref="C17:E17"/>
    <mergeCell ref="G17:I17"/>
    <mergeCell ref="G4:I4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J24"/>
  <sheetViews>
    <sheetView zoomScale="130" zoomScaleNormal="130" workbookViewId="0">
      <pane ySplit="4" topLeftCell="A5" activePane="bottomLeft" state="frozen"/>
      <selection pane="bottomLeft" activeCell="H15" sqref="H15"/>
    </sheetView>
  </sheetViews>
  <sheetFormatPr baseColWidth="10" defaultRowHeight="12.75" x14ac:dyDescent="0.2"/>
  <cols>
    <col min="1" max="1" width="11.42578125" style="421"/>
    <col min="2" max="2" width="15.28515625" style="421" customWidth="1"/>
    <col min="3" max="8" width="11.42578125" style="421"/>
    <col min="9" max="9" width="20.42578125" style="421" bestFit="1" customWidth="1"/>
    <col min="10" max="10" width="21" style="421" bestFit="1" customWidth="1"/>
    <col min="11" max="16384" width="11.42578125" style="421"/>
  </cols>
  <sheetData>
    <row r="3" spans="1:9" x14ac:dyDescent="0.2">
      <c r="B3" s="444" t="s">
        <v>357</v>
      </c>
      <c r="C3" s="445" t="s">
        <v>345</v>
      </c>
      <c r="D3" s="445" t="s">
        <v>347</v>
      </c>
      <c r="E3" s="445" t="s">
        <v>346</v>
      </c>
      <c r="F3" s="445" t="s">
        <v>348</v>
      </c>
    </row>
    <row r="4" spans="1:9" x14ac:dyDescent="0.2">
      <c r="B4" s="446"/>
      <c r="C4" s="439">
        <f>Resumen!C20</f>
        <v>23390.767526615724</v>
      </c>
      <c r="D4" s="447">
        <f>Resumen!C22</f>
        <v>0.4429009068091132</v>
      </c>
      <c r="E4" s="448">
        <f>Resumen!E20</f>
        <v>17646.424900138685</v>
      </c>
      <c r="F4" s="447">
        <f>Resumen!E22</f>
        <v>0.56696653550892484</v>
      </c>
    </row>
    <row r="6" spans="1:9" ht="13.5" thickBot="1" x14ac:dyDescent="0.25">
      <c r="B6" s="449" t="str">
        <f>"1. Sensibilidad de "&amp;Resumen!G20</f>
        <v>1. Sensibilidad de Precio venta ovillo</v>
      </c>
      <c r="C6" s="449"/>
      <c r="D6" s="449"/>
      <c r="E6" s="449"/>
      <c r="F6" s="449"/>
    </row>
    <row r="7" spans="1:9" ht="26.25" thickBot="1" x14ac:dyDescent="0.25">
      <c r="B7" s="454" t="str">
        <f>Resumen!G20</f>
        <v>Precio venta ovillo</v>
      </c>
      <c r="C7" s="455" t="s">
        <v>345</v>
      </c>
      <c r="D7" s="455" t="s">
        <v>347</v>
      </c>
      <c r="E7" s="455" t="s">
        <v>346</v>
      </c>
      <c r="F7" s="456" t="s">
        <v>348</v>
      </c>
    </row>
    <row r="8" spans="1:9" x14ac:dyDescent="0.2">
      <c r="A8" s="422"/>
      <c r="B8" s="457">
        <v>6.3</v>
      </c>
      <c r="C8" s="452">
        <v>71454.112686110821</v>
      </c>
      <c r="D8" s="453">
        <v>0.96014438028203308</v>
      </c>
      <c r="E8" s="452">
        <v>57761.634033982482</v>
      </c>
      <c r="F8" s="458">
        <v>1.1897518287602709</v>
      </c>
      <c r="I8" s="506">
        <f>D8-D11</f>
        <v>0.40032661048534757</v>
      </c>
    </row>
    <row r="9" spans="1:9" x14ac:dyDescent="0.2">
      <c r="B9" s="438">
        <v>6.2</v>
      </c>
      <c r="C9" s="439">
        <v>58940.886507988776</v>
      </c>
      <c r="D9" s="440">
        <v>0.82649543378350576</v>
      </c>
      <c r="E9" s="439">
        <v>46793.265452875596</v>
      </c>
      <c r="F9" s="441">
        <v>1.0025067239030374</v>
      </c>
    </row>
    <row r="10" spans="1:9" x14ac:dyDescent="0.2">
      <c r="B10" s="438">
        <v>6.1</v>
      </c>
      <c r="C10" s="439">
        <v>46427.660329866529</v>
      </c>
      <c r="D10" s="447">
        <v>0.6930980300676679</v>
      </c>
      <c r="E10" s="448">
        <v>35824.896871768571</v>
      </c>
      <c r="F10" s="447">
        <v>0.82148912110843941</v>
      </c>
    </row>
    <row r="11" spans="1:9" x14ac:dyDescent="0.2">
      <c r="B11" s="433">
        <v>6</v>
      </c>
      <c r="C11" s="463">
        <v>33914.434151744405</v>
      </c>
      <c r="D11" s="461">
        <v>0.55981776979668552</v>
      </c>
      <c r="E11" s="463">
        <v>24856.528290661634</v>
      </c>
      <c r="F11" s="462">
        <v>0.64714658876133013</v>
      </c>
      <c r="G11" s="468"/>
    </row>
    <row r="12" spans="1:9" x14ac:dyDescent="0.2">
      <c r="B12" s="438">
        <v>5.95</v>
      </c>
      <c r="C12" s="439">
        <v>27657.821062683397</v>
      </c>
      <c r="D12" s="440">
        <v>0.49315125755121314</v>
      </c>
      <c r="E12" s="439">
        <v>19372.344000108213</v>
      </c>
      <c r="F12" s="441">
        <v>0.56255142893070964</v>
      </c>
      <c r="I12" s="421">
        <f>B14/B11</f>
        <v>0.95500000000000007</v>
      </c>
    </row>
    <row r="13" spans="1:9" x14ac:dyDescent="0.2">
      <c r="B13" s="438">
        <v>5.85</v>
      </c>
      <c r="C13" s="439">
        <v>15144.594884561106</v>
      </c>
      <c r="D13" s="440">
        <v>0.35953894779585904</v>
      </c>
      <c r="E13" s="439">
        <v>8403.9754190011226</v>
      </c>
      <c r="F13" s="441">
        <v>0.39845981145338216</v>
      </c>
      <c r="I13" s="507">
        <f>1-I12</f>
        <v>4.4999999999999929E-2</v>
      </c>
    </row>
    <row r="14" spans="1:9" ht="13.5" thickBot="1" x14ac:dyDescent="0.25">
      <c r="B14" s="443">
        <v>5.73</v>
      </c>
      <c r="C14" s="464">
        <v>1.5279510989785194E-10</v>
      </c>
      <c r="D14" s="459">
        <v>0.19662121991654002</v>
      </c>
      <c r="E14" s="464">
        <v>-4870.8984097671309</v>
      </c>
      <c r="F14" s="460">
        <v>0.20829033965110955</v>
      </c>
    </row>
    <row r="16" spans="1:9" ht="13.5" thickBot="1" x14ac:dyDescent="0.25">
      <c r="B16" s="708" t="str">
        <f>"2. Sensibilidad de "&amp;Resumen!G21</f>
        <v>2. Sensibilidad de Precio compra ovillo</v>
      </c>
      <c r="C16" s="708"/>
      <c r="D16" s="708"/>
      <c r="E16" s="708"/>
      <c r="F16" s="708"/>
    </row>
    <row r="17" spans="1:10" ht="26.25" thickBot="1" x14ac:dyDescent="0.25">
      <c r="B17" s="454" t="str">
        <f>Resumen!G21</f>
        <v>Precio compra ovillo</v>
      </c>
      <c r="C17" s="455" t="s">
        <v>345</v>
      </c>
      <c r="D17" s="455" t="s">
        <v>347</v>
      </c>
      <c r="E17" s="455" t="s">
        <v>346</v>
      </c>
      <c r="F17" s="456" t="s">
        <v>348</v>
      </c>
    </row>
    <row r="18" spans="1:10" x14ac:dyDescent="0.2">
      <c r="B18" s="451">
        <v>4.2699999999999996</v>
      </c>
      <c r="C18" s="465">
        <v>0</v>
      </c>
      <c r="D18" s="466">
        <v>0.196621219916538</v>
      </c>
      <c r="E18" s="465">
        <v>-5170.4328827674599</v>
      </c>
      <c r="F18" s="466">
        <v>0.20786894881982154</v>
      </c>
    </row>
    <row r="19" spans="1:10" x14ac:dyDescent="0.2">
      <c r="B19" s="446">
        <v>4.2</v>
      </c>
      <c r="C19" s="439">
        <v>8438.0654018593923</v>
      </c>
      <c r="D19" s="442">
        <v>0.285439684635302</v>
      </c>
      <c r="E19" s="439">
        <v>2277.9159567641836</v>
      </c>
      <c r="F19" s="442">
        <v>0.30992175954069112</v>
      </c>
    </row>
    <row r="20" spans="1:10" x14ac:dyDescent="0.2">
      <c r="B20" s="446">
        <v>4.0999999999999996</v>
      </c>
      <c r="C20" s="439">
        <v>21176.249776801931</v>
      </c>
      <c r="D20" s="440">
        <v>0.42126217684288281</v>
      </c>
      <c r="E20" s="439">
        <v>13549.853157872029</v>
      </c>
      <c r="F20" s="440">
        <v>0.47258111961247584</v>
      </c>
    </row>
    <row r="21" spans="1:10" x14ac:dyDescent="0.2">
      <c r="A21" s="467"/>
      <c r="B21" s="450">
        <v>4</v>
      </c>
      <c r="C21" s="463">
        <v>33914.434151744405</v>
      </c>
      <c r="D21" s="461">
        <v>0.55981776979668552</v>
      </c>
      <c r="E21" s="463">
        <v>24856.528290661634</v>
      </c>
      <c r="F21" s="462">
        <v>0.64714658876133013</v>
      </c>
      <c r="I21" s="508">
        <f>B18/B21</f>
        <v>1.0674999999999999</v>
      </c>
      <c r="J21" s="506">
        <f>D18-D21</f>
        <v>-0.36319654988014749</v>
      </c>
    </row>
    <row r="22" spans="1:10" x14ac:dyDescent="0.2">
      <c r="B22" s="446">
        <v>3.9</v>
      </c>
      <c r="C22" s="439">
        <v>46652.618526686842</v>
      </c>
      <c r="D22" s="440">
        <v>0.70165722560561439</v>
      </c>
      <c r="E22" s="439">
        <v>36199.418801657521</v>
      </c>
      <c r="F22" s="440">
        <v>0.8350907920882864</v>
      </c>
      <c r="I22" s="509">
        <f>1-I21</f>
        <v>-6.7499999999999893E-2</v>
      </c>
    </row>
    <row r="23" spans="1:10" x14ac:dyDescent="0.2">
      <c r="B23" s="446">
        <v>3.85</v>
      </c>
      <c r="C23" s="439">
        <v>53021.710714158078</v>
      </c>
      <c r="D23" s="440">
        <v>0.77394310509997499</v>
      </c>
      <c r="E23" s="439">
        <v>41884.929574602822</v>
      </c>
      <c r="F23" s="440">
        <v>0.93446151612332939</v>
      </c>
    </row>
    <row r="24" spans="1:10" x14ac:dyDescent="0.2">
      <c r="B24" s="446">
        <f>B21-(B18-B21)</f>
        <v>3.7300000000000004</v>
      </c>
      <c r="C24" s="439">
        <v>68307.531964089052</v>
      </c>
      <c r="D24" s="440">
        <v>0.95145924100963231</v>
      </c>
      <c r="E24" s="439">
        <v>55569.914093767002</v>
      </c>
      <c r="F24" s="440">
        <v>1.1885494851599665</v>
      </c>
    </row>
  </sheetData>
  <mergeCells count="1">
    <mergeCell ref="B16:F16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B1:I12"/>
  <sheetViews>
    <sheetView showGridLines="0" zoomScale="160" zoomScaleNormal="160" workbookViewId="0">
      <selection activeCell="H10" sqref="H10"/>
    </sheetView>
  </sheetViews>
  <sheetFormatPr baseColWidth="10" defaultRowHeight="12.75" outlineLevelRow="1" outlineLevelCol="1" x14ac:dyDescent="0.2"/>
  <cols>
    <col min="2" max="2" width="5" customWidth="1"/>
    <col min="3" max="3" width="27.28515625" customWidth="1"/>
    <col min="4" max="4" width="11.28515625" bestFit="1" customWidth="1" outlineLevel="1"/>
    <col min="5" max="5" width="13" customWidth="1" outlineLevel="1"/>
    <col min="6" max="6" width="12.85546875" customWidth="1" outlineLevel="1"/>
  </cols>
  <sheetData>
    <row r="1" spans="2:9" ht="13.5" thickBot="1" x14ac:dyDescent="0.25"/>
    <row r="2" spans="2:9" ht="15" x14ac:dyDescent="0.25">
      <c r="B2" s="487" t="s">
        <v>371</v>
      </c>
      <c r="C2" s="487"/>
      <c r="D2" s="488"/>
      <c r="E2" s="488"/>
      <c r="F2" s="488"/>
    </row>
    <row r="3" spans="2:9" ht="15" collapsed="1" x14ac:dyDescent="0.25">
      <c r="B3" s="489"/>
      <c r="C3" s="489"/>
      <c r="D3" s="490" t="s">
        <v>375</v>
      </c>
      <c r="E3" s="490" t="s">
        <v>369</v>
      </c>
      <c r="F3" s="490" t="s">
        <v>370</v>
      </c>
    </row>
    <row r="4" spans="2:9" ht="101.25" hidden="1" outlineLevel="1" x14ac:dyDescent="0.2">
      <c r="B4" s="484"/>
      <c r="C4" s="484"/>
      <c r="D4" s="469"/>
      <c r="E4" s="475" t="s">
        <v>372</v>
      </c>
      <c r="F4" s="475" t="s">
        <v>372</v>
      </c>
    </row>
    <row r="5" spans="2:9" x14ac:dyDescent="0.2">
      <c r="B5" s="493" t="s">
        <v>376</v>
      </c>
      <c r="C5" s="485"/>
      <c r="D5" s="473"/>
      <c r="E5" s="473"/>
      <c r="F5" s="473"/>
    </row>
    <row r="6" spans="2:9" outlineLevel="1" x14ac:dyDescent="0.2">
      <c r="B6" s="484"/>
      <c r="C6" s="491" t="s">
        <v>373</v>
      </c>
      <c r="D6" s="470">
        <v>6</v>
      </c>
      <c r="E6" s="474">
        <v>6.2</v>
      </c>
      <c r="F6" s="474">
        <v>5.8</v>
      </c>
    </row>
    <row r="7" spans="2:9" outlineLevel="1" x14ac:dyDescent="0.2">
      <c r="B7" s="484"/>
      <c r="C7" s="491" t="s">
        <v>374</v>
      </c>
      <c r="D7" s="470">
        <v>4</v>
      </c>
      <c r="E7" s="474">
        <v>3.8</v>
      </c>
      <c r="F7" s="474">
        <v>4.2</v>
      </c>
    </row>
    <row r="8" spans="2:9" x14ac:dyDescent="0.2">
      <c r="B8" s="493" t="s">
        <v>377</v>
      </c>
      <c r="C8" s="485"/>
      <c r="D8" s="473"/>
      <c r="E8" s="473"/>
      <c r="F8" s="473"/>
    </row>
    <row r="9" spans="2:9" outlineLevel="1" x14ac:dyDescent="0.2">
      <c r="B9" s="484"/>
      <c r="C9" s="491" t="s">
        <v>345</v>
      </c>
      <c r="D9" s="470">
        <v>33914.434151744397</v>
      </c>
      <c r="E9" s="470">
        <v>84417.255257873694</v>
      </c>
      <c r="F9" s="470">
        <v>-16588.3869543849</v>
      </c>
    </row>
    <row r="10" spans="2:9" outlineLevel="1" x14ac:dyDescent="0.2">
      <c r="B10" s="484"/>
      <c r="C10" s="491" t="s">
        <v>347</v>
      </c>
      <c r="D10" s="471">
        <v>0.55981776979668596</v>
      </c>
      <c r="E10" s="471">
        <v>1.1216560536239899</v>
      </c>
      <c r="F10" s="471">
        <v>1.9234919982620099E-2</v>
      </c>
      <c r="H10" s="495">
        <f>E10-D10</f>
        <v>0.56183828382730394</v>
      </c>
      <c r="I10" s="495">
        <f>D10-F10</f>
        <v>0.5405828498140659</v>
      </c>
    </row>
    <row r="11" spans="2:9" outlineLevel="1" x14ac:dyDescent="0.2">
      <c r="B11" s="484"/>
      <c r="C11" s="491" t="s">
        <v>346</v>
      </c>
      <c r="D11" s="470">
        <v>24856.528290661601</v>
      </c>
      <c r="E11" s="470">
        <v>69586.9879951654</v>
      </c>
      <c r="F11" s="470">
        <v>-19592.474239557901</v>
      </c>
    </row>
    <row r="12" spans="2:9" ht="13.5" outlineLevel="1" thickBot="1" x14ac:dyDescent="0.25">
      <c r="B12" s="486"/>
      <c r="C12" s="492" t="s">
        <v>348</v>
      </c>
      <c r="D12" s="472">
        <v>0.64714658876133002</v>
      </c>
      <c r="E12" s="472">
        <v>1.4341199838584</v>
      </c>
      <c r="F12" s="472">
        <v>1.3175591452762E-2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981"/>
  <sheetViews>
    <sheetView zoomScale="93" zoomScaleNormal="93" workbookViewId="0">
      <selection activeCell="F38" sqref="F38"/>
    </sheetView>
  </sheetViews>
  <sheetFormatPr baseColWidth="10" defaultColWidth="14.42578125" defaultRowHeight="15" customHeight="1" x14ac:dyDescent="0.2"/>
  <cols>
    <col min="1" max="1" width="5.85546875" style="16" customWidth="1"/>
    <col min="2" max="2" width="4.28515625" style="16" bestFit="1" customWidth="1"/>
    <col min="3" max="3" width="19.42578125" style="16" bestFit="1" customWidth="1"/>
    <col min="4" max="5" width="12.140625" style="16" customWidth="1"/>
    <col min="6" max="6" width="15.85546875" style="16" customWidth="1"/>
    <col min="7" max="16" width="12.140625" style="16" customWidth="1"/>
    <col min="17" max="17" width="10.140625" style="16" bestFit="1" customWidth="1"/>
    <col min="18" max="18" width="4.28515625" style="16" bestFit="1" customWidth="1"/>
    <col min="19" max="19" width="9.85546875" style="16" customWidth="1"/>
    <col min="20" max="32" width="8.7109375" style="16" customWidth="1"/>
    <col min="33" max="16384" width="14.42578125" style="16"/>
  </cols>
  <sheetData>
    <row r="1" spans="2:33" ht="12.75" customHeight="1" x14ac:dyDescent="0.2"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33" ht="12.75" customHeight="1" x14ac:dyDescent="0.2">
      <c r="B2" s="18"/>
      <c r="C2" s="605" t="s">
        <v>0</v>
      </c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7"/>
      <c r="AG2" s="28"/>
    </row>
    <row r="3" spans="2:33" ht="6" customHeight="1" x14ac:dyDescent="0.2">
      <c r="B3" s="18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AG3" s="2"/>
    </row>
    <row r="4" spans="2:33" ht="12.75" customHeight="1" x14ac:dyDescent="0.25">
      <c r="B4" s="18"/>
      <c r="C4" s="608" t="s">
        <v>82</v>
      </c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10"/>
      <c r="AG4" s="28"/>
    </row>
    <row r="5" spans="2:33" ht="4.5" customHeight="1" x14ac:dyDescent="0.2"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AG5" s="2"/>
    </row>
    <row r="6" spans="2:33" ht="24.75" customHeight="1" x14ac:dyDescent="0.2">
      <c r="B6" s="27" t="s">
        <v>1</v>
      </c>
      <c r="C6" s="4" t="s">
        <v>62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7" t="s">
        <v>13</v>
      </c>
      <c r="P6" s="27" t="s">
        <v>14</v>
      </c>
      <c r="Q6" s="19"/>
    </row>
    <row r="7" spans="2:33" ht="15" customHeight="1" x14ac:dyDescent="0.2">
      <c r="B7" s="20">
        <v>1</v>
      </c>
      <c r="C7" s="21" t="s">
        <v>351</v>
      </c>
      <c r="D7" s="367">
        <f>D29+D29*Resumen!$H$22</f>
        <v>3500</v>
      </c>
      <c r="E7" s="367">
        <f>E29+E29*Resumen!$H$22</f>
        <v>3500</v>
      </c>
      <c r="F7" s="367">
        <f>F29+F29*Resumen!$H$22</f>
        <v>3500</v>
      </c>
      <c r="G7" s="367">
        <f>G29+G29*Resumen!$H$22</f>
        <v>4000</v>
      </c>
      <c r="H7" s="367">
        <f>H29+H29*Resumen!$H$22</f>
        <v>4000</v>
      </c>
      <c r="I7" s="367">
        <f>I29+I29*Resumen!$H$22</f>
        <v>4000</v>
      </c>
      <c r="J7" s="367">
        <f>J29+J29*Resumen!$H$22</f>
        <v>4500</v>
      </c>
      <c r="K7" s="367">
        <f>K29+K29*Resumen!$H$22</f>
        <v>4500</v>
      </c>
      <c r="L7" s="367">
        <f>L29+L29*Resumen!$H$22</f>
        <v>4500</v>
      </c>
      <c r="M7" s="367">
        <f>M29+M29*Resumen!$H$22</f>
        <v>4500</v>
      </c>
      <c r="N7" s="367">
        <f>N29+N29*Resumen!$H$22</f>
        <v>3500</v>
      </c>
      <c r="O7" s="367">
        <f>O29+O29*Resumen!$H$22</f>
        <v>3500</v>
      </c>
      <c r="P7" s="368">
        <f>SUM(D7:O7)</f>
        <v>47500</v>
      </c>
      <c r="Q7" s="19"/>
    </row>
    <row r="8" spans="2:33" ht="16.5" customHeight="1" x14ac:dyDescent="0.2">
      <c r="B8" s="20">
        <v>2</v>
      </c>
      <c r="C8" s="21" t="s">
        <v>355</v>
      </c>
      <c r="D8" s="367">
        <f>D30+D30*Resumen!$H$22</f>
        <v>3674.9999999999995</v>
      </c>
      <c r="E8" s="367">
        <f>E30+E30*Resumen!$H$22</f>
        <v>3674.9999999999995</v>
      </c>
      <c r="F8" s="367">
        <f>F30+F30*Resumen!$H$22</f>
        <v>3674.9999999999995</v>
      </c>
      <c r="G8" s="367">
        <f>G30+G30*Resumen!$H$22</f>
        <v>4200</v>
      </c>
      <c r="H8" s="367">
        <f>H30+H30*Resumen!$H$22</f>
        <v>4200</v>
      </c>
      <c r="I8" s="367">
        <f>I30+I30*Resumen!$H$22</f>
        <v>4200</v>
      </c>
      <c r="J8" s="367">
        <f>J30+J30*Resumen!$H$22</f>
        <v>4725</v>
      </c>
      <c r="K8" s="367">
        <f>K30+K30*Resumen!$H$22</f>
        <v>4725</v>
      </c>
      <c r="L8" s="367">
        <f>L30+L30*Resumen!$H$22</f>
        <v>4725</v>
      </c>
      <c r="M8" s="367">
        <f>M30+M30*Resumen!$H$22</f>
        <v>4725</v>
      </c>
      <c r="N8" s="367">
        <f>N30+N30*Resumen!$H$22</f>
        <v>3674.9999999999995</v>
      </c>
      <c r="O8" s="367">
        <f>O30+O30*Resumen!$H$22</f>
        <v>3674.9999999999995</v>
      </c>
      <c r="P8" s="368">
        <f t="shared" ref="P8:P11" si="0">SUM(D8:O8)</f>
        <v>49875</v>
      </c>
    </row>
    <row r="9" spans="2:33" ht="15.75" customHeight="1" x14ac:dyDescent="0.2">
      <c r="B9" s="20">
        <v>3</v>
      </c>
      <c r="C9" s="21" t="s">
        <v>351</v>
      </c>
      <c r="D9" s="367">
        <f>D31+D31*Resumen!$H$22</f>
        <v>3858.7499999999995</v>
      </c>
      <c r="E9" s="367">
        <f>E31+E31*Resumen!$H$22</f>
        <v>3858.7499999999995</v>
      </c>
      <c r="F9" s="367">
        <f>F31+F31*Resumen!$H$22</f>
        <v>3858.7499999999995</v>
      </c>
      <c r="G9" s="367">
        <f>G31+G31*Resumen!$H$22</f>
        <v>4410</v>
      </c>
      <c r="H9" s="367">
        <f>H31+H31*Resumen!$H$22</f>
        <v>4410</v>
      </c>
      <c r="I9" s="367">
        <f>I31+I31*Resumen!$H$22</f>
        <v>4410</v>
      </c>
      <c r="J9" s="367">
        <f>J31+J31*Resumen!$H$22</f>
        <v>4961.25</v>
      </c>
      <c r="K9" s="367">
        <f>K31+K31*Resumen!$H$22</f>
        <v>4961.25</v>
      </c>
      <c r="L9" s="367">
        <f>L31+L31*Resumen!$H$22</f>
        <v>4961.25</v>
      </c>
      <c r="M9" s="367">
        <f>M31+M31*Resumen!$H$22</f>
        <v>4961.25</v>
      </c>
      <c r="N9" s="367">
        <f>N31+N31*Resumen!$H$22</f>
        <v>3858.7499999999995</v>
      </c>
      <c r="O9" s="367">
        <f>O31+O31*Resumen!$H$22</f>
        <v>3858.7499999999995</v>
      </c>
      <c r="P9" s="368">
        <f t="shared" si="0"/>
        <v>52368.75</v>
      </c>
    </row>
    <row r="10" spans="2:33" ht="15.75" customHeight="1" x14ac:dyDescent="0.2">
      <c r="B10" s="22">
        <v>4</v>
      </c>
      <c r="C10" s="21" t="s">
        <v>351</v>
      </c>
      <c r="D10" s="367">
        <f>D32+D32*Resumen!$H$22</f>
        <v>4051.6875</v>
      </c>
      <c r="E10" s="367">
        <f>E32+E32*Resumen!$H$22</f>
        <v>4051.6875</v>
      </c>
      <c r="F10" s="367">
        <f>F32+F32*Resumen!$H$22</f>
        <v>4051.6875</v>
      </c>
      <c r="G10" s="367">
        <f>G32+G32*Resumen!$H$22</f>
        <v>4630.5</v>
      </c>
      <c r="H10" s="367">
        <f>H32+H32*Resumen!$H$22</f>
        <v>4630.5</v>
      </c>
      <c r="I10" s="367">
        <f>I32+I32*Resumen!$H$22</f>
        <v>4630.5</v>
      </c>
      <c r="J10" s="367">
        <f>J32+J32*Resumen!$H$22</f>
        <v>5209.3125</v>
      </c>
      <c r="K10" s="367">
        <f>K32+K32*Resumen!$H$22</f>
        <v>5209.3125</v>
      </c>
      <c r="L10" s="367">
        <f>L32+L32*Resumen!$H$22</f>
        <v>5209.3125</v>
      </c>
      <c r="M10" s="367">
        <f>M32+M32*Resumen!$H$22</f>
        <v>5209.3125</v>
      </c>
      <c r="N10" s="367">
        <f>N32+N32*Resumen!$H$22</f>
        <v>4051.6875</v>
      </c>
      <c r="O10" s="367">
        <f>O32+O32*Resumen!$H$22</f>
        <v>4051.6875</v>
      </c>
      <c r="P10" s="368">
        <f t="shared" si="0"/>
        <v>54987.1875</v>
      </c>
    </row>
    <row r="11" spans="2:33" ht="15.75" customHeight="1" x14ac:dyDescent="0.2">
      <c r="B11" s="22">
        <v>5</v>
      </c>
      <c r="C11" s="21" t="s">
        <v>351</v>
      </c>
      <c r="D11" s="367">
        <f>D33+D33*Resumen!$H$22</f>
        <v>4254.2718750000004</v>
      </c>
      <c r="E11" s="367">
        <f>E33+E33*Resumen!$H$22</f>
        <v>4254.2718750000004</v>
      </c>
      <c r="F11" s="367">
        <f>F33+F33*Resumen!$H$22</f>
        <v>4254.2718750000004</v>
      </c>
      <c r="G11" s="367">
        <f>G33+G33*Resumen!$H$22</f>
        <v>4862.0250000000015</v>
      </c>
      <c r="H11" s="367">
        <f>H33+H33*Resumen!$H$22</f>
        <v>4862.0250000000015</v>
      </c>
      <c r="I11" s="367">
        <f>I33+I33*Resumen!$H$22</f>
        <v>4862.0250000000015</v>
      </c>
      <c r="J11" s="367">
        <f>J33+J33*Resumen!$H$22</f>
        <v>5469.7781250000007</v>
      </c>
      <c r="K11" s="367">
        <f>K33+K33*Resumen!$H$22</f>
        <v>5469.7781250000007</v>
      </c>
      <c r="L11" s="367">
        <f>L33+L33*Resumen!$H$22</f>
        <v>5469.7781250000007</v>
      </c>
      <c r="M11" s="367">
        <f>M33+M33*Resumen!$H$22</f>
        <v>5469.7781250000007</v>
      </c>
      <c r="N11" s="367">
        <f>N33+N33*Resumen!$H$22</f>
        <v>4254.2718750000004</v>
      </c>
      <c r="O11" s="367">
        <f>O33+O33*Resumen!$H$22</f>
        <v>4254.2718750000004</v>
      </c>
      <c r="P11" s="368">
        <f t="shared" si="0"/>
        <v>57736.546875</v>
      </c>
    </row>
    <row r="12" spans="2:33" ht="15.75" customHeight="1" x14ac:dyDescent="0.2"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2:33" ht="12.75" customHeight="1" x14ac:dyDescent="0.2"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</row>
    <row r="14" spans="2:33" ht="12.75" customHeight="1" x14ac:dyDescent="0.2">
      <c r="B14" s="611" t="s">
        <v>15</v>
      </c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O14" s="611"/>
      <c r="P14" s="611"/>
    </row>
    <row r="15" spans="2:33" ht="12.75" customHeight="1" x14ac:dyDescent="0.2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33" ht="12.75" customHeight="1" x14ac:dyDescent="0.25">
      <c r="B16" s="608" t="s">
        <v>83</v>
      </c>
      <c r="C16" s="609"/>
      <c r="D16" s="609"/>
      <c r="E16" s="609"/>
      <c r="F16" s="609"/>
      <c r="G16" s="609"/>
      <c r="H16" s="609"/>
      <c r="I16" s="609"/>
      <c r="J16" s="609"/>
      <c r="K16" s="609"/>
      <c r="L16" s="609"/>
      <c r="M16" s="609"/>
      <c r="N16" s="609"/>
      <c r="O16" s="610"/>
      <c r="P16" s="49"/>
    </row>
    <row r="17" spans="2:16" ht="12.75" customHeight="1" x14ac:dyDescent="0.2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12.75" customHeight="1" x14ac:dyDescent="0.2">
      <c r="B18" s="27" t="s">
        <v>1</v>
      </c>
      <c r="C18" s="27" t="s">
        <v>16</v>
      </c>
      <c r="D18" s="27" t="s">
        <v>2</v>
      </c>
      <c r="E18" s="27" t="s">
        <v>3</v>
      </c>
      <c r="F18" s="27" t="s">
        <v>4</v>
      </c>
      <c r="G18" s="27" t="s">
        <v>5</v>
      </c>
      <c r="H18" s="27" t="s">
        <v>6</v>
      </c>
      <c r="I18" s="27" t="s">
        <v>7</v>
      </c>
      <c r="J18" s="27" t="s">
        <v>8</v>
      </c>
      <c r="K18" s="27" t="s">
        <v>9</v>
      </c>
      <c r="L18" s="27" t="s">
        <v>10</v>
      </c>
      <c r="M18" s="27" t="s">
        <v>11</v>
      </c>
      <c r="N18" s="27" t="s">
        <v>12</v>
      </c>
      <c r="O18" s="27" t="s">
        <v>13</v>
      </c>
      <c r="P18" s="27" t="s">
        <v>14</v>
      </c>
    </row>
    <row r="19" spans="2:16" ht="21" customHeight="1" x14ac:dyDescent="0.2">
      <c r="B19" s="25">
        <v>1</v>
      </c>
      <c r="C19" s="26">
        <f>Resumen!$H$20</f>
        <v>6</v>
      </c>
      <c r="D19" s="369">
        <f t="shared" ref="D19:O19" si="1">$C19*D7</f>
        <v>21000</v>
      </c>
      <c r="E19" s="369">
        <f t="shared" si="1"/>
        <v>21000</v>
      </c>
      <c r="F19" s="369">
        <f t="shared" si="1"/>
        <v>21000</v>
      </c>
      <c r="G19" s="369">
        <f t="shared" si="1"/>
        <v>24000</v>
      </c>
      <c r="H19" s="369">
        <f t="shared" si="1"/>
        <v>24000</v>
      </c>
      <c r="I19" s="369">
        <f t="shared" si="1"/>
        <v>24000</v>
      </c>
      <c r="J19" s="369">
        <f t="shared" si="1"/>
        <v>27000</v>
      </c>
      <c r="K19" s="369">
        <f t="shared" si="1"/>
        <v>27000</v>
      </c>
      <c r="L19" s="369">
        <f t="shared" si="1"/>
        <v>27000</v>
      </c>
      <c r="M19" s="369">
        <f t="shared" si="1"/>
        <v>27000</v>
      </c>
      <c r="N19" s="369">
        <f t="shared" si="1"/>
        <v>21000</v>
      </c>
      <c r="O19" s="369">
        <f t="shared" si="1"/>
        <v>21000</v>
      </c>
      <c r="P19" s="369">
        <f>SUM(B19:O19)</f>
        <v>285007</v>
      </c>
    </row>
    <row r="20" spans="2:16" ht="21" customHeight="1" x14ac:dyDescent="0.2">
      <c r="B20" s="25">
        <v>2</v>
      </c>
      <c r="C20" s="26">
        <f>Resumen!$H$20</f>
        <v>6</v>
      </c>
      <c r="D20" s="369">
        <f t="shared" ref="D20:O20" si="2">$C20*D8</f>
        <v>22049.999999999996</v>
      </c>
      <c r="E20" s="369">
        <f t="shared" si="2"/>
        <v>22049.999999999996</v>
      </c>
      <c r="F20" s="369">
        <f t="shared" si="2"/>
        <v>22049.999999999996</v>
      </c>
      <c r="G20" s="369">
        <f t="shared" si="2"/>
        <v>25200</v>
      </c>
      <c r="H20" s="369">
        <f t="shared" si="2"/>
        <v>25200</v>
      </c>
      <c r="I20" s="369">
        <f t="shared" si="2"/>
        <v>25200</v>
      </c>
      <c r="J20" s="369">
        <f t="shared" si="2"/>
        <v>28350</v>
      </c>
      <c r="K20" s="369">
        <f t="shared" si="2"/>
        <v>28350</v>
      </c>
      <c r="L20" s="369">
        <f t="shared" si="2"/>
        <v>28350</v>
      </c>
      <c r="M20" s="369">
        <f t="shared" si="2"/>
        <v>28350</v>
      </c>
      <c r="N20" s="369">
        <f t="shared" si="2"/>
        <v>22049.999999999996</v>
      </c>
      <c r="O20" s="369">
        <f t="shared" si="2"/>
        <v>22049.999999999996</v>
      </c>
      <c r="P20" s="369">
        <f>SUM(B20:O20)</f>
        <v>299258</v>
      </c>
    </row>
    <row r="21" spans="2:16" ht="21" customHeight="1" x14ac:dyDescent="0.2">
      <c r="B21" s="25">
        <v>3</v>
      </c>
      <c r="C21" s="26">
        <f>Resumen!$H$20</f>
        <v>6</v>
      </c>
      <c r="D21" s="369">
        <f t="shared" ref="D21:O21" si="3">$C21*D9</f>
        <v>23152.499999999996</v>
      </c>
      <c r="E21" s="369">
        <f t="shared" si="3"/>
        <v>23152.499999999996</v>
      </c>
      <c r="F21" s="369">
        <f t="shared" si="3"/>
        <v>23152.499999999996</v>
      </c>
      <c r="G21" s="369">
        <f t="shared" si="3"/>
        <v>26460</v>
      </c>
      <c r="H21" s="369">
        <f t="shared" si="3"/>
        <v>26460</v>
      </c>
      <c r="I21" s="369">
        <f t="shared" si="3"/>
        <v>26460</v>
      </c>
      <c r="J21" s="369">
        <f t="shared" si="3"/>
        <v>29767.5</v>
      </c>
      <c r="K21" s="369">
        <f t="shared" si="3"/>
        <v>29767.5</v>
      </c>
      <c r="L21" s="369">
        <f t="shared" si="3"/>
        <v>29767.5</v>
      </c>
      <c r="M21" s="369">
        <f t="shared" si="3"/>
        <v>29767.5</v>
      </c>
      <c r="N21" s="369">
        <f t="shared" si="3"/>
        <v>23152.499999999996</v>
      </c>
      <c r="O21" s="369">
        <f t="shared" si="3"/>
        <v>23152.499999999996</v>
      </c>
      <c r="P21" s="369">
        <f>SUM(B21:O21)</f>
        <v>314221.5</v>
      </c>
    </row>
    <row r="22" spans="2:16" ht="21" customHeight="1" x14ac:dyDescent="0.2">
      <c r="B22" s="25">
        <v>4</v>
      </c>
      <c r="C22" s="26">
        <f>Resumen!$H$20</f>
        <v>6</v>
      </c>
      <c r="D22" s="369">
        <f t="shared" ref="D22:O22" si="4">$C22*D10</f>
        <v>24310.125</v>
      </c>
      <c r="E22" s="369">
        <f t="shared" si="4"/>
        <v>24310.125</v>
      </c>
      <c r="F22" s="369">
        <f t="shared" si="4"/>
        <v>24310.125</v>
      </c>
      <c r="G22" s="369">
        <f t="shared" si="4"/>
        <v>27783</v>
      </c>
      <c r="H22" s="369">
        <f t="shared" si="4"/>
        <v>27783</v>
      </c>
      <c r="I22" s="369">
        <f t="shared" si="4"/>
        <v>27783</v>
      </c>
      <c r="J22" s="369">
        <f t="shared" si="4"/>
        <v>31255.875</v>
      </c>
      <c r="K22" s="369">
        <f t="shared" si="4"/>
        <v>31255.875</v>
      </c>
      <c r="L22" s="369">
        <f t="shared" si="4"/>
        <v>31255.875</v>
      </c>
      <c r="M22" s="369">
        <f t="shared" si="4"/>
        <v>31255.875</v>
      </c>
      <c r="N22" s="369">
        <f t="shared" si="4"/>
        <v>24310.125</v>
      </c>
      <c r="O22" s="369">
        <f t="shared" si="4"/>
        <v>24310.125</v>
      </c>
      <c r="P22" s="369">
        <f>SUM(B22:O22)</f>
        <v>329933.125</v>
      </c>
    </row>
    <row r="23" spans="2:16" ht="21" customHeight="1" x14ac:dyDescent="0.2">
      <c r="B23" s="25">
        <v>5</v>
      </c>
      <c r="C23" s="26">
        <f>Resumen!$H$20</f>
        <v>6</v>
      </c>
      <c r="D23" s="369">
        <f t="shared" ref="D23:O23" si="5">$C23*D11</f>
        <v>25525.631250000002</v>
      </c>
      <c r="E23" s="369">
        <f t="shared" si="5"/>
        <v>25525.631250000002</v>
      </c>
      <c r="F23" s="369">
        <f t="shared" si="5"/>
        <v>25525.631250000002</v>
      </c>
      <c r="G23" s="369">
        <f t="shared" si="5"/>
        <v>29172.150000000009</v>
      </c>
      <c r="H23" s="369">
        <f t="shared" si="5"/>
        <v>29172.150000000009</v>
      </c>
      <c r="I23" s="369">
        <f t="shared" si="5"/>
        <v>29172.150000000009</v>
      </c>
      <c r="J23" s="369">
        <f t="shared" si="5"/>
        <v>32818.668750000004</v>
      </c>
      <c r="K23" s="369">
        <f t="shared" si="5"/>
        <v>32818.668750000004</v>
      </c>
      <c r="L23" s="369">
        <f t="shared" si="5"/>
        <v>32818.668750000004</v>
      </c>
      <c r="M23" s="369">
        <f t="shared" si="5"/>
        <v>32818.668750000004</v>
      </c>
      <c r="N23" s="369">
        <f t="shared" si="5"/>
        <v>25525.631250000002</v>
      </c>
      <c r="O23" s="369">
        <f t="shared" si="5"/>
        <v>25525.631250000002</v>
      </c>
      <c r="P23" s="369">
        <f>SUM(B23:O23)</f>
        <v>346430.28125000006</v>
      </c>
    </row>
    <row r="24" spans="2:16" ht="21" customHeight="1" x14ac:dyDescent="0.2">
      <c r="B24" s="428"/>
      <c r="C24" s="429"/>
      <c r="D24" s="430"/>
      <c r="E24" s="430"/>
      <c r="F24" s="430"/>
      <c r="G24" s="430"/>
      <c r="H24" s="430"/>
      <c r="I24" s="430"/>
      <c r="J24" s="430"/>
      <c r="K24" s="430"/>
      <c r="L24" s="430"/>
      <c r="M24" s="430"/>
      <c r="N24" s="430"/>
      <c r="O24" s="430"/>
      <c r="P24" s="430"/>
    </row>
    <row r="25" spans="2:16" ht="12.75" customHeight="1" x14ac:dyDescent="0.2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2:16" ht="5.25" customHeight="1" x14ac:dyDescent="0.2">
      <c r="B26" s="426"/>
      <c r="C26" s="426"/>
      <c r="D26" s="427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</row>
    <row r="27" spans="2:16" ht="12.75" customHeight="1" x14ac:dyDescent="0.2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2:16" ht="12.75" customHeight="1" x14ac:dyDescent="0.2">
      <c r="D28" s="604" t="s">
        <v>362</v>
      </c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12"/>
      <c r="P28" s="434"/>
    </row>
    <row r="29" spans="2:16" ht="12.75" customHeight="1" x14ac:dyDescent="0.2">
      <c r="D29" s="367">
        <v>3500</v>
      </c>
      <c r="E29" s="367">
        <v>3500</v>
      </c>
      <c r="F29" s="367">
        <v>3500</v>
      </c>
      <c r="G29" s="367">
        <v>4000</v>
      </c>
      <c r="H29" s="367">
        <v>4000</v>
      </c>
      <c r="I29" s="367">
        <v>4000</v>
      </c>
      <c r="J29" s="367">
        <v>4500</v>
      </c>
      <c r="K29" s="367">
        <v>4500</v>
      </c>
      <c r="L29" s="367">
        <v>4500</v>
      </c>
      <c r="M29" s="367">
        <v>4500</v>
      </c>
      <c r="N29" s="367">
        <v>3500</v>
      </c>
      <c r="O29" s="367">
        <v>3500</v>
      </c>
      <c r="P29" s="435">
        <f>SUM(D29:O29)</f>
        <v>47500</v>
      </c>
    </row>
    <row r="30" spans="2:16" ht="12.75" customHeight="1" x14ac:dyDescent="0.2">
      <c r="D30" s="367">
        <v>3674.9999999999995</v>
      </c>
      <c r="E30" s="367">
        <v>3674.9999999999995</v>
      </c>
      <c r="F30" s="367">
        <v>3674.9999999999995</v>
      </c>
      <c r="G30" s="367">
        <v>4200</v>
      </c>
      <c r="H30" s="367">
        <v>4200</v>
      </c>
      <c r="I30" s="367">
        <v>4200</v>
      </c>
      <c r="J30" s="367">
        <v>4725</v>
      </c>
      <c r="K30" s="367">
        <v>4725</v>
      </c>
      <c r="L30" s="367">
        <v>4725</v>
      </c>
      <c r="M30" s="367">
        <v>4725</v>
      </c>
      <c r="N30" s="367">
        <v>3674.9999999999995</v>
      </c>
      <c r="O30" s="367">
        <v>3674.9999999999995</v>
      </c>
      <c r="P30" s="435">
        <f t="shared" ref="P30:P33" si="6">SUM(D30:O30)</f>
        <v>49875</v>
      </c>
    </row>
    <row r="31" spans="2:16" ht="12.75" customHeight="1" x14ac:dyDescent="0.2">
      <c r="D31" s="367">
        <v>3858.7499999999995</v>
      </c>
      <c r="E31" s="367">
        <v>3858.7499999999995</v>
      </c>
      <c r="F31" s="367">
        <v>3858.7499999999995</v>
      </c>
      <c r="G31" s="367">
        <v>4410</v>
      </c>
      <c r="H31" s="367">
        <v>4410</v>
      </c>
      <c r="I31" s="367">
        <v>4410</v>
      </c>
      <c r="J31" s="367">
        <v>4961.25</v>
      </c>
      <c r="K31" s="367">
        <v>4961.25</v>
      </c>
      <c r="L31" s="367">
        <v>4961.25</v>
      </c>
      <c r="M31" s="367">
        <v>4961.25</v>
      </c>
      <c r="N31" s="367">
        <v>3858.7499999999995</v>
      </c>
      <c r="O31" s="367">
        <v>3858.7499999999995</v>
      </c>
      <c r="P31" s="435">
        <f t="shared" si="6"/>
        <v>52368.75</v>
      </c>
    </row>
    <row r="32" spans="2:16" ht="12.75" customHeight="1" x14ac:dyDescent="0.2">
      <c r="D32" s="367">
        <v>4051.6875</v>
      </c>
      <c r="E32" s="367">
        <v>4051.6875</v>
      </c>
      <c r="F32" s="367">
        <v>4051.6875</v>
      </c>
      <c r="G32" s="367">
        <v>4630.5</v>
      </c>
      <c r="H32" s="367">
        <v>4630.5</v>
      </c>
      <c r="I32" s="367">
        <v>4630.5</v>
      </c>
      <c r="J32" s="367">
        <v>5209.3125</v>
      </c>
      <c r="K32" s="367">
        <v>5209.3125</v>
      </c>
      <c r="L32" s="367">
        <v>5209.3125</v>
      </c>
      <c r="M32" s="367">
        <v>5209.3125</v>
      </c>
      <c r="N32" s="367">
        <v>4051.6875</v>
      </c>
      <c r="O32" s="367">
        <v>4051.6875</v>
      </c>
      <c r="P32" s="435">
        <f t="shared" si="6"/>
        <v>54987.1875</v>
      </c>
    </row>
    <row r="33" spans="4:16" ht="12.75" customHeight="1" x14ac:dyDescent="0.2">
      <c r="D33" s="367">
        <v>4254.2718750000004</v>
      </c>
      <c r="E33" s="367">
        <v>4254.2718750000004</v>
      </c>
      <c r="F33" s="367">
        <v>4254.2718750000004</v>
      </c>
      <c r="G33" s="367">
        <v>4862.0250000000015</v>
      </c>
      <c r="H33" s="367">
        <v>4862.0250000000015</v>
      </c>
      <c r="I33" s="367">
        <v>4862.0250000000015</v>
      </c>
      <c r="J33" s="367">
        <v>5469.7781250000007</v>
      </c>
      <c r="K33" s="367">
        <v>5469.7781250000007</v>
      </c>
      <c r="L33" s="367">
        <v>5469.7781250000007</v>
      </c>
      <c r="M33" s="367">
        <v>5469.7781250000007</v>
      </c>
      <c r="N33" s="367">
        <v>4254.2718750000004</v>
      </c>
      <c r="O33" s="367">
        <v>4254.2718750000004</v>
      </c>
      <c r="P33" s="435">
        <f t="shared" si="6"/>
        <v>57736.546875</v>
      </c>
    </row>
    <row r="34" spans="4:16" ht="12.75" customHeight="1" x14ac:dyDescent="0.2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4:16" ht="12.75" customHeight="1" x14ac:dyDescent="0.2">
      <c r="D35" s="604" t="s">
        <v>363</v>
      </c>
      <c r="E35" s="604"/>
      <c r="F35" s="604"/>
      <c r="G35" s="604"/>
      <c r="H35" s="604"/>
      <c r="I35" s="604"/>
      <c r="J35" s="604"/>
      <c r="K35" s="604"/>
      <c r="L35" s="604"/>
      <c r="M35" s="604"/>
      <c r="N35" s="604"/>
      <c r="O35" s="604"/>
      <c r="P35" s="17"/>
    </row>
    <row r="36" spans="4:16" ht="12.75" customHeight="1" x14ac:dyDescent="0.2">
      <c r="D36" s="367">
        <f>D29*Resumen!$H$22</f>
        <v>0</v>
      </c>
      <c r="E36" s="367">
        <f>E29*Resumen!$H$22</f>
        <v>0</v>
      </c>
      <c r="F36" s="367">
        <f>F29*Resumen!$H$22</f>
        <v>0</v>
      </c>
      <c r="G36" s="367">
        <f>G29*Resumen!$H$22</f>
        <v>0</v>
      </c>
      <c r="H36" s="367">
        <f>H29*Resumen!$H$22</f>
        <v>0</v>
      </c>
      <c r="I36" s="367">
        <f>I29*Resumen!$H$22</f>
        <v>0</v>
      </c>
      <c r="J36" s="367">
        <f>J29*Resumen!$H$22</f>
        <v>0</v>
      </c>
      <c r="K36" s="367">
        <f>K29*Resumen!$H$22</f>
        <v>0</v>
      </c>
      <c r="L36" s="367">
        <f>L29*Resumen!$H$22</f>
        <v>0</v>
      </c>
      <c r="M36" s="367">
        <f>M29*Resumen!$H$22</f>
        <v>0</v>
      </c>
      <c r="N36" s="367">
        <f>N29*Resumen!$H$22</f>
        <v>0</v>
      </c>
      <c r="O36" s="367">
        <f>O29*Resumen!$H$22</f>
        <v>0</v>
      </c>
      <c r="P36" s="17"/>
    </row>
    <row r="37" spans="4:16" ht="12.75" customHeight="1" x14ac:dyDescent="0.2">
      <c r="D37" s="367">
        <f>D30*Resumen!$H$22</f>
        <v>0</v>
      </c>
      <c r="E37" s="367">
        <f>E30*Resumen!$H$22</f>
        <v>0</v>
      </c>
      <c r="F37" s="367">
        <f>F30*Resumen!$H$22</f>
        <v>0</v>
      </c>
      <c r="G37" s="367">
        <f>G30*Resumen!$H$22</f>
        <v>0</v>
      </c>
      <c r="H37" s="367">
        <f>H30*Resumen!$H$22</f>
        <v>0</v>
      </c>
      <c r="I37" s="367">
        <f>I30*Resumen!$H$22</f>
        <v>0</v>
      </c>
      <c r="J37" s="367">
        <f>J30*Resumen!$H$22</f>
        <v>0</v>
      </c>
      <c r="K37" s="367">
        <f>K30*Resumen!$H$22</f>
        <v>0</v>
      </c>
      <c r="L37" s="367">
        <f>L30*Resumen!$H$22</f>
        <v>0</v>
      </c>
      <c r="M37" s="367">
        <f>M30*Resumen!$H$22</f>
        <v>0</v>
      </c>
      <c r="N37" s="367">
        <f>N30*Resumen!$H$22</f>
        <v>0</v>
      </c>
      <c r="O37" s="367">
        <f>O30*Resumen!$H$22</f>
        <v>0</v>
      </c>
      <c r="P37" s="17"/>
    </row>
    <row r="38" spans="4:16" ht="12.75" customHeight="1" x14ac:dyDescent="0.2">
      <c r="D38" s="367">
        <f>D31*Resumen!$H$22</f>
        <v>0</v>
      </c>
      <c r="E38" s="367">
        <f>E31*Resumen!$H$22</f>
        <v>0</v>
      </c>
      <c r="F38" s="367">
        <f>F31*Resumen!$H$22</f>
        <v>0</v>
      </c>
      <c r="G38" s="367">
        <f>G31*Resumen!$H$22</f>
        <v>0</v>
      </c>
      <c r="H38" s="367">
        <f>H31*Resumen!$H$22</f>
        <v>0</v>
      </c>
      <c r="I38" s="367">
        <f>I31*Resumen!$H$22</f>
        <v>0</v>
      </c>
      <c r="J38" s="367">
        <f>J31*Resumen!$H$22</f>
        <v>0</v>
      </c>
      <c r="K38" s="367">
        <f>K31*Resumen!$H$22</f>
        <v>0</v>
      </c>
      <c r="L38" s="367">
        <f>L31*Resumen!$H$22</f>
        <v>0</v>
      </c>
      <c r="M38" s="367">
        <f>M31*Resumen!$H$22</f>
        <v>0</v>
      </c>
      <c r="N38" s="367">
        <f>N31*Resumen!$H$22</f>
        <v>0</v>
      </c>
      <c r="O38" s="367">
        <f>O31*Resumen!$H$22</f>
        <v>0</v>
      </c>
      <c r="P38" s="17"/>
    </row>
    <row r="39" spans="4:16" ht="12.75" customHeight="1" x14ac:dyDescent="0.2">
      <c r="D39" s="367">
        <f>D32*Resumen!$H$22</f>
        <v>0</v>
      </c>
      <c r="E39" s="367">
        <f>E32*Resumen!$H$22</f>
        <v>0</v>
      </c>
      <c r="F39" s="367">
        <f>F32*Resumen!$H$22</f>
        <v>0</v>
      </c>
      <c r="G39" s="367">
        <f>G32*Resumen!$H$22</f>
        <v>0</v>
      </c>
      <c r="H39" s="367">
        <f>H32*Resumen!$H$22</f>
        <v>0</v>
      </c>
      <c r="I39" s="367">
        <f>I32*Resumen!$H$22</f>
        <v>0</v>
      </c>
      <c r="J39" s="367">
        <f>J32*Resumen!$H$22</f>
        <v>0</v>
      </c>
      <c r="K39" s="367">
        <f>K32*Resumen!$H$22</f>
        <v>0</v>
      </c>
      <c r="L39" s="367">
        <f>L32*Resumen!$H$22</f>
        <v>0</v>
      </c>
      <c r="M39" s="367">
        <f>M32*Resumen!$H$22</f>
        <v>0</v>
      </c>
      <c r="N39" s="367">
        <f>N32*Resumen!$H$22</f>
        <v>0</v>
      </c>
      <c r="O39" s="367">
        <f>O32*Resumen!$H$22</f>
        <v>0</v>
      </c>
      <c r="P39" s="17"/>
    </row>
    <row r="40" spans="4:16" ht="12.75" customHeight="1" x14ac:dyDescent="0.2">
      <c r="D40" s="367">
        <f>D33*Resumen!$H$22</f>
        <v>0</v>
      </c>
      <c r="E40" s="367">
        <f>E33*Resumen!$H$22</f>
        <v>0</v>
      </c>
      <c r="F40" s="367">
        <f>F33*Resumen!$H$22</f>
        <v>0</v>
      </c>
      <c r="G40" s="367">
        <f>G33*Resumen!$H$22</f>
        <v>0</v>
      </c>
      <c r="H40" s="367">
        <f>H33*Resumen!$H$22</f>
        <v>0</v>
      </c>
      <c r="I40" s="367">
        <f>I33*Resumen!$H$22</f>
        <v>0</v>
      </c>
      <c r="J40" s="367">
        <f>J33*Resumen!$H$22</f>
        <v>0</v>
      </c>
      <c r="K40" s="367">
        <f>K33*Resumen!$H$22</f>
        <v>0</v>
      </c>
      <c r="L40" s="367">
        <f>L33*Resumen!$H$22</f>
        <v>0</v>
      </c>
      <c r="M40" s="367">
        <f>M33*Resumen!$H$22</f>
        <v>0</v>
      </c>
      <c r="N40" s="367">
        <f>N33*Resumen!$H$22</f>
        <v>0</v>
      </c>
      <c r="O40" s="367">
        <f>O33*Resumen!$H$22</f>
        <v>0</v>
      </c>
      <c r="P40" s="17"/>
    </row>
    <row r="41" spans="4:16" ht="12.75" customHeight="1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4:16" ht="12.75" customHeight="1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4:16" ht="12.75" customHeight="1" x14ac:dyDescent="0.2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4:16" ht="12.75" customHeight="1" x14ac:dyDescent="0.2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4:16" ht="12.75" customHeight="1" x14ac:dyDescent="0.2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4:16" ht="12.75" customHeight="1" x14ac:dyDescent="0.2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4:16" ht="12.75" customHeight="1" x14ac:dyDescent="0.2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4:16" ht="12.75" customHeight="1" x14ac:dyDescent="0.2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4:16" ht="12.75" customHeight="1" x14ac:dyDescent="0.2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4:16" ht="12.75" customHeight="1" x14ac:dyDescent="0.2"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4:16" ht="12.75" customHeight="1" x14ac:dyDescent="0.2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4:16" ht="12.75" customHeight="1" x14ac:dyDescent="0.2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4:16" ht="12.75" customHeight="1" x14ac:dyDescent="0.2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4:16" ht="12.75" customHeight="1" x14ac:dyDescent="0.2"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4:16" ht="12.75" customHeight="1" x14ac:dyDescent="0.2"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4:16" ht="12.75" customHeight="1" x14ac:dyDescent="0.2"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4:16" ht="12.75" customHeight="1" x14ac:dyDescent="0.2"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4:16" ht="12.75" customHeight="1" x14ac:dyDescent="0.2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4:16" ht="12.75" customHeight="1" x14ac:dyDescent="0.2"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4:16" ht="12.75" customHeight="1" x14ac:dyDescent="0.2"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4:16" ht="12.75" customHeight="1" x14ac:dyDescent="0.2"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4:16" ht="12.75" customHeight="1" x14ac:dyDescent="0.2"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4:16" ht="12.75" customHeight="1" x14ac:dyDescent="0.2"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4:16" ht="12.75" customHeight="1" x14ac:dyDescent="0.2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4:16" ht="12.75" customHeight="1" x14ac:dyDescent="0.2"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4:16" ht="12.75" customHeight="1" x14ac:dyDescent="0.2"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4:16" ht="12.75" customHeight="1" x14ac:dyDescent="0.2"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4:16" ht="12.75" customHeight="1" x14ac:dyDescent="0.2"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4:16" ht="12.75" customHeight="1" x14ac:dyDescent="0.2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4:16" ht="12.75" customHeight="1" x14ac:dyDescent="0.2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4:16" ht="12.75" customHeight="1" x14ac:dyDescent="0.2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4:16" ht="12.75" customHeight="1" x14ac:dyDescent="0.2"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4:16" ht="12.75" customHeight="1" x14ac:dyDescent="0.2"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4:16" ht="12.75" customHeight="1" x14ac:dyDescent="0.2"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4:16" ht="12.75" customHeight="1" x14ac:dyDescent="0.2"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4:16" ht="12.75" customHeight="1" x14ac:dyDescent="0.2"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4:16" ht="12.75" customHeight="1" x14ac:dyDescent="0.2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4:16" ht="12.75" customHeight="1" x14ac:dyDescent="0.2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4:16" ht="12.75" customHeight="1" x14ac:dyDescent="0.2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4:16" ht="12.75" customHeight="1" x14ac:dyDescent="0.2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4:16" ht="12.75" customHeight="1" x14ac:dyDescent="0.2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4:16" ht="12.75" customHeight="1" x14ac:dyDescent="0.2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4:16" ht="12.75" customHeight="1" x14ac:dyDescent="0.2"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4:16" ht="12.75" customHeight="1" x14ac:dyDescent="0.2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4:16" ht="12.75" customHeight="1" x14ac:dyDescent="0.2"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4:16" ht="12.75" customHeight="1" x14ac:dyDescent="0.2"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4:16" ht="12.75" customHeight="1" x14ac:dyDescent="0.2"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4:16" ht="12.75" customHeight="1" x14ac:dyDescent="0.2"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4:16" ht="12.75" customHeight="1" x14ac:dyDescent="0.2"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4:16" ht="12.75" customHeight="1" x14ac:dyDescent="0.2"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4:16" ht="12.75" customHeight="1" x14ac:dyDescent="0.2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4:16" ht="12.75" customHeight="1" x14ac:dyDescent="0.2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4:16" ht="12.75" customHeight="1" x14ac:dyDescent="0.2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4:16" ht="12.75" customHeight="1" x14ac:dyDescent="0.2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4:16" ht="12.75" customHeight="1" x14ac:dyDescent="0.2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4:16" ht="12.75" customHeight="1" x14ac:dyDescent="0.2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4:16" ht="12.75" customHeight="1" x14ac:dyDescent="0.2"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4:16" ht="12.75" customHeight="1" x14ac:dyDescent="0.2"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4:16" ht="12.75" customHeight="1" x14ac:dyDescent="0.2"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4:16" ht="12.75" customHeight="1" x14ac:dyDescent="0.2"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4:16" ht="12.75" customHeight="1" x14ac:dyDescent="0.2"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4:16" ht="12.75" customHeight="1" x14ac:dyDescent="0.2"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4:16" ht="12.75" customHeight="1" x14ac:dyDescent="0.2"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4:16" ht="12.75" customHeight="1" x14ac:dyDescent="0.2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4:16" ht="12.75" customHeight="1" x14ac:dyDescent="0.2"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4:16" ht="12.75" customHeight="1" x14ac:dyDescent="0.2"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4:16" ht="12.75" customHeight="1" x14ac:dyDescent="0.2"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4:16" ht="12.75" customHeight="1" x14ac:dyDescent="0.2"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4:16" ht="12.75" customHeight="1" x14ac:dyDescent="0.2"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4:16" ht="12.75" customHeight="1" x14ac:dyDescent="0.2"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4:16" ht="12.75" customHeight="1" x14ac:dyDescent="0.2"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4:16" ht="12.75" customHeight="1" x14ac:dyDescent="0.2"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4:16" ht="12.75" customHeight="1" x14ac:dyDescent="0.2"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4:16" ht="12.7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4:16" ht="12.7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4:16" ht="12.7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4:16" ht="12.75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4:16" ht="12.75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4:16" ht="12.75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4:16" ht="12.75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4:16" ht="12.75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4:16" ht="12.75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4:16" ht="12.75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4:16" ht="12.75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4:16" ht="12.75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4:16" ht="12.75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4:16" ht="12.75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4:16" ht="12.75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4:16" ht="12.75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4:16" ht="12.75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4:16" ht="12.75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4:16" ht="12.75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4:16" ht="12.75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4:16" ht="12.75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4:16" ht="12.75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4:16" ht="12.75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4:16" ht="12.75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4:16" ht="12.75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4:16" ht="12.75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4:16" ht="12.75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4:16" ht="12.75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4:16" ht="12.75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4:16" ht="12.75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4:16" ht="12.75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4:16" ht="12.75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4:16" ht="12.75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4:16" ht="12.75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4:16" ht="12.75" customHeight="1" x14ac:dyDescent="0.2"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4:16" ht="12.75" customHeight="1" x14ac:dyDescent="0.2"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4:16" ht="12.75" customHeight="1" x14ac:dyDescent="0.2"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4:16" ht="12.75" customHeight="1" x14ac:dyDescent="0.2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4:16" ht="12.75" customHeight="1" x14ac:dyDescent="0.2"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4:16" ht="12.75" customHeight="1" x14ac:dyDescent="0.2"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4:16" ht="12.75" customHeight="1" x14ac:dyDescent="0.2"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4:16" ht="12.75" customHeight="1" x14ac:dyDescent="0.2"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4:16" ht="12.75" customHeight="1" x14ac:dyDescent="0.2"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4:16" ht="12.75" customHeight="1" x14ac:dyDescent="0.2"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4:16" ht="12.75" customHeight="1" x14ac:dyDescent="0.2"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4:16" ht="12.75" customHeight="1" x14ac:dyDescent="0.2"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4:16" ht="12.75" customHeight="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4:16" ht="12.75" customHeight="1" x14ac:dyDescent="0.2"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4:16" ht="12.75" customHeight="1" x14ac:dyDescent="0.2"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4:16" ht="12.75" customHeight="1" x14ac:dyDescent="0.2"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4:16" ht="12.75" customHeight="1" x14ac:dyDescent="0.2"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4:16" ht="12.75" customHeight="1" x14ac:dyDescent="0.2"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4:16" ht="12.75" customHeight="1" x14ac:dyDescent="0.2"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4:16" ht="12.75" customHeight="1" x14ac:dyDescent="0.2"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4:16" ht="12.75" customHeight="1" x14ac:dyDescent="0.2"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4:16" ht="12.75" customHeight="1" x14ac:dyDescent="0.2"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4:16" ht="12.75" customHeight="1" x14ac:dyDescent="0.2"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4:16" ht="12.75" customHeight="1" x14ac:dyDescent="0.2"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4:16" ht="12.75" customHeight="1" x14ac:dyDescent="0.2"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4:16" ht="12.75" customHeight="1" x14ac:dyDescent="0.2"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4:16" ht="12.75" customHeight="1" x14ac:dyDescent="0.2"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4:16" ht="12.75" customHeight="1" x14ac:dyDescent="0.2"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4:16" ht="12.75" customHeight="1" x14ac:dyDescent="0.2"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4:16" ht="12.75" customHeight="1" x14ac:dyDescent="0.2"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4:16" ht="12.75" customHeight="1" x14ac:dyDescent="0.2"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4:16" ht="12.75" customHeight="1" x14ac:dyDescent="0.2"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4:16" ht="12.75" customHeight="1" x14ac:dyDescent="0.2"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4:16" ht="12.75" customHeight="1" x14ac:dyDescent="0.2"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4:16" ht="12.75" customHeight="1" x14ac:dyDescent="0.2"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4:16" ht="12.75" customHeight="1" x14ac:dyDescent="0.2"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4:16" ht="12.75" customHeight="1" x14ac:dyDescent="0.2"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4:16" ht="12.75" customHeight="1" x14ac:dyDescent="0.2"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4:16" ht="12.75" customHeight="1" x14ac:dyDescent="0.2"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4:16" ht="12.75" customHeight="1" x14ac:dyDescent="0.2"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4:16" ht="12.75" customHeight="1" x14ac:dyDescent="0.2"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4:16" ht="12.75" customHeight="1" x14ac:dyDescent="0.2"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4:16" ht="12.75" customHeight="1" x14ac:dyDescent="0.2"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4:16" ht="12.75" customHeight="1" x14ac:dyDescent="0.2"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4:16" ht="12.75" customHeight="1" x14ac:dyDescent="0.2"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4:16" ht="12.75" customHeight="1" x14ac:dyDescent="0.2"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4:16" ht="12.75" customHeight="1" x14ac:dyDescent="0.2"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4:16" ht="12.75" customHeight="1" x14ac:dyDescent="0.2"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4:16" ht="12.75" customHeight="1" x14ac:dyDescent="0.2"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4:16" ht="12.75" customHeight="1" x14ac:dyDescent="0.2"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4:16" ht="12.75" customHeight="1" x14ac:dyDescent="0.2"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4:16" ht="12.75" customHeight="1" x14ac:dyDescent="0.2"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4:16" ht="12.75" customHeight="1" x14ac:dyDescent="0.2"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4:16" ht="12.75" customHeight="1" x14ac:dyDescent="0.2"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4:16" ht="12.75" customHeight="1" x14ac:dyDescent="0.2"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4:16" ht="12.75" customHeight="1" x14ac:dyDescent="0.2"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4:16" ht="12.75" customHeight="1" x14ac:dyDescent="0.2"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4:16" ht="12.75" customHeight="1" x14ac:dyDescent="0.2"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4:16" ht="12.75" customHeight="1" x14ac:dyDescent="0.2"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4:16" ht="12.75" customHeight="1" x14ac:dyDescent="0.2"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4:16" ht="12.75" customHeight="1" x14ac:dyDescent="0.2"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4:16" ht="12.75" customHeight="1" x14ac:dyDescent="0.2"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4:16" ht="12.75" customHeight="1" x14ac:dyDescent="0.2"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4:16" ht="12.75" customHeight="1" x14ac:dyDescent="0.2"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4:16" ht="12.75" customHeight="1" x14ac:dyDescent="0.2"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4:16" ht="12.75" customHeight="1" x14ac:dyDescent="0.2"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4:16" ht="12.75" customHeight="1" x14ac:dyDescent="0.2"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4:16" ht="12.75" customHeight="1" x14ac:dyDescent="0.2"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4:16" ht="12.75" customHeight="1" x14ac:dyDescent="0.2"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4:16" ht="12.75" customHeight="1" x14ac:dyDescent="0.2"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4:16" ht="12.75" customHeight="1" x14ac:dyDescent="0.2"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4:16" ht="12.75" customHeight="1" x14ac:dyDescent="0.2"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4:16" ht="12.75" customHeight="1" x14ac:dyDescent="0.2"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4:16" ht="12.75" customHeight="1" x14ac:dyDescent="0.2"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4:16" ht="12.75" customHeight="1" x14ac:dyDescent="0.2"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4:16" ht="12.75" customHeight="1" x14ac:dyDescent="0.2"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4:16" ht="12.75" customHeight="1" x14ac:dyDescent="0.2"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4:16" ht="12.75" customHeight="1" x14ac:dyDescent="0.2"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4:16" ht="12.75" customHeight="1" x14ac:dyDescent="0.2"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4:16" ht="12.75" customHeight="1" x14ac:dyDescent="0.2"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4:16" ht="12.75" customHeight="1" x14ac:dyDescent="0.2"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4:16" ht="12.75" customHeight="1" x14ac:dyDescent="0.2"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4:16" ht="12.75" customHeight="1" x14ac:dyDescent="0.2"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4:16" ht="12.75" customHeight="1" x14ac:dyDescent="0.2"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4:16" ht="12.75" customHeight="1" x14ac:dyDescent="0.2"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4:16" ht="12.75" customHeight="1" x14ac:dyDescent="0.2"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4:16" ht="12.75" customHeight="1" x14ac:dyDescent="0.2"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4:16" ht="12.75" customHeight="1" x14ac:dyDescent="0.2"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4:16" ht="12.75" customHeight="1" x14ac:dyDescent="0.2"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4:16" ht="12.75" customHeight="1" x14ac:dyDescent="0.2"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4:16" ht="12.75" customHeight="1" x14ac:dyDescent="0.2"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4:16" ht="12.75" customHeight="1" x14ac:dyDescent="0.2"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4:16" ht="12.75" customHeight="1" x14ac:dyDescent="0.2"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4:16" ht="12.75" customHeight="1" x14ac:dyDescent="0.2"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4:16" ht="12.75" customHeight="1" x14ac:dyDescent="0.2"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4:16" ht="12.75" customHeight="1" x14ac:dyDescent="0.2"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4:16" ht="12.75" customHeight="1" x14ac:dyDescent="0.2"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4:16" ht="12.75" customHeight="1" x14ac:dyDescent="0.2"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4:16" ht="12.75" customHeight="1" x14ac:dyDescent="0.2"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4:16" ht="12.75" customHeight="1" x14ac:dyDescent="0.2"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4:16" ht="12.75" customHeight="1" x14ac:dyDescent="0.2"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4:16" ht="12.75" customHeight="1" x14ac:dyDescent="0.2"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4:16" ht="12.75" customHeight="1" x14ac:dyDescent="0.2"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4:16" ht="12.75" customHeight="1" x14ac:dyDescent="0.2"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4:16" ht="12.75" customHeight="1" x14ac:dyDescent="0.2"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4:16" ht="12.75" customHeight="1" x14ac:dyDescent="0.2"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4:16" ht="12.75" customHeight="1" x14ac:dyDescent="0.2"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4:16" ht="12.75" customHeight="1" x14ac:dyDescent="0.2"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4:16" ht="12.75" customHeight="1" x14ac:dyDescent="0.2"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4:16" ht="12.75" customHeight="1" x14ac:dyDescent="0.2"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4:16" ht="12.75" customHeight="1" x14ac:dyDescent="0.2"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4:16" ht="12.75" customHeight="1" x14ac:dyDescent="0.2"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4:16" ht="12.75" customHeight="1" x14ac:dyDescent="0.2"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4:16" ht="12.75" customHeight="1" x14ac:dyDescent="0.2"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4:16" ht="12.75" customHeight="1" x14ac:dyDescent="0.2"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4:16" ht="12.75" customHeight="1" x14ac:dyDescent="0.2"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4:16" ht="12.75" customHeight="1" x14ac:dyDescent="0.2"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4:16" ht="12.75" customHeight="1" x14ac:dyDescent="0.2"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4:16" ht="12.75" customHeight="1" x14ac:dyDescent="0.2"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4:16" ht="12.75" customHeight="1" x14ac:dyDescent="0.2"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4:16" ht="12.75" customHeight="1" x14ac:dyDescent="0.2"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4:16" ht="12.75" customHeight="1" x14ac:dyDescent="0.2"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4:16" ht="12.75" customHeight="1" x14ac:dyDescent="0.2"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4:16" ht="12.75" customHeight="1" x14ac:dyDescent="0.2"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4:16" ht="12.75" customHeight="1" x14ac:dyDescent="0.2"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4:16" ht="12.75" customHeight="1" x14ac:dyDescent="0.2"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4:16" ht="12.75" customHeight="1" x14ac:dyDescent="0.2"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4:16" ht="12.75" customHeight="1" x14ac:dyDescent="0.2"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4:16" ht="12.75" customHeight="1" x14ac:dyDescent="0.2"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4:16" ht="12.75" customHeight="1" x14ac:dyDescent="0.2"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4:16" ht="12.75" customHeight="1" x14ac:dyDescent="0.2"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4:16" ht="12.75" customHeight="1" x14ac:dyDescent="0.2"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4:16" ht="12.75" customHeight="1" x14ac:dyDescent="0.2"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4:16" ht="12.75" customHeight="1" x14ac:dyDescent="0.2"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4:16" ht="12.75" customHeight="1" x14ac:dyDescent="0.2"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4:16" ht="12.75" customHeight="1" x14ac:dyDescent="0.2"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4:16" ht="12.75" customHeight="1" x14ac:dyDescent="0.2"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4:16" ht="12.75" customHeight="1" x14ac:dyDescent="0.2"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4:16" ht="12.75" customHeight="1" x14ac:dyDescent="0.2"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4:16" ht="12.75" customHeight="1" x14ac:dyDescent="0.2"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4:16" ht="12.75" customHeight="1" x14ac:dyDescent="0.2"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4:16" ht="12.75" customHeight="1" x14ac:dyDescent="0.2"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4:16" ht="12.75" customHeight="1" x14ac:dyDescent="0.2"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4:16" ht="12.75" customHeight="1" x14ac:dyDescent="0.2"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4:16" ht="12.75" customHeight="1" x14ac:dyDescent="0.2"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4:16" ht="12.75" customHeight="1" x14ac:dyDescent="0.2"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4:16" ht="12.75" customHeight="1" x14ac:dyDescent="0.2"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4:16" ht="12.75" customHeight="1" x14ac:dyDescent="0.2"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4:16" ht="12.75" customHeight="1" x14ac:dyDescent="0.2"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4:16" ht="12.75" customHeight="1" x14ac:dyDescent="0.2"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4:16" ht="12.75" customHeight="1" x14ac:dyDescent="0.2"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4:16" ht="12.75" customHeight="1" x14ac:dyDescent="0.2"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4:16" ht="12.75" customHeight="1" x14ac:dyDescent="0.2"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4:16" ht="12.75" customHeight="1" x14ac:dyDescent="0.2"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4:16" ht="12.75" customHeight="1" x14ac:dyDescent="0.2"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4:16" ht="12.75" customHeight="1" x14ac:dyDescent="0.2"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4:16" ht="12.75" customHeight="1" x14ac:dyDescent="0.2"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4:16" ht="12.75" customHeight="1" x14ac:dyDescent="0.2"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4:16" ht="12.75" customHeight="1" x14ac:dyDescent="0.2"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4:16" ht="12.75" customHeight="1" x14ac:dyDescent="0.2"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4:16" ht="12.75" customHeight="1" x14ac:dyDescent="0.2"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4:16" ht="12.75" customHeight="1" x14ac:dyDescent="0.2"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4:16" ht="12.75" customHeight="1" x14ac:dyDescent="0.2"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4:16" ht="12.75" customHeight="1" x14ac:dyDescent="0.2"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4:16" ht="12.75" customHeight="1" x14ac:dyDescent="0.2"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4:16" ht="12.75" customHeight="1" x14ac:dyDescent="0.2"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4:16" ht="12.75" customHeight="1" x14ac:dyDescent="0.2"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4:16" ht="12.75" customHeight="1" x14ac:dyDescent="0.2"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4:16" ht="12.75" customHeight="1" x14ac:dyDescent="0.2"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4:16" ht="12.75" customHeight="1" x14ac:dyDescent="0.2"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4:16" ht="12.75" customHeight="1" x14ac:dyDescent="0.2"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4:16" ht="12.75" customHeight="1" x14ac:dyDescent="0.2"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4:16" ht="12.75" customHeight="1" x14ac:dyDescent="0.2"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4:16" ht="12.75" customHeight="1" x14ac:dyDescent="0.2"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4:16" ht="12.75" customHeight="1" x14ac:dyDescent="0.2"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4:16" ht="12.75" customHeight="1" x14ac:dyDescent="0.2"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4:16" ht="12.75" customHeight="1" x14ac:dyDescent="0.2"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4:16" ht="12.75" customHeight="1" x14ac:dyDescent="0.2"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4:16" ht="12.75" customHeight="1" x14ac:dyDescent="0.2"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4:16" ht="12.75" customHeight="1" x14ac:dyDescent="0.2"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4:16" ht="12.75" customHeight="1" x14ac:dyDescent="0.2"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4:16" ht="12.75" customHeight="1" x14ac:dyDescent="0.2"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4:16" ht="12.75" customHeight="1" x14ac:dyDescent="0.2"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4:16" ht="12.75" customHeight="1" x14ac:dyDescent="0.2"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4:16" ht="12.75" customHeight="1" x14ac:dyDescent="0.2"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4:16" ht="12.75" customHeight="1" x14ac:dyDescent="0.2"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4:16" ht="12.75" customHeight="1" x14ac:dyDescent="0.2"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4:16" ht="12.75" customHeight="1" x14ac:dyDescent="0.2"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4:16" ht="12.75" customHeight="1" x14ac:dyDescent="0.2"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4:16" ht="12.75" customHeight="1" x14ac:dyDescent="0.2"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4:16" ht="12.75" customHeight="1" x14ac:dyDescent="0.2"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4:16" ht="12.75" customHeight="1" x14ac:dyDescent="0.2"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4:16" ht="12.75" customHeight="1" x14ac:dyDescent="0.2"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4:16" ht="12.75" customHeight="1" x14ac:dyDescent="0.2"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4:16" ht="12.75" customHeight="1" x14ac:dyDescent="0.2"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4:16" ht="12.75" customHeight="1" x14ac:dyDescent="0.2"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4:16" ht="12.75" customHeight="1" x14ac:dyDescent="0.2"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4:16" ht="12.75" customHeight="1" x14ac:dyDescent="0.2"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4:16" ht="12.75" customHeight="1" x14ac:dyDescent="0.2"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4:16" ht="12.75" customHeight="1" x14ac:dyDescent="0.2"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4:16" ht="12.75" customHeight="1" x14ac:dyDescent="0.2"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4:16" ht="12.75" customHeight="1" x14ac:dyDescent="0.2"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4:16" ht="12.75" customHeight="1" x14ac:dyDescent="0.2"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4:16" ht="12.75" customHeight="1" x14ac:dyDescent="0.2"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4:16" ht="12.75" customHeight="1" x14ac:dyDescent="0.2"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4:16" ht="12.75" customHeight="1" x14ac:dyDescent="0.2"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4:16" ht="12.75" customHeight="1" x14ac:dyDescent="0.2"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4:16" ht="12.75" customHeight="1" x14ac:dyDescent="0.2"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4:16" ht="12.75" customHeight="1" x14ac:dyDescent="0.2"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4:16" ht="12.75" customHeight="1" x14ac:dyDescent="0.2"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4:16" ht="12.75" customHeight="1" x14ac:dyDescent="0.2"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4:16" ht="12.75" customHeight="1" x14ac:dyDescent="0.2"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4:16" ht="12.75" customHeight="1" x14ac:dyDescent="0.2"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4:16" ht="12.75" customHeight="1" x14ac:dyDescent="0.2"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4:16" ht="12.75" customHeight="1" x14ac:dyDescent="0.2"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4:16" ht="12.75" customHeight="1" x14ac:dyDescent="0.2"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4:16" ht="12.75" customHeight="1" x14ac:dyDescent="0.2"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4:16" ht="12.75" customHeight="1" x14ac:dyDescent="0.2"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4:16" ht="12.75" customHeight="1" x14ac:dyDescent="0.2"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4:16" ht="12.75" customHeight="1" x14ac:dyDescent="0.2"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4:16" ht="12.75" customHeight="1" x14ac:dyDescent="0.2"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4:16" ht="12.75" customHeight="1" x14ac:dyDescent="0.2"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4:16" ht="12.75" customHeight="1" x14ac:dyDescent="0.2"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4:16" ht="12.75" customHeight="1" x14ac:dyDescent="0.2"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4:16" ht="12.75" customHeight="1" x14ac:dyDescent="0.2"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4:16" ht="12.75" customHeight="1" x14ac:dyDescent="0.2"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4:16" ht="12.75" customHeight="1" x14ac:dyDescent="0.2"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4:16" ht="12.75" customHeight="1" x14ac:dyDescent="0.2"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4:16" ht="12.75" customHeight="1" x14ac:dyDescent="0.2"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4:16" ht="12.75" customHeight="1" x14ac:dyDescent="0.2"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4:16" ht="12.75" customHeight="1" x14ac:dyDescent="0.2"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4:16" ht="12.75" customHeight="1" x14ac:dyDescent="0.2"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4:16" ht="12.75" customHeight="1" x14ac:dyDescent="0.2"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4:16" ht="12.75" customHeight="1" x14ac:dyDescent="0.2"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4:16" ht="12.75" customHeight="1" x14ac:dyDescent="0.2"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4:16" ht="12.75" customHeight="1" x14ac:dyDescent="0.2"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4:16" ht="12.75" customHeight="1" x14ac:dyDescent="0.2"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4:16" ht="12.75" customHeight="1" x14ac:dyDescent="0.2"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4:16" ht="12.75" customHeight="1" x14ac:dyDescent="0.2"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4:16" ht="12.75" customHeight="1" x14ac:dyDescent="0.2"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4:16" ht="12.75" customHeight="1" x14ac:dyDescent="0.2"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4:16" ht="12.75" customHeight="1" x14ac:dyDescent="0.2"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4:16" ht="12.75" customHeight="1" x14ac:dyDescent="0.2"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4:16" ht="12.75" customHeight="1" x14ac:dyDescent="0.2"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4:16" ht="12.75" customHeight="1" x14ac:dyDescent="0.2"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4:16" ht="12.75" customHeight="1" x14ac:dyDescent="0.2"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4:16" ht="12.75" customHeight="1" x14ac:dyDescent="0.2"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4:16" ht="12.75" customHeight="1" x14ac:dyDescent="0.2"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4:16" ht="12.75" customHeight="1" x14ac:dyDescent="0.2"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4:16" ht="12.75" customHeight="1" x14ac:dyDescent="0.2"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4:16" ht="12.75" customHeight="1" x14ac:dyDescent="0.2"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4:16" ht="12.75" customHeight="1" x14ac:dyDescent="0.2"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4:16" ht="12.75" customHeight="1" x14ac:dyDescent="0.2"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4:16" ht="12.75" customHeight="1" x14ac:dyDescent="0.2"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4:16" ht="12.75" customHeight="1" x14ac:dyDescent="0.2"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4:16" ht="12.75" customHeight="1" x14ac:dyDescent="0.2"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4:16" ht="12.75" customHeight="1" x14ac:dyDescent="0.2"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4:16" ht="12.75" customHeight="1" x14ac:dyDescent="0.2"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4:16" ht="12.75" customHeight="1" x14ac:dyDescent="0.2"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4:16" ht="12.75" customHeight="1" x14ac:dyDescent="0.2"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4:16" ht="12.75" customHeight="1" x14ac:dyDescent="0.2"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4:16" ht="12.75" customHeight="1" x14ac:dyDescent="0.2"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4:16" ht="12.75" customHeight="1" x14ac:dyDescent="0.2"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4:16" ht="12.75" customHeight="1" x14ac:dyDescent="0.2"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4:16" ht="12.75" customHeight="1" x14ac:dyDescent="0.2"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4:16" ht="12.75" customHeight="1" x14ac:dyDescent="0.2"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4:16" ht="12.75" customHeight="1" x14ac:dyDescent="0.2"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4:16" ht="12.75" customHeight="1" x14ac:dyDescent="0.2"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4:16" ht="12.75" customHeight="1" x14ac:dyDescent="0.2"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4:16" ht="12.75" customHeight="1" x14ac:dyDescent="0.2"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4:16" ht="12.75" customHeight="1" x14ac:dyDescent="0.2"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4:16" ht="12.75" customHeight="1" x14ac:dyDescent="0.2"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4:16" ht="12.75" customHeight="1" x14ac:dyDescent="0.2"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4:16" ht="12.75" customHeight="1" x14ac:dyDescent="0.2"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4:16" ht="12.75" customHeight="1" x14ac:dyDescent="0.2"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4:16" ht="12.75" customHeight="1" x14ac:dyDescent="0.2"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4:16" ht="12.75" customHeight="1" x14ac:dyDescent="0.2"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4:16" ht="12.75" customHeight="1" x14ac:dyDescent="0.2"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4:16" ht="12.75" customHeight="1" x14ac:dyDescent="0.2"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4:16" ht="12.75" customHeight="1" x14ac:dyDescent="0.2"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4:16" ht="12.75" customHeight="1" x14ac:dyDescent="0.2"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4:16" ht="12.75" customHeight="1" x14ac:dyDescent="0.2"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4:16" ht="12.75" customHeight="1" x14ac:dyDescent="0.2"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4:16" ht="12.75" customHeight="1" x14ac:dyDescent="0.2"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4:16" ht="12.75" customHeight="1" x14ac:dyDescent="0.2"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4:16" ht="12.75" customHeight="1" x14ac:dyDescent="0.2"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4:16" ht="12.75" customHeight="1" x14ac:dyDescent="0.2"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4:16" ht="12.75" customHeight="1" x14ac:dyDescent="0.2"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4:16" ht="12.75" customHeight="1" x14ac:dyDescent="0.2"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4:16" ht="12.75" customHeight="1" x14ac:dyDescent="0.2"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4:16" ht="12.75" customHeight="1" x14ac:dyDescent="0.2"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4:16" ht="12.75" customHeight="1" x14ac:dyDescent="0.2"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4:16" ht="12.75" customHeight="1" x14ac:dyDescent="0.2"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4:16" ht="12.75" customHeight="1" x14ac:dyDescent="0.2"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4:16" ht="12.75" customHeight="1" x14ac:dyDescent="0.2"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4:16" ht="12.75" customHeight="1" x14ac:dyDescent="0.2"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4:16" ht="12.75" customHeight="1" x14ac:dyDescent="0.2"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4:16" ht="12.75" customHeight="1" x14ac:dyDescent="0.2"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4:16" ht="12.75" customHeight="1" x14ac:dyDescent="0.2"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4:16" ht="12.75" customHeight="1" x14ac:dyDescent="0.2"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4:16" ht="12.75" customHeight="1" x14ac:dyDescent="0.2"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4:16" ht="12.75" customHeight="1" x14ac:dyDescent="0.2"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4:16" ht="12.75" customHeight="1" x14ac:dyDescent="0.2"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4:16" ht="12.75" customHeight="1" x14ac:dyDescent="0.2"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4:16" ht="12.75" customHeight="1" x14ac:dyDescent="0.2"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4:16" ht="12.75" customHeight="1" x14ac:dyDescent="0.2"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4:16" ht="12.75" customHeight="1" x14ac:dyDescent="0.2"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4:16" ht="12.75" customHeight="1" x14ac:dyDescent="0.2"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4:16" ht="12.75" customHeight="1" x14ac:dyDescent="0.2"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4:16" ht="12.75" customHeight="1" x14ac:dyDescent="0.2"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4:16" ht="12.75" customHeight="1" x14ac:dyDescent="0.2"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4:16" ht="12.75" customHeight="1" x14ac:dyDescent="0.2"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4:16" ht="12.75" customHeight="1" x14ac:dyDescent="0.2"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4:16" ht="12.75" customHeight="1" x14ac:dyDescent="0.2"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4:16" ht="12.75" customHeight="1" x14ac:dyDescent="0.2"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4:16" ht="12.75" customHeight="1" x14ac:dyDescent="0.2"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4:16" ht="12.75" customHeight="1" x14ac:dyDescent="0.2"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4:16" ht="12.75" customHeight="1" x14ac:dyDescent="0.2"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4:16" ht="12.75" customHeight="1" x14ac:dyDescent="0.2"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4:16" ht="12.75" customHeight="1" x14ac:dyDescent="0.2"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4:16" ht="12.75" customHeight="1" x14ac:dyDescent="0.2"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4:16" ht="12.75" customHeight="1" x14ac:dyDescent="0.2"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4:16" ht="12.75" customHeight="1" x14ac:dyDescent="0.2"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4:16" ht="12.75" customHeight="1" x14ac:dyDescent="0.2"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4:16" ht="12.75" customHeight="1" x14ac:dyDescent="0.2"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4:16" ht="12.75" customHeight="1" x14ac:dyDescent="0.2"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4:16" ht="12.75" customHeight="1" x14ac:dyDescent="0.2"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4:16" ht="12.75" customHeight="1" x14ac:dyDescent="0.2"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4:16" ht="12.75" customHeight="1" x14ac:dyDescent="0.2"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4:16" ht="12.75" customHeight="1" x14ac:dyDescent="0.2"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4:16" ht="12.75" customHeight="1" x14ac:dyDescent="0.2"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4:16" ht="12.75" customHeight="1" x14ac:dyDescent="0.2"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4:16" ht="12.75" customHeight="1" x14ac:dyDescent="0.2"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4:16" ht="12.75" customHeight="1" x14ac:dyDescent="0.2"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4:16" ht="12.75" customHeight="1" x14ac:dyDescent="0.2"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4:16" ht="12.75" customHeight="1" x14ac:dyDescent="0.2"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4:16" ht="12.75" customHeight="1" x14ac:dyDescent="0.2"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4:16" ht="12.75" customHeight="1" x14ac:dyDescent="0.2"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4:16" ht="12.75" customHeight="1" x14ac:dyDescent="0.2"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4:16" ht="12.75" customHeight="1" x14ac:dyDescent="0.2"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4:16" ht="12.75" customHeight="1" x14ac:dyDescent="0.2"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4:16" ht="12.75" customHeight="1" x14ac:dyDescent="0.2"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4:16" ht="12.75" customHeight="1" x14ac:dyDescent="0.2"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4:16" ht="12.75" customHeight="1" x14ac:dyDescent="0.2"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4:16" ht="12.75" customHeight="1" x14ac:dyDescent="0.2"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4:16" ht="12.75" customHeight="1" x14ac:dyDescent="0.2"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4:16" ht="12.75" customHeight="1" x14ac:dyDescent="0.2"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4:16" ht="12.75" customHeight="1" x14ac:dyDescent="0.2"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4:16" ht="12.75" customHeight="1" x14ac:dyDescent="0.2"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4:16" ht="12.75" customHeight="1" x14ac:dyDescent="0.2"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4:16" ht="12.75" customHeight="1" x14ac:dyDescent="0.2"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4:16" ht="12.75" customHeight="1" x14ac:dyDescent="0.2"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4:16" ht="12.75" customHeight="1" x14ac:dyDescent="0.2"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4:16" ht="12.75" customHeight="1" x14ac:dyDescent="0.2"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4:16" ht="12.75" customHeight="1" x14ac:dyDescent="0.2"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4:16" ht="12.75" customHeight="1" x14ac:dyDescent="0.2"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4:16" ht="12.75" customHeight="1" x14ac:dyDescent="0.2"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4:16" ht="12.75" customHeight="1" x14ac:dyDescent="0.2"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4:16" ht="12.75" customHeight="1" x14ac:dyDescent="0.2"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4:16" ht="12.75" customHeight="1" x14ac:dyDescent="0.2"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4:16" ht="12.75" customHeight="1" x14ac:dyDescent="0.2"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4:16" ht="12.75" customHeight="1" x14ac:dyDescent="0.2"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4:16" ht="12.75" customHeight="1" x14ac:dyDescent="0.2"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4:16" ht="12.75" customHeight="1" x14ac:dyDescent="0.2"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4:16" ht="12.75" customHeight="1" x14ac:dyDescent="0.2"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4:16" ht="12.75" customHeight="1" x14ac:dyDescent="0.2"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4:16" ht="12.75" customHeight="1" x14ac:dyDescent="0.2"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4:16" ht="12.75" customHeight="1" x14ac:dyDescent="0.2"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4:16" ht="12.75" customHeight="1" x14ac:dyDescent="0.2"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4:16" ht="12.75" customHeight="1" x14ac:dyDescent="0.2"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4:16" ht="12.75" customHeight="1" x14ac:dyDescent="0.2"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4:16" ht="12.75" customHeight="1" x14ac:dyDescent="0.2"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4:16" ht="12.75" customHeight="1" x14ac:dyDescent="0.2"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4:16" ht="12.75" customHeight="1" x14ac:dyDescent="0.2"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4:16" ht="12.75" customHeight="1" x14ac:dyDescent="0.2"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4:16" ht="12.75" customHeight="1" x14ac:dyDescent="0.2"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4:16" ht="12.75" customHeight="1" x14ac:dyDescent="0.2"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4:16" ht="12.75" customHeight="1" x14ac:dyDescent="0.2"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4:16" ht="12.75" customHeight="1" x14ac:dyDescent="0.2"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4:16" ht="12.75" customHeight="1" x14ac:dyDescent="0.2"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4:16" ht="12.75" customHeight="1" x14ac:dyDescent="0.2"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4:16" ht="12.75" customHeight="1" x14ac:dyDescent="0.2"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4:16" ht="12.75" customHeight="1" x14ac:dyDescent="0.2"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4:16" ht="12.75" customHeight="1" x14ac:dyDescent="0.2"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4:16" ht="12.75" customHeight="1" x14ac:dyDescent="0.2"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4:16" ht="12.75" customHeight="1" x14ac:dyDescent="0.2"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4:16" ht="12.75" customHeight="1" x14ac:dyDescent="0.2"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4:16" ht="12.75" customHeight="1" x14ac:dyDescent="0.2"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4:16" ht="12.75" customHeight="1" x14ac:dyDescent="0.2"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4:16" ht="12.75" customHeight="1" x14ac:dyDescent="0.2"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4:16" ht="12.75" customHeight="1" x14ac:dyDescent="0.2"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4:16" ht="12.75" customHeight="1" x14ac:dyDescent="0.2"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4:16" ht="12.75" customHeight="1" x14ac:dyDescent="0.2"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4:16" ht="12.75" customHeight="1" x14ac:dyDescent="0.2"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4:16" ht="12.75" customHeight="1" x14ac:dyDescent="0.2"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4:16" ht="12.75" customHeight="1" x14ac:dyDescent="0.2"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4:16" ht="12.75" customHeight="1" x14ac:dyDescent="0.2"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4:16" ht="12.75" customHeight="1" x14ac:dyDescent="0.2"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4:16" ht="12.75" customHeight="1" x14ac:dyDescent="0.2"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4:16" ht="12.75" customHeight="1" x14ac:dyDescent="0.2"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4:16" ht="12.75" customHeight="1" x14ac:dyDescent="0.2"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4:16" ht="12.75" customHeight="1" x14ac:dyDescent="0.2"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4:16" ht="12.75" customHeight="1" x14ac:dyDescent="0.2"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4:16" ht="12.75" customHeight="1" x14ac:dyDescent="0.2"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4:16" ht="12.75" customHeight="1" x14ac:dyDescent="0.2"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4:16" ht="12.75" customHeight="1" x14ac:dyDescent="0.2"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4:16" ht="12.75" customHeight="1" x14ac:dyDescent="0.2"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4:16" ht="12.75" customHeight="1" x14ac:dyDescent="0.2"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4:16" ht="12.75" customHeight="1" x14ac:dyDescent="0.2"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4:16" ht="12.75" customHeight="1" x14ac:dyDescent="0.2"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4:16" ht="12.75" customHeight="1" x14ac:dyDescent="0.2"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4:16" ht="12.75" customHeight="1" x14ac:dyDescent="0.2"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4:16" ht="12.75" customHeight="1" x14ac:dyDescent="0.2"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4:16" ht="12.75" customHeight="1" x14ac:dyDescent="0.2"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4:16" ht="12.75" customHeight="1" x14ac:dyDescent="0.2"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4:16" ht="12.75" customHeight="1" x14ac:dyDescent="0.2"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4:16" ht="12.75" customHeight="1" x14ac:dyDescent="0.2"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4:16" ht="12.75" customHeight="1" x14ac:dyDescent="0.2"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4:16" ht="12.75" customHeight="1" x14ac:dyDescent="0.2"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4:16" ht="12.75" customHeight="1" x14ac:dyDescent="0.2"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4:16" ht="12.75" customHeight="1" x14ac:dyDescent="0.2"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4:16" ht="12.75" customHeight="1" x14ac:dyDescent="0.2"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4:16" ht="12.75" customHeight="1" x14ac:dyDescent="0.2"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4:16" ht="12.75" customHeight="1" x14ac:dyDescent="0.2"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4:16" ht="12.75" customHeight="1" x14ac:dyDescent="0.2"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4:16" ht="12.75" customHeight="1" x14ac:dyDescent="0.2"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4:16" ht="12.75" customHeight="1" x14ac:dyDescent="0.2"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4:16" ht="12.75" customHeight="1" x14ac:dyDescent="0.2"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4:16" ht="12.75" customHeight="1" x14ac:dyDescent="0.2"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4:16" ht="12.75" customHeight="1" x14ac:dyDescent="0.2"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4:16" ht="12.75" customHeight="1" x14ac:dyDescent="0.2"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4:16" ht="12.75" customHeight="1" x14ac:dyDescent="0.2"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4:16" ht="12.75" customHeight="1" x14ac:dyDescent="0.2"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4:16" ht="12.75" customHeight="1" x14ac:dyDescent="0.2"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4:16" ht="12.75" customHeight="1" x14ac:dyDescent="0.2"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4:16" ht="12.75" customHeight="1" x14ac:dyDescent="0.2"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4:16" ht="12.75" customHeight="1" x14ac:dyDescent="0.2"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4:16" ht="12.75" customHeight="1" x14ac:dyDescent="0.2"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4:16" ht="12.75" customHeight="1" x14ac:dyDescent="0.2"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4:16" ht="12.75" customHeight="1" x14ac:dyDescent="0.2"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4:16" ht="12.75" customHeight="1" x14ac:dyDescent="0.2"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4:16" ht="12.75" customHeight="1" x14ac:dyDescent="0.2"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4:16" ht="12.75" customHeight="1" x14ac:dyDescent="0.2"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4:16" ht="12.75" customHeight="1" x14ac:dyDescent="0.2"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4:16" ht="12.75" customHeight="1" x14ac:dyDescent="0.2"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4:16" ht="12.75" customHeight="1" x14ac:dyDescent="0.2"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4:16" ht="12.75" customHeight="1" x14ac:dyDescent="0.2"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4:16" ht="12.75" customHeight="1" x14ac:dyDescent="0.2"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4:16" ht="12.75" customHeight="1" x14ac:dyDescent="0.2"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4:16" ht="12.75" customHeight="1" x14ac:dyDescent="0.2"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4:16" ht="12.75" customHeight="1" x14ac:dyDescent="0.2"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4:16" ht="12.75" customHeight="1" x14ac:dyDescent="0.2"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4:16" ht="12.75" customHeight="1" x14ac:dyDescent="0.2"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4:16" ht="12.75" customHeight="1" x14ac:dyDescent="0.2"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4:16" ht="12.75" customHeight="1" x14ac:dyDescent="0.2"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4:16" ht="12.75" customHeight="1" x14ac:dyDescent="0.2"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4:16" ht="12.75" customHeight="1" x14ac:dyDescent="0.2"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4:16" ht="12.75" customHeight="1" x14ac:dyDescent="0.2"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4:16" ht="12.75" customHeight="1" x14ac:dyDescent="0.2"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4:16" ht="12.75" customHeight="1" x14ac:dyDescent="0.2"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4:16" ht="12.75" customHeight="1" x14ac:dyDescent="0.2"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4:16" ht="12.75" customHeight="1" x14ac:dyDescent="0.2"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4:16" ht="12.75" customHeight="1" x14ac:dyDescent="0.2"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4:16" ht="12.75" customHeight="1" x14ac:dyDescent="0.2"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4:16" ht="12.75" customHeight="1" x14ac:dyDescent="0.2"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4:16" ht="12.75" customHeight="1" x14ac:dyDescent="0.2"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4:16" ht="12.75" customHeight="1" x14ac:dyDescent="0.2"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4:16" ht="12.75" customHeight="1" x14ac:dyDescent="0.2"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4:16" ht="12.75" customHeight="1" x14ac:dyDescent="0.2"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4:16" ht="12.75" customHeight="1" x14ac:dyDescent="0.2"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4:16" ht="12.75" customHeight="1" x14ac:dyDescent="0.2"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4:16" ht="12.75" customHeight="1" x14ac:dyDescent="0.2"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4:16" ht="12.75" customHeight="1" x14ac:dyDescent="0.2"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4:16" ht="12.75" customHeight="1" x14ac:dyDescent="0.2"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4:16" ht="12.75" customHeight="1" x14ac:dyDescent="0.2"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4:16" ht="12.75" customHeight="1" x14ac:dyDescent="0.2"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4:16" ht="12.75" customHeight="1" x14ac:dyDescent="0.2"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4:16" ht="12.75" customHeight="1" x14ac:dyDescent="0.2"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4:16" ht="12.75" customHeight="1" x14ac:dyDescent="0.2"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4:16" ht="12.75" customHeight="1" x14ac:dyDescent="0.2"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4:16" ht="12.75" customHeight="1" x14ac:dyDescent="0.2"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4:16" ht="12.75" customHeight="1" x14ac:dyDescent="0.2"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4:16" ht="12.75" customHeight="1" x14ac:dyDescent="0.2"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4:16" ht="12.75" customHeight="1" x14ac:dyDescent="0.2"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4:16" ht="12.75" customHeight="1" x14ac:dyDescent="0.2"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4:16" ht="12.75" customHeight="1" x14ac:dyDescent="0.2"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4:16" ht="12.75" customHeight="1" x14ac:dyDescent="0.2"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4:16" ht="12.75" customHeight="1" x14ac:dyDescent="0.2"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4:16" ht="12.75" customHeight="1" x14ac:dyDescent="0.2"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4:16" ht="12.75" customHeight="1" x14ac:dyDescent="0.2"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4:16" ht="12.75" customHeight="1" x14ac:dyDescent="0.2"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4:16" ht="12.75" customHeight="1" x14ac:dyDescent="0.2"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4:16" ht="12.75" customHeight="1" x14ac:dyDescent="0.2"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4:16" ht="12.75" customHeight="1" x14ac:dyDescent="0.2"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4:16" ht="12.75" customHeight="1" x14ac:dyDescent="0.2"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4:16" ht="12.75" customHeight="1" x14ac:dyDescent="0.2"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4:16" ht="12.75" customHeight="1" x14ac:dyDescent="0.2"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4:16" ht="12.75" customHeight="1" x14ac:dyDescent="0.2"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4:16" ht="12.75" customHeight="1" x14ac:dyDescent="0.2"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4:16" ht="12.75" customHeight="1" x14ac:dyDescent="0.2"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4:16" ht="12.75" customHeight="1" x14ac:dyDescent="0.2"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4:16" ht="12.75" customHeight="1" x14ac:dyDescent="0.2"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4:16" ht="12.75" customHeight="1" x14ac:dyDescent="0.2"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4:16" ht="12.75" customHeight="1" x14ac:dyDescent="0.2"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4:16" ht="12.75" customHeight="1" x14ac:dyDescent="0.2"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4:16" ht="12.75" customHeight="1" x14ac:dyDescent="0.2"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4:16" ht="12.75" customHeight="1" x14ac:dyDescent="0.2"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4:16" ht="12.75" customHeight="1" x14ac:dyDescent="0.2"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4:16" ht="12.75" customHeight="1" x14ac:dyDescent="0.2"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4:16" ht="12.75" customHeight="1" x14ac:dyDescent="0.2"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4:16" ht="12.75" customHeight="1" x14ac:dyDescent="0.2"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4:16" ht="12.75" customHeight="1" x14ac:dyDescent="0.2"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4:16" ht="12.75" customHeight="1" x14ac:dyDescent="0.2"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4:16" ht="12.75" customHeight="1" x14ac:dyDescent="0.2"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4:16" ht="12.75" customHeight="1" x14ac:dyDescent="0.2"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4:16" ht="12.75" customHeight="1" x14ac:dyDescent="0.2"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4:16" ht="12.75" customHeight="1" x14ac:dyDescent="0.2"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4:16" ht="12.75" customHeight="1" x14ac:dyDescent="0.2"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4:16" ht="12.75" customHeight="1" x14ac:dyDescent="0.2"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4:16" ht="12.75" customHeight="1" x14ac:dyDescent="0.2"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4:16" ht="12.75" customHeight="1" x14ac:dyDescent="0.2"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4:16" ht="12.75" customHeight="1" x14ac:dyDescent="0.2"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4:16" ht="12.75" customHeight="1" x14ac:dyDescent="0.2"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4:16" ht="12.75" customHeight="1" x14ac:dyDescent="0.2"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4:16" ht="12.75" customHeight="1" x14ac:dyDescent="0.2"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4:16" ht="12.75" customHeight="1" x14ac:dyDescent="0.2"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4:16" ht="12.75" customHeight="1" x14ac:dyDescent="0.2"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4:16" ht="12.75" customHeight="1" x14ac:dyDescent="0.2"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4:16" ht="12.75" customHeight="1" x14ac:dyDescent="0.2"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4:16" ht="12.75" customHeight="1" x14ac:dyDescent="0.2"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4:16" ht="12.75" customHeight="1" x14ac:dyDescent="0.2"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4:16" ht="12.75" customHeight="1" x14ac:dyDescent="0.2"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4:16" ht="12.75" customHeight="1" x14ac:dyDescent="0.2"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4:16" ht="12.75" customHeight="1" x14ac:dyDescent="0.2"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4:16" ht="12.75" customHeight="1" x14ac:dyDescent="0.2"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4:16" ht="12.75" customHeight="1" x14ac:dyDescent="0.2"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4:16" ht="12.75" customHeight="1" x14ac:dyDescent="0.2"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4:16" ht="12.75" customHeight="1" x14ac:dyDescent="0.2"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4:16" ht="12.75" customHeight="1" x14ac:dyDescent="0.2"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4:16" ht="12.75" customHeight="1" x14ac:dyDescent="0.2"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4:16" ht="12.75" customHeight="1" x14ac:dyDescent="0.2"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4:16" ht="12.75" customHeight="1" x14ac:dyDescent="0.2"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4:16" ht="12.75" customHeight="1" x14ac:dyDescent="0.2"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4:16" ht="12.75" customHeight="1" x14ac:dyDescent="0.2"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4:16" ht="12.75" customHeight="1" x14ac:dyDescent="0.2"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4:16" ht="12.75" customHeight="1" x14ac:dyDescent="0.2"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4:16" ht="12.75" customHeight="1" x14ac:dyDescent="0.2"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4:16" ht="12.75" customHeight="1" x14ac:dyDescent="0.2"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4:16" ht="12.75" customHeight="1" x14ac:dyDescent="0.2"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4:16" ht="12.75" customHeight="1" x14ac:dyDescent="0.2"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4:16" ht="12.75" customHeight="1" x14ac:dyDescent="0.2"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4:16" ht="12.75" customHeight="1" x14ac:dyDescent="0.2"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4:16" ht="12.75" customHeight="1" x14ac:dyDescent="0.2"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4:16" ht="12.75" customHeight="1" x14ac:dyDescent="0.2"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4:16" ht="12.75" customHeight="1" x14ac:dyDescent="0.2"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4:16" ht="12.75" customHeight="1" x14ac:dyDescent="0.2"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4:16" ht="12.75" customHeight="1" x14ac:dyDescent="0.2"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4:16" ht="12.75" customHeight="1" x14ac:dyDescent="0.2"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4:16" ht="12.75" customHeight="1" x14ac:dyDescent="0.2"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4:16" ht="12.75" customHeight="1" x14ac:dyDescent="0.2"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4:16" ht="12.75" customHeight="1" x14ac:dyDescent="0.2"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4:16" ht="12.75" customHeight="1" x14ac:dyDescent="0.2"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4:16" ht="12.75" customHeight="1" x14ac:dyDescent="0.2"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4:16" ht="12.75" customHeight="1" x14ac:dyDescent="0.2"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4:16" ht="12.75" customHeight="1" x14ac:dyDescent="0.2"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4:16" ht="12.75" customHeight="1" x14ac:dyDescent="0.2"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4:16" ht="12.75" customHeight="1" x14ac:dyDescent="0.2"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4:16" ht="12.75" customHeight="1" x14ac:dyDescent="0.2"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4:16" ht="12.75" customHeight="1" x14ac:dyDescent="0.2"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4:16" ht="12.75" customHeight="1" x14ac:dyDescent="0.2"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4:16" ht="12.75" customHeight="1" x14ac:dyDescent="0.2"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4:16" ht="12.75" customHeight="1" x14ac:dyDescent="0.2"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4:16" ht="12.75" customHeight="1" x14ac:dyDescent="0.2"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4:16" ht="12.75" customHeight="1" x14ac:dyDescent="0.2"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4:16" ht="12.75" customHeight="1" x14ac:dyDescent="0.2"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4:16" ht="12.75" customHeight="1" x14ac:dyDescent="0.2"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4:16" ht="12.75" customHeight="1" x14ac:dyDescent="0.2"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4:16" ht="12.75" customHeight="1" x14ac:dyDescent="0.2"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4:16" ht="12.75" customHeight="1" x14ac:dyDescent="0.2"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4:16" ht="12.75" customHeight="1" x14ac:dyDescent="0.2"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4:16" ht="12.75" customHeight="1" x14ac:dyDescent="0.2"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4:16" ht="12.75" customHeight="1" x14ac:dyDescent="0.2"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4:16" ht="12.75" customHeight="1" x14ac:dyDescent="0.2"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4:16" ht="12.75" customHeight="1" x14ac:dyDescent="0.2"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4:16" ht="12.75" customHeight="1" x14ac:dyDescent="0.2"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4:16" ht="12.75" customHeight="1" x14ac:dyDescent="0.2"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4:16" ht="12.75" customHeight="1" x14ac:dyDescent="0.2"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4:16" ht="12.75" customHeight="1" x14ac:dyDescent="0.2"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4:16" ht="12.75" customHeight="1" x14ac:dyDescent="0.2"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4:16" ht="12.75" customHeight="1" x14ac:dyDescent="0.2"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4:16" ht="12.75" customHeight="1" x14ac:dyDescent="0.2"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4:16" ht="12.75" customHeight="1" x14ac:dyDescent="0.2"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4:16" ht="12.75" customHeight="1" x14ac:dyDescent="0.2"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4:16" ht="12.75" customHeight="1" x14ac:dyDescent="0.2"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4:16" ht="12.75" customHeight="1" x14ac:dyDescent="0.2"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4:16" ht="12.75" customHeight="1" x14ac:dyDescent="0.2"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4:16" ht="12.75" customHeight="1" x14ac:dyDescent="0.2"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4:16" ht="12.75" customHeight="1" x14ac:dyDescent="0.2"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4:16" ht="12.75" customHeight="1" x14ac:dyDescent="0.2"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4:16" ht="12.75" customHeight="1" x14ac:dyDescent="0.2"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4:16" ht="12.75" customHeight="1" x14ac:dyDescent="0.2"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4:16" ht="12.75" customHeight="1" x14ac:dyDescent="0.2"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4:16" ht="12.75" customHeight="1" x14ac:dyDescent="0.2"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4:16" ht="12.75" customHeight="1" x14ac:dyDescent="0.2"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4:16" ht="12.75" customHeight="1" x14ac:dyDescent="0.2"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4:16" ht="12.75" customHeight="1" x14ac:dyDescent="0.2"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4:16" ht="12.75" customHeight="1" x14ac:dyDescent="0.2"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4:16" ht="12.75" customHeight="1" x14ac:dyDescent="0.2"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4:16" ht="12.75" customHeight="1" x14ac:dyDescent="0.2"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4:16" ht="12.75" customHeight="1" x14ac:dyDescent="0.2"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4:16" ht="12.75" customHeight="1" x14ac:dyDescent="0.2"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4:16" ht="12.75" customHeight="1" x14ac:dyDescent="0.2"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4:16" ht="12.75" customHeight="1" x14ac:dyDescent="0.2"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4:16" ht="12.75" customHeight="1" x14ac:dyDescent="0.2"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4:16" ht="12.75" customHeight="1" x14ac:dyDescent="0.2"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4:16" ht="12.75" customHeight="1" x14ac:dyDescent="0.2"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4:16" ht="12.75" customHeight="1" x14ac:dyDescent="0.2"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4:16" ht="12.75" customHeight="1" x14ac:dyDescent="0.2"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4:16" ht="12.75" customHeight="1" x14ac:dyDescent="0.2"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4:16" ht="12.75" customHeight="1" x14ac:dyDescent="0.2"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4:16" ht="12.75" customHeight="1" x14ac:dyDescent="0.2"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4:16" ht="12.75" customHeight="1" x14ac:dyDescent="0.2"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4:16" ht="12.75" customHeight="1" x14ac:dyDescent="0.2"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4:16" ht="12.75" customHeight="1" x14ac:dyDescent="0.2"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4:16" ht="12.75" customHeight="1" x14ac:dyDescent="0.2"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4:16" ht="12.75" customHeight="1" x14ac:dyDescent="0.2"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4:16" ht="12.75" customHeight="1" x14ac:dyDescent="0.2"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4:16" ht="12.75" customHeight="1" x14ac:dyDescent="0.2"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4:16" ht="12.75" customHeight="1" x14ac:dyDescent="0.2"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4:16" ht="12.75" customHeight="1" x14ac:dyDescent="0.2"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4:16" ht="12.75" customHeight="1" x14ac:dyDescent="0.2"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4:16" ht="12.75" customHeight="1" x14ac:dyDescent="0.2"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4:16" ht="12.75" customHeight="1" x14ac:dyDescent="0.2"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4:16" ht="12.75" customHeight="1" x14ac:dyDescent="0.2"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4:16" ht="12.75" customHeight="1" x14ac:dyDescent="0.2"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4:16" ht="12.75" customHeight="1" x14ac:dyDescent="0.2"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4:16" ht="12.75" customHeight="1" x14ac:dyDescent="0.2"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4:16" ht="12.75" customHeight="1" x14ac:dyDescent="0.2"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4:16" ht="12.75" customHeight="1" x14ac:dyDescent="0.2"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4:16" ht="12.75" customHeight="1" x14ac:dyDescent="0.2"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4:16" ht="12.75" customHeight="1" x14ac:dyDescent="0.2"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4:16" ht="12.75" customHeight="1" x14ac:dyDescent="0.2"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4:16" ht="12.75" customHeight="1" x14ac:dyDescent="0.2"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4:16" ht="12.75" customHeight="1" x14ac:dyDescent="0.2"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4:16" ht="12.75" customHeight="1" x14ac:dyDescent="0.2"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4:16" ht="12.75" customHeight="1" x14ac:dyDescent="0.2"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4:16" ht="12.75" customHeight="1" x14ac:dyDescent="0.2"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4:16" ht="12.75" customHeight="1" x14ac:dyDescent="0.2"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4:16" ht="12.75" customHeight="1" x14ac:dyDescent="0.2"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4:16" ht="12.75" customHeight="1" x14ac:dyDescent="0.2"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4:16" ht="12.75" customHeight="1" x14ac:dyDescent="0.2"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4:16" ht="12.75" customHeight="1" x14ac:dyDescent="0.2"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4:16" ht="12.75" customHeight="1" x14ac:dyDescent="0.2"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4:16" ht="12.75" customHeight="1" x14ac:dyDescent="0.2"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4:16" ht="12.75" customHeight="1" x14ac:dyDescent="0.2"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4:16" ht="12.75" customHeight="1" x14ac:dyDescent="0.2"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4:16" ht="12.75" customHeight="1" x14ac:dyDescent="0.2"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4:16" ht="12.75" customHeight="1" x14ac:dyDescent="0.2"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4:16" ht="12.75" customHeight="1" x14ac:dyDescent="0.2"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4:16" ht="12.75" customHeight="1" x14ac:dyDescent="0.2"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4:16" ht="12.75" customHeight="1" x14ac:dyDescent="0.2"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4:16" ht="12.75" customHeight="1" x14ac:dyDescent="0.2"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4:16" ht="12.75" customHeight="1" x14ac:dyDescent="0.2"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4:16" ht="12.75" customHeight="1" x14ac:dyDescent="0.2"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4:16" ht="12.75" customHeight="1" x14ac:dyDescent="0.2"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4:16" ht="12.75" customHeight="1" x14ac:dyDescent="0.2"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4:16" ht="12.75" customHeight="1" x14ac:dyDescent="0.2"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4:16" ht="12.75" customHeight="1" x14ac:dyDescent="0.2"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4:16" ht="12.75" customHeight="1" x14ac:dyDescent="0.2"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4:16" ht="12.75" customHeight="1" x14ac:dyDescent="0.2"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4:16" ht="12.75" customHeight="1" x14ac:dyDescent="0.2"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4:16" ht="12.75" customHeight="1" x14ac:dyDescent="0.2"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4:16" ht="12.75" customHeight="1" x14ac:dyDescent="0.2"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4:16" ht="12.75" customHeight="1" x14ac:dyDescent="0.2"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4:16" ht="12.75" customHeight="1" x14ac:dyDescent="0.2"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4:16" ht="12.75" customHeight="1" x14ac:dyDescent="0.2"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4:16" ht="12.75" customHeight="1" x14ac:dyDescent="0.2"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4:16" ht="12.75" customHeight="1" x14ac:dyDescent="0.2"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4:16" ht="12.75" customHeight="1" x14ac:dyDescent="0.2"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4:16" ht="12.75" customHeight="1" x14ac:dyDescent="0.2"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4:16" ht="12.75" customHeight="1" x14ac:dyDescent="0.2"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4:16" ht="12.75" customHeight="1" x14ac:dyDescent="0.2"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4:16" ht="12.75" customHeight="1" x14ac:dyDescent="0.2"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4:16" ht="12.75" customHeight="1" x14ac:dyDescent="0.2"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4:16" ht="12.75" customHeight="1" x14ac:dyDescent="0.2"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4:16" ht="12.75" customHeight="1" x14ac:dyDescent="0.2"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4:16" ht="12.75" customHeight="1" x14ac:dyDescent="0.2"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4:16" ht="12.75" customHeight="1" x14ac:dyDescent="0.2"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4:16" ht="12.75" customHeight="1" x14ac:dyDescent="0.2"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4:16" ht="12.75" customHeight="1" x14ac:dyDescent="0.2"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4:16" ht="12.75" customHeight="1" x14ac:dyDescent="0.2"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4:16" ht="12.75" customHeight="1" x14ac:dyDescent="0.2"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4:16" ht="12.75" customHeight="1" x14ac:dyDescent="0.2"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4:16" ht="12.75" customHeight="1" x14ac:dyDescent="0.2"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4:16" ht="12.75" customHeight="1" x14ac:dyDescent="0.2"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4:16" ht="12.75" customHeight="1" x14ac:dyDescent="0.2"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4:16" ht="12.75" customHeight="1" x14ac:dyDescent="0.2"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4:16" ht="12.75" customHeight="1" x14ac:dyDescent="0.2"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4:16" ht="12.75" customHeight="1" x14ac:dyDescent="0.2"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4:16" ht="12.75" customHeight="1" x14ac:dyDescent="0.2"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4:16" ht="12.75" customHeight="1" x14ac:dyDescent="0.2"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4:16" ht="12.75" customHeight="1" x14ac:dyDescent="0.2"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4:16" ht="12.75" customHeight="1" x14ac:dyDescent="0.2"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4:16" ht="12.75" customHeight="1" x14ac:dyDescent="0.2"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4:16" ht="12.75" customHeight="1" x14ac:dyDescent="0.2"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4:16" ht="12.75" customHeight="1" x14ac:dyDescent="0.2"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4:16" ht="12.75" customHeight="1" x14ac:dyDescent="0.2"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4:16" ht="12.75" customHeight="1" x14ac:dyDescent="0.2"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4:16" ht="12.75" customHeight="1" x14ac:dyDescent="0.2"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4:16" ht="12.75" customHeight="1" x14ac:dyDescent="0.2"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4:16" ht="12.75" customHeight="1" x14ac:dyDescent="0.2"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4:16" ht="12.75" customHeight="1" x14ac:dyDescent="0.2"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4:16" ht="12.75" customHeight="1" x14ac:dyDescent="0.2"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4:16" ht="12.75" customHeight="1" x14ac:dyDescent="0.2"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4:16" ht="12.75" customHeight="1" x14ac:dyDescent="0.2"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4:16" ht="12.75" customHeight="1" x14ac:dyDescent="0.2"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4:16" ht="12.75" customHeight="1" x14ac:dyDescent="0.2"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4:16" ht="12.75" customHeight="1" x14ac:dyDescent="0.2"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4:16" ht="12.75" customHeight="1" x14ac:dyDescent="0.2"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4:16" ht="12.75" customHeight="1" x14ac:dyDescent="0.2"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4:16" ht="12.75" customHeight="1" x14ac:dyDescent="0.2"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4:16" ht="12.75" customHeight="1" x14ac:dyDescent="0.2"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4:16" ht="12.75" customHeight="1" x14ac:dyDescent="0.2"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4:16" ht="12.75" customHeight="1" x14ac:dyDescent="0.2"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4:16" ht="12.75" customHeight="1" x14ac:dyDescent="0.2"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4:16" ht="12.75" customHeight="1" x14ac:dyDescent="0.2"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4:16" ht="12.75" customHeight="1" x14ac:dyDescent="0.2"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4:16" ht="12.75" customHeight="1" x14ac:dyDescent="0.2"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4:16" ht="12.75" customHeight="1" x14ac:dyDescent="0.2"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4:16" ht="12.75" customHeight="1" x14ac:dyDescent="0.2"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4:16" ht="12.75" customHeight="1" x14ac:dyDescent="0.2"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4:16" ht="12.75" customHeight="1" x14ac:dyDescent="0.2"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4:16" ht="12.75" customHeight="1" x14ac:dyDescent="0.2"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4:16" ht="12.75" customHeight="1" x14ac:dyDescent="0.2"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4:16" ht="12.75" customHeight="1" x14ac:dyDescent="0.2"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4:16" ht="12.75" customHeight="1" x14ac:dyDescent="0.2"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4:16" ht="12.75" customHeight="1" x14ac:dyDescent="0.2"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4:16" ht="12.75" customHeight="1" x14ac:dyDescent="0.2"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4:16" ht="12.75" customHeight="1" x14ac:dyDescent="0.2"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4:16" ht="12.75" customHeight="1" x14ac:dyDescent="0.2"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4:16" ht="12.75" customHeight="1" x14ac:dyDescent="0.2"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4:16" ht="12.75" customHeight="1" x14ac:dyDescent="0.2"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4:16" ht="12.75" customHeight="1" x14ac:dyDescent="0.2"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4:16" ht="12.75" customHeight="1" x14ac:dyDescent="0.2"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4:16" ht="12.75" customHeight="1" x14ac:dyDescent="0.2"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4:16" ht="12.75" customHeight="1" x14ac:dyDescent="0.2"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4:16" ht="12.75" customHeight="1" x14ac:dyDescent="0.2"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4:16" ht="12.75" customHeight="1" x14ac:dyDescent="0.2"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4:16" ht="12.75" customHeight="1" x14ac:dyDescent="0.2"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4:16" ht="12.75" customHeight="1" x14ac:dyDescent="0.2"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4:16" ht="12.75" customHeight="1" x14ac:dyDescent="0.2"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4:16" ht="12.75" customHeight="1" x14ac:dyDescent="0.2"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4:16" ht="12.75" customHeight="1" x14ac:dyDescent="0.2"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4:16" ht="12.75" customHeight="1" x14ac:dyDescent="0.2"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4:16" ht="12.75" customHeight="1" x14ac:dyDescent="0.2"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4:16" ht="12.75" customHeight="1" x14ac:dyDescent="0.2"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4:16" ht="12.75" customHeight="1" x14ac:dyDescent="0.2"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4:16" ht="12.75" customHeight="1" x14ac:dyDescent="0.2"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4:16" ht="12.75" customHeight="1" x14ac:dyDescent="0.2"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4:16" ht="12.75" customHeight="1" x14ac:dyDescent="0.2"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4:16" ht="12.75" customHeight="1" x14ac:dyDescent="0.2"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4:16" ht="12.75" customHeight="1" x14ac:dyDescent="0.2"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4:16" ht="12.75" customHeight="1" x14ac:dyDescent="0.2"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4:16" ht="12.75" customHeight="1" x14ac:dyDescent="0.2"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4:16" ht="12.75" customHeight="1" x14ac:dyDescent="0.2"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4:16" ht="12.75" customHeight="1" x14ac:dyDescent="0.2"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4:16" ht="12.75" customHeight="1" x14ac:dyDescent="0.2"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4:16" ht="12.75" customHeight="1" x14ac:dyDescent="0.2"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4:16" ht="12.75" customHeight="1" x14ac:dyDescent="0.2"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4:16" ht="12.75" customHeight="1" x14ac:dyDescent="0.2"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4:16" ht="12.75" customHeight="1" x14ac:dyDescent="0.2"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4:16" ht="12.75" customHeight="1" x14ac:dyDescent="0.2"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4:16" ht="12.75" customHeight="1" x14ac:dyDescent="0.2"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4:16" ht="12.75" customHeight="1" x14ac:dyDescent="0.2"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4:16" ht="12.75" customHeight="1" x14ac:dyDescent="0.2"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4:16" ht="12.75" customHeight="1" x14ac:dyDescent="0.2"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4:16" ht="12.75" customHeight="1" x14ac:dyDescent="0.2"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4:16" ht="12.75" customHeight="1" x14ac:dyDescent="0.2"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4:16" ht="12.75" customHeight="1" x14ac:dyDescent="0.2"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4:16" ht="12.75" customHeight="1" x14ac:dyDescent="0.2"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4:16" ht="12.75" customHeight="1" x14ac:dyDescent="0.2"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4:16" ht="12.75" customHeight="1" x14ac:dyDescent="0.2"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4:16" ht="12.75" customHeight="1" x14ac:dyDescent="0.2"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4:16" ht="12.75" customHeight="1" x14ac:dyDescent="0.2"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4:16" ht="12.75" customHeight="1" x14ac:dyDescent="0.2"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4:16" ht="12.75" customHeight="1" x14ac:dyDescent="0.2"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4:16" ht="12.75" customHeight="1" x14ac:dyDescent="0.2"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4:16" ht="12.75" customHeight="1" x14ac:dyDescent="0.2"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4:16" ht="12.75" customHeight="1" x14ac:dyDescent="0.2"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4:16" ht="12.75" customHeight="1" x14ac:dyDescent="0.2"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4:16" ht="12.75" customHeight="1" x14ac:dyDescent="0.2"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4:16" ht="12.75" customHeight="1" x14ac:dyDescent="0.2"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4:16" ht="12.75" customHeight="1" x14ac:dyDescent="0.2"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4:16" ht="12.75" customHeight="1" x14ac:dyDescent="0.2"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4:16" ht="12.75" customHeight="1" x14ac:dyDescent="0.2"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4:16" ht="12.75" customHeight="1" x14ac:dyDescent="0.2"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4:16" ht="12.75" customHeight="1" x14ac:dyDescent="0.2"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4:16" ht="12.75" customHeight="1" x14ac:dyDescent="0.2"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4:16" ht="12.75" customHeight="1" x14ac:dyDescent="0.2"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4:16" ht="12.75" customHeight="1" x14ac:dyDescent="0.2"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4:16" ht="12.75" customHeight="1" x14ac:dyDescent="0.2"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4:16" ht="12.75" customHeight="1" x14ac:dyDescent="0.2"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4:16" ht="12.75" customHeight="1" x14ac:dyDescent="0.2"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4:16" ht="12.75" customHeight="1" x14ac:dyDescent="0.2"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4:16" ht="12.75" customHeight="1" x14ac:dyDescent="0.2"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4:16" ht="12.75" customHeight="1" x14ac:dyDescent="0.2"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4:16" ht="12.75" customHeight="1" x14ac:dyDescent="0.2"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4:16" ht="12.75" customHeight="1" x14ac:dyDescent="0.2"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4:16" ht="12.75" customHeight="1" x14ac:dyDescent="0.2"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4:16" ht="12.75" customHeight="1" x14ac:dyDescent="0.2"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4:16" ht="12.75" customHeight="1" x14ac:dyDescent="0.2"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4:16" ht="12.75" customHeight="1" x14ac:dyDescent="0.2"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4:16" ht="12.75" customHeight="1" x14ac:dyDescent="0.2"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4:16" ht="12.75" customHeight="1" x14ac:dyDescent="0.2"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4:16" ht="12.75" customHeight="1" x14ac:dyDescent="0.2"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4:16" ht="12.75" customHeight="1" x14ac:dyDescent="0.2"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4:16" ht="12.75" customHeight="1" x14ac:dyDescent="0.2"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4:16" ht="12.75" customHeight="1" x14ac:dyDescent="0.2"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4:16" ht="12.75" customHeight="1" x14ac:dyDescent="0.2"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4:16" ht="12.75" customHeight="1" x14ac:dyDescent="0.2"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4:16" ht="12.75" customHeight="1" x14ac:dyDescent="0.2"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4:16" ht="12.75" customHeight="1" x14ac:dyDescent="0.2"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4:16" ht="12.75" customHeight="1" x14ac:dyDescent="0.2"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4:16" ht="12.75" customHeight="1" x14ac:dyDescent="0.2"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4:16" ht="12.75" customHeight="1" x14ac:dyDescent="0.2"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4:16" ht="12.75" customHeight="1" x14ac:dyDescent="0.2"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4:16" ht="12.75" customHeight="1" x14ac:dyDescent="0.2"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4:16" ht="12.75" customHeight="1" x14ac:dyDescent="0.2"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4:16" ht="12.75" customHeight="1" x14ac:dyDescent="0.2"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4:16" ht="12.75" customHeight="1" x14ac:dyDescent="0.2"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4:16" ht="12.75" customHeight="1" x14ac:dyDescent="0.2"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4:16" ht="12.75" customHeight="1" x14ac:dyDescent="0.2"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4:16" ht="12.75" customHeight="1" x14ac:dyDescent="0.2"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4:16" ht="12.75" customHeight="1" x14ac:dyDescent="0.2"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</sheetData>
  <mergeCells count="6">
    <mergeCell ref="D35:O35"/>
    <mergeCell ref="C2:P2"/>
    <mergeCell ref="C4:P4"/>
    <mergeCell ref="B14:P14"/>
    <mergeCell ref="B16:O16"/>
    <mergeCell ref="D28:O2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9"/>
  <sheetViews>
    <sheetView zoomScale="106" zoomScaleNormal="106" workbookViewId="0">
      <selection activeCell="J29" sqref="J29"/>
    </sheetView>
  </sheetViews>
  <sheetFormatPr baseColWidth="10" defaultColWidth="14.42578125" defaultRowHeight="15" customHeight="1" x14ac:dyDescent="0.2"/>
  <cols>
    <col min="1" max="1" width="4.28515625" style="1" customWidth="1"/>
    <col min="2" max="2" width="31.85546875" style="1" customWidth="1"/>
    <col min="3" max="3" width="15.7109375" style="1" customWidth="1"/>
    <col min="4" max="4" width="9.5703125" style="36" customWidth="1"/>
    <col min="5" max="5" width="9.140625" style="1" customWidth="1"/>
    <col min="6" max="6" width="10.85546875" style="1" customWidth="1"/>
    <col min="7" max="7" width="11" style="1" customWidth="1"/>
    <col min="8" max="8" width="10.5703125" style="1" customWidth="1"/>
    <col min="9" max="9" width="10" style="1" customWidth="1"/>
    <col min="10" max="10" width="20.85546875" style="1" customWidth="1"/>
    <col min="11" max="17" width="10" style="1" customWidth="1"/>
    <col min="18" max="16384" width="14.42578125" style="1"/>
  </cols>
  <sheetData>
    <row r="1" spans="1:17" ht="12.75" customHeight="1" x14ac:dyDescent="0.2">
      <c r="A1" s="5"/>
      <c r="B1" s="5"/>
      <c r="C1" s="5"/>
      <c r="D1" s="3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2.75" customHeight="1" x14ac:dyDescent="0.2">
      <c r="A2" s="5"/>
      <c r="B2" s="614" t="s">
        <v>17</v>
      </c>
      <c r="C2" s="615"/>
      <c r="D2" s="615"/>
      <c r="E2" s="615"/>
      <c r="F2" s="615"/>
      <c r="G2" s="615"/>
      <c r="H2" s="616"/>
      <c r="I2" s="5"/>
      <c r="J2" s="5"/>
      <c r="K2" s="5"/>
      <c r="L2" s="5"/>
      <c r="M2" s="5"/>
      <c r="N2" s="5"/>
      <c r="O2" s="5"/>
      <c r="P2" s="5"/>
      <c r="Q2" s="5"/>
    </row>
    <row r="3" spans="1:17" s="16" customFormat="1" ht="7.5" customHeight="1" x14ac:dyDescent="0.2">
      <c r="A3" s="50"/>
      <c r="B3" s="51"/>
      <c r="C3" s="52"/>
      <c r="D3" s="52"/>
      <c r="E3" s="52"/>
      <c r="F3" s="52"/>
      <c r="G3" s="52"/>
      <c r="H3" s="52"/>
      <c r="I3" s="50"/>
      <c r="J3" s="50"/>
      <c r="K3" s="50"/>
      <c r="L3" s="50"/>
      <c r="M3" s="50"/>
      <c r="N3" s="50"/>
      <c r="O3" s="50"/>
      <c r="P3" s="50"/>
      <c r="Q3" s="50"/>
    </row>
    <row r="4" spans="1:17" ht="12.75" customHeight="1" x14ac:dyDescent="0.25">
      <c r="A4" s="5"/>
      <c r="B4" s="617" t="s">
        <v>18</v>
      </c>
      <c r="C4" s="618"/>
      <c r="D4" s="618"/>
      <c r="E4" s="618"/>
      <c r="F4" s="618"/>
      <c r="G4" s="618"/>
      <c r="H4" s="619"/>
      <c r="I4" s="5"/>
      <c r="J4" s="5"/>
      <c r="K4" s="5"/>
      <c r="L4" s="5"/>
      <c r="M4" s="5"/>
      <c r="N4" s="5"/>
      <c r="O4" s="5"/>
      <c r="P4" s="5"/>
      <c r="Q4" s="5"/>
    </row>
    <row r="5" spans="1:17" ht="13.5" customHeight="1" x14ac:dyDescent="0.2">
      <c r="A5" s="5"/>
      <c r="B5" s="5"/>
      <c r="C5" s="5"/>
      <c r="D5" s="3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3.5" customHeight="1" x14ac:dyDescent="0.2">
      <c r="A6" s="5"/>
      <c r="B6" s="620" t="s">
        <v>19</v>
      </c>
      <c r="C6" s="620" t="s">
        <v>20</v>
      </c>
      <c r="D6" s="621"/>
      <c r="E6" s="621"/>
      <c r="F6" s="621"/>
      <c r="G6" s="620" t="s">
        <v>21</v>
      </c>
      <c r="H6" s="621"/>
      <c r="I6" s="5"/>
      <c r="J6" s="5"/>
      <c r="K6" s="5"/>
      <c r="L6" s="5"/>
      <c r="M6" s="5"/>
      <c r="N6" s="5"/>
      <c r="O6" s="5"/>
      <c r="P6" s="5"/>
      <c r="Q6" s="5"/>
    </row>
    <row r="7" spans="1:17" ht="24.75" customHeight="1" x14ac:dyDescent="0.2">
      <c r="A7" s="5"/>
      <c r="B7" s="621"/>
      <c r="C7" s="345" t="s">
        <v>22</v>
      </c>
      <c r="D7" s="345" t="s">
        <v>23</v>
      </c>
      <c r="E7" s="345" t="s">
        <v>16</v>
      </c>
      <c r="F7" s="346" t="s">
        <v>24</v>
      </c>
      <c r="G7" s="345" t="s">
        <v>25</v>
      </c>
      <c r="H7" s="345" t="s">
        <v>26</v>
      </c>
      <c r="I7" s="5"/>
      <c r="J7" s="5"/>
      <c r="K7" s="5"/>
      <c r="L7" s="5"/>
      <c r="M7" s="5"/>
      <c r="N7" s="5"/>
      <c r="O7" s="5"/>
      <c r="P7" s="5"/>
      <c r="Q7" s="5"/>
    </row>
    <row r="8" spans="1:17" ht="12.75" customHeight="1" x14ac:dyDescent="0.25">
      <c r="A8" s="5"/>
      <c r="B8" s="6" t="s">
        <v>27</v>
      </c>
      <c r="C8" s="7"/>
      <c r="D8" s="7"/>
      <c r="E8" s="7"/>
      <c r="F8" s="8"/>
      <c r="G8" s="8"/>
      <c r="H8" s="8"/>
      <c r="I8" s="5"/>
      <c r="J8" s="351" t="s">
        <v>89</v>
      </c>
      <c r="K8" s="351" t="s">
        <v>87</v>
      </c>
      <c r="L8" s="351" t="s">
        <v>88</v>
      </c>
      <c r="M8" s="5"/>
      <c r="N8" s="5"/>
      <c r="O8" s="5"/>
      <c r="P8" s="5"/>
      <c r="Q8" s="5"/>
    </row>
    <row r="9" spans="1:17" ht="12.75" customHeight="1" x14ac:dyDescent="0.2">
      <c r="A9" s="5"/>
      <c r="B9" s="9" t="s">
        <v>28</v>
      </c>
      <c r="C9" s="9"/>
      <c r="D9" s="31"/>
      <c r="E9" s="355"/>
      <c r="F9" s="356">
        <f>SUM(F10:F13)+F14+F18+F22</f>
        <v>11772</v>
      </c>
      <c r="G9" s="356"/>
      <c r="H9" s="356"/>
      <c r="I9" s="5"/>
      <c r="J9" s="8" t="s">
        <v>84</v>
      </c>
      <c r="K9" s="11">
        <f>F30</f>
        <v>13442</v>
      </c>
      <c r="L9" s="55">
        <f>K9/K11</f>
        <v>0.48759431224608241</v>
      </c>
      <c r="M9" s="5"/>
      <c r="N9" s="5"/>
      <c r="O9" s="5"/>
      <c r="P9" s="5"/>
      <c r="Q9" s="5"/>
    </row>
    <row r="10" spans="1:17" ht="12.75" customHeight="1" x14ac:dyDescent="0.2">
      <c r="A10" s="5"/>
      <c r="B10" s="10" t="s">
        <v>29</v>
      </c>
      <c r="C10" s="10"/>
      <c r="D10" s="32"/>
      <c r="E10" s="357"/>
      <c r="F10" s="356"/>
      <c r="G10" s="356"/>
      <c r="H10" s="356"/>
      <c r="I10" s="5"/>
      <c r="J10" s="8" t="s">
        <v>85</v>
      </c>
      <c r="K10" s="11">
        <f>F39</f>
        <v>14126</v>
      </c>
      <c r="L10" s="55">
        <f>K10/K11</f>
        <v>0.51240568775391759</v>
      </c>
      <c r="M10" s="5"/>
      <c r="N10" s="5"/>
      <c r="O10" s="5"/>
      <c r="P10" s="5"/>
      <c r="Q10" s="5"/>
    </row>
    <row r="11" spans="1:17" ht="12.75" customHeight="1" x14ac:dyDescent="0.2">
      <c r="A11" s="5"/>
      <c r="B11" s="10" t="s">
        <v>30</v>
      </c>
      <c r="C11" s="10" t="s">
        <v>77</v>
      </c>
      <c r="D11" s="32">
        <v>1</v>
      </c>
      <c r="E11" s="357">
        <v>3000</v>
      </c>
      <c r="F11" s="358">
        <f>E11</f>
        <v>3000</v>
      </c>
      <c r="G11" s="358"/>
      <c r="H11" s="357"/>
      <c r="I11" s="5"/>
      <c r="J11" s="343" t="s">
        <v>14</v>
      </c>
      <c r="K11" s="352">
        <f>SUM(K9:K10)</f>
        <v>27568</v>
      </c>
      <c r="L11" s="343"/>
      <c r="M11" s="5"/>
      <c r="N11" s="5"/>
      <c r="O11" s="5"/>
      <c r="P11" s="5"/>
      <c r="Q11" s="5"/>
    </row>
    <row r="12" spans="1:17" ht="12.75" customHeight="1" x14ac:dyDescent="0.2">
      <c r="A12" s="5"/>
      <c r="B12" s="10" t="s">
        <v>31</v>
      </c>
      <c r="C12" s="10"/>
      <c r="D12" s="32"/>
      <c r="E12" s="357"/>
      <c r="F12" s="359"/>
      <c r="G12" s="358"/>
      <c r="H12" s="358"/>
      <c r="I12" s="5"/>
      <c r="J12" s="5"/>
      <c r="K12" s="5"/>
      <c r="L12" s="5"/>
      <c r="M12" s="5"/>
      <c r="N12" s="5"/>
      <c r="O12" s="5"/>
      <c r="P12" s="5"/>
      <c r="Q12" s="5"/>
    </row>
    <row r="13" spans="1:17" ht="12.75" customHeight="1" x14ac:dyDescent="0.2">
      <c r="A13" s="5"/>
      <c r="B13" s="10" t="s">
        <v>32</v>
      </c>
      <c r="C13" s="10" t="s">
        <v>77</v>
      </c>
      <c r="D13" s="32">
        <v>1</v>
      </c>
      <c r="E13" s="358">
        <v>45</v>
      </c>
      <c r="F13" s="358">
        <f>E13*D13</f>
        <v>45</v>
      </c>
      <c r="G13" s="358"/>
      <c r="H13" s="358"/>
      <c r="I13" s="5"/>
      <c r="J13" s="351" t="s">
        <v>90</v>
      </c>
      <c r="K13" s="351" t="s">
        <v>87</v>
      </c>
      <c r="L13" s="351" t="s">
        <v>88</v>
      </c>
      <c r="M13" s="5"/>
      <c r="N13" s="5"/>
      <c r="O13" s="5"/>
      <c r="P13" s="5"/>
      <c r="Q13" s="5"/>
    </row>
    <row r="14" spans="1:17" ht="12.75" customHeight="1" x14ac:dyDescent="0.2">
      <c r="A14" s="5"/>
      <c r="B14" s="10" t="s">
        <v>33</v>
      </c>
      <c r="C14" s="10"/>
      <c r="D14" s="32"/>
      <c r="E14" s="358"/>
      <c r="F14" s="356">
        <f>SUM(F15:F17)</f>
        <v>4227</v>
      </c>
      <c r="G14" s="356"/>
      <c r="H14" s="358"/>
      <c r="I14" s="5"/>
      <c r="J14" s="8" t="s">
        <v>395</v>
      </c>
      <c r="K14" s="11">
        <f>G40</f>
        <v>19501</v>
      </c>
      <c r="L14" s="55">
        <f>K14/K16</f>
        <v>0.70737811955890884</v>
      </c>
      <c r="M14" s="5"/>
      <c r="N14" s="5"/>
      <c r="O14" s="5"/>
      <c r="P14" s="5"/>
      <c r="Q14" s="5"/>
    </row>
    <row r="15" spans="1:17" ht="12.75" customHeight="1" x14ac:dyDescent="0.2">
      <c r="A15" s="5"/>
      <c r="B15" s="12" t="s">
        <v>66</v>
      </c>
      <c r="C15" s="10" t="s">
        <v>77</v>
      </c>
      <c r="D15" s="32">
        <v>20</v>
      </c>
      <c r="E15" s="358">
        <v>200</v>
      </c>
      <c r="F15" s="358">
        <f>E15*D15</f>
        <v>4000</v>
      </c>
      <c r="G15" s="358"/>
      <c r="H15" s="358"/>
      <c r="I15" s="5"/>
      <c r="J15" s="8" t="s">
        <v>86</v>
      </c>
      <c r="K15" s="11">
        <f>H40</f>
        <v>8067</v>
      </c>
      <c r="L15" s="55">
        <f>K15/K16</f>
        <v>0.29262188044109111</v>
      </c>
      <c r="M15" s="5"/>
      <c r="N15" s="5"/>
      <c r="O15" s="5"/>
      <c r="P15" s="5"/>
      <c r="Q15" s="5"/>
    </row>
    <row r="16" spans="1:17" ht="12.75" customHeight="1" x14ac:dyDescent="0.2">
      <c r="A16" s="5"/>
      <c r="B16" s="12" t="s">
        <v>67</v>
      </c>
      <c r="C16" s="10" t="s">
        <v>77</v>
      </c>
      <c r="D16" s="32">
        <v>1</v>
      </c>
      <c r="E16" s="358">
        <v>200</v>
      </c>
      <c r="F16" s="358">
        <f>E16*D16</f>
        <v>200</v>
      </c>
      <c r="G16" s="358"/>
      <c r="H16" s="358"/>
      <c r="I16" s="5"/>
      <c r="J16" s="351" t="s">
        <v>14</v>
      </c>
      <c r="K16" s="353">
        <f>SUM(K14:K15)</f>
        <v>27568</v>
      </c>
      <c r="L16" s="351"/>
      <c r="M16" s="5"/>
      <c r="N16" s="5"/>
      <c r="O16" s="5"/>
      <c r="P16" s="5"/>
      <c r="Q16" s="5"/>
    </row>
    <row r="17" spans="1:17" ht="12.75" customHeight="1" x14ac:dyDescent="0.2">
      <c r="A17" s="5"/>
      <c r="B17" s="12" t="s">
        <v>68</v>
      </c>
      <c r="C17" s="10" t="s">
        <v>77</v>
      </c>
      <c r="D17" s="32">
        <v>1</v>
      </c>
      <c r="E17" s="358">
        <v>27</v>
      </c>
      <c r="F17" s="358">
        <f>E17*D17</f>
        <v>27</v>
      </c>
      <c r="G17" s="358"/>
      <c r="H17" s="358"/>
      <c r="I17" s="5"/>
      <c r="J17" s="5"/>
      <c r="K17" s="5"/>
      <c r="L17" s="5"/>
      <c r="M17" s="5"/>
      <c r="N17" s="5"/>
      <c r="O17" s="5"/>
      <c r="P17" s="5"/>
      <c r="Q17" s="5"/>
    </row>
    <row r="18" spans="1:17" ht="12.75" customHeight="1" x14ac:dyDescent="0.2">
      <c r="A18" s="5"/>
      <c r="B18" s="10" t="s">
        <v>65</v>
      </c>
      <c r="C18" s="10"/>
      <c r="D18" s="32"/>
      <c r="E18" s="358"/>
      <c r="F18" s="356">
        <f>SUM(F19:F21)</f>
        <v>4500</v>
      </c>
      <c r="G18" s="356"/>
      <c r="H18" s="358"/>
      <c r="I18" s="5"/>
      <c r="J18" s="5"/>
      <c r="K18" s="5"/>
      <c r="L18" s="5"/>
      <c r="M18" s="5"/>
      <c r="N18" s="5"/>
      <c r="O18" s="5"/>
      <c r="P18" s="5"/>
      <c r="Q18" s="5"/>
    </row>
    <row r="19" spans="1:17" ht="12.75" customHeight="1" x14ac:dyDescent="0.2">
      <c r="A19" s="5"/>
      <c r="B19" s="12" t="s">
        <v>63</v>
      </c>
      <c r="C19" s="10" t="s">
        <v>77</v>
      </c>
      <c r="D19" s="32">
        <v>1</v>
      </c>
      <c r="E19" s="358">
        <v>2500</v>
      </c>
      <c r="F19" s="358">
        <f>E19*D19</f>
        <v>2500</v>
      </c>
      <c r="G19" s="358"/>
      <c r="H19" s="358"/>
      <c r="I19" s="5"/>
      <c r="J19" s="5"/>
      <c r="K19" s="5"/>
      <c r="L19" s="5"/>
      <c r="M19" s="5"/>
      <c r="N19" s="5"/>
      <c r="O19" s="5"/>
      <c r="P19" s="5"/>
      <c r="Q19" s="5"/>
    </row>
    <row r="20" spans="1:17" ht="12.75" customHeight="1" x14ac:dyDescent="0.2">
      <c r="A20" s="5"/>
      <c r="B20" s="12" t="s">
        <v>70</v>
      </c>
      <c r="C20" s="10" t="s">
        <v>77</v>
      </c>
      <c r="D20" s="32">
        <v>1</v>
      </c>
      <c r="E20" s="358">
        <v>1500</v>
      </c>
      <c r="F20" s="358">
        <f t="shared" ref="F20:F21" si="0">E20*D20</f>
        <v>1500</v>
      </c>
      <c r="G20" s="358"/>
      <c r="H20" s="358"/>
      <c r="I20" s="5"/>
      <c r="J20" s="5"/>
      <c r="K20" s="5"/>
      <c r="L20" s="5"/>
      <c r="M20" s="5"/>
      <c r="N20" s="5"/>
      <c r="O20" s="5"/>
      <c r="P20" s="5"/>
      <c r="Q20" s="5"/>
    </row>
    <row r="21" spans="1:17" ht="12.75" customHeight="1" x14ac:dyDescent="0.2">
      <c r="A21" s="5"/>
      <c r="B21" s="12" t="s">
        <v>64</v>
      </c>
      <c r="C21" s="10" t="s">
        <v>77</v>
      </c>
      <c r="D21" s="32">
        <v>1</v>
      </c>
      <c r="E21" s="358">
        <v>500</v>
      </c>
      <c r="F21" s="358">
        <f t="shared" si="0"/>
        <v>500</v>
      </c>
      <c r="G21" s="358"/>
      <c r="H21" s="358"/>
      <c r="I21" s="5"/>
      <c r="J21" s="5"/>
      <c r="K21" s="5"/>
      <c r="L21" s="5"/>
      <c r="M21" s="5"/>
      <c r="N21" s="5"/>
      <c r="O21" s="5"/>
      <c r="P21" s="5"/>
      <c r="Q21" s="5"/>
    </row>
    <row r="22" spans="1:17" ht="12.75" customHeight="1" x14ac:dyDescent="0.2">
      <c r="A22" s="5"/>
      <c r="B22" s="29" t="s">
        <v>78</v>
      </c>
      <c r="C22" s="13"/>
      <c r="D22" s="33"/>
      <c r="E22" s="358"/>
      <c r="F22" s="358"/>
      <c r="G22" s="358"/>
      <c r="H22" s="357"/>
      <c r="I22" s="5"/>
      <c r="J22" s="5"/>
      <c r="K22" s="5"/>
      <c r="L22" s="5"/>
      <c r="M22" s="5"/>
      <c r="N22" s="5"/>
      <c r="O22" s="5"/>
      <c r="P22" s="5"/>
      <c r="Q22" s="5"/>
    </row>
    <row r="23" spans="1:17" ht="12.75" customHeight="1" x14ac:dyDescent="0.2">
      <c r="A23" s="5"/>
      <c r="B23" s="9" t="s">
        <v>34</v>
      </c>
      <c r="C23" s="9"/>
      <c r="D23" s="31"/>
      <c r="E23" s="358"/>
      <c r="F23" s="356">
        <f>SUM(F24:F29)</f>
        <v>1670</v>
      </c>
      <c r="G23" s="356"/>
      <c r="H23" s="356"/>
      <c r="I23" s="5"/>
      <c r="J23" s="5"/>
      <c r="K23" s="5"/>
      <c r="L23" s="5"/>
      <c r="M23" s="5"/>
      <c r="N23" s="5"/>
      <c r="O23" s="5"/>
      <c r="P23" s="5"/>
      <c r="Q23" s="5"/>
    </row>
    <row r="24" spans="1:17" ht="12.75" customHeight="1" x14ac:dyDescent="0.2">
      <c r="A24" s="5"/>
      <c r="B24" s="8" t="s">
        <v>35</v>
      </c>
      <c r="C24" s="8"/>
      <c r="D24" s="34"/>
      <c r="E24" s="358"/>
      <c r="F24" s="360">
        <v>1020</v>
      </c>
      <c r="G24" s="358"/>
      <c r="H24" s="357"/>
      <c r="I24" s="5"/>
      <c r="J24" s="5"/>
      <c r="K24" s="5"/>
      <c r="L24" s="5"/>
      <c r="M24" s="5"/>
      <c r="N24" s="5"/>
      <c r="O24" s="5"/>
      <c r="P24" s="5"/>
      <c r="Q24" s="5"/>
    </row>
    <row r="25" spans="1:17" ht="12.75" customHeight="1" x14ac:dyDescent="0.2">
      <c r="A25" s="5"/>
      <c r="B25" s="8" t="s">
        <v>36</v>
      </c>
      <c r="C25" s="8"/>
      <c r="D25" s="34"/>
      <c r="E25" s="358"/>
      <c r="F25" s="360">
        <v>150</v>
      </c>
      <c r="G25" s="358"/>
      <c r="H25" s="357"/>
      <c r="I25" s="5"/>
      <c r="J25" s="5"/>
      <c r="K25" s="5"/>
      <c r="L25" s="5"/>
      <c r="M25" s="5"/>
      <c r="N25" s="5"/>
      <c r="O25" s="5"/>
      <c r="P25" s="5"/>
      <c r="Q25" s="5"/>
    </row>
    <row r="26" spans="1:17" ht="12.75" customHeight="1" x14ac:dyDescent="0.2">
      <c r="A26" s="5"/>
      <c r="B26" s="8" t="s">
        <v>37</v>
      </c>
      <c r="C26" s="8"/>
      <c r="D26" s="34"/>
      <c r="E26" s="358"/>
      <c r="F26" s="360"/>
      <c r="G26" s="358"/>
      <c r="H26" s="357"/>
      <c r="I26" s="5"/>
      <c r="J26" s="5"/>
      <c r="K26" s="5"/>
      <c r="L26" s="5"/>
      <c r="M26" s="5"/>
      <c r="N26" s="5"/>
      <c r="O26" s="5"/>
      <c r="P26" s="5"/>
      <c r="Q26" s="5"/>
    </row>
    <row r="27" spans="1:17" ht="12.75" customHeight="1" x14ac:dyDescent="0.2">
      <c r="A27" s="5"/>
      <c r="B27" s="8" t="s">
        <v>38</v>
      </c>
      <c r="C27" s="8"/>
      <c r="D27" s="34"/>
      <c r="E27" s="358"/>
      <c r="F27" s="358"/>
      <c r="G27" s="358"/>
      <c r="H27" s="357"/>
      <c r="I27" s="5"/>
      <c r="J27" s="5"/>
      <c r="K27" s="5"/>
      <c r="L27" s="5"/>
      <c r="M27" s="5"/>
      <c r="N27" s="5"/>
      <c r="O27" s="5"/>
      <c r="P27" s="5"/>
      <c r="Q27" s="5"/>
    </row>
    <row r="28" spans="1:17" ht="12.75" customHeight="1" x14ac:dyDescent="0.2">
      <c r="A28" s="5"/>
      <c r="B28" s="10" t="s">
        <v>76</v>
      </c>
      <c r="C28" s="10"/>
      <c r="D28" s="32"/>
      <c r="E28" s="358"/>
      <c r="F28" s="358">
        <v>500</v>
      </c>
      <c r="G28" s="358"/>
      <c r="H28" s="357"/>
      <c r="I28" s="5"/>
      <c r="J28" s="5"/>
      <c r="K28" s="5"/>
      <c r="L28" s="5"/>
      <c r="M28" s="5"/>
      <c r="N28" s="5"/>
      <c r="O28" s="5"/>
      <c r="P28" s="5"/>
      <c r="Q28" s="5"/>
    </row>
    <row r="29" spans="1:17" ht="12" customHeight="1" x14ac:dyDescent="0.2">
      <c r="A29" s="5"/>
      <c r="B29" s="8" t="s">
        <v>39</v>
      </c>
      <c r="C29" s="13"/>
      <c r="D29" s="33"/>
      <c r="E29" s="358"/>
      <c r="F29" s="358"/>
      <c r="G29" s="358"/>
      <c r="H29" s="358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5">
      <c r="A30" s="5"/>
      <c r="B30" s="343" t="s">
        <v>40</v>
      </c>
      <c r="C30" s="344"/>
      <c r="D30" s="344"/>
      <c r="E30" s="361"/>
      <c r="F30" s="362">
        <f>F23+F9</f>
        <v>13442</v>
      </c>
      <c r="G30" s="362">
        <f>F30</f>
        <v>13442</v>
      </c>
      <c r="H30" s="362">
        <v>0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2.75" customHeight="1" x14ac:dyDescent="0.2">
      <c r="A31" s="5"/>
      <c r="B31" s="9" t="s">
        <v>85</v>
      </c>
      <c r="C31" s="9"/>
      <c r="D31" s="31"/>
      <c r="E31" s="358"/>
      <c r="F31" s="356"/>
      <c r="G31" s="356"/>
      <c r="H31" s="355">
        <f>SUM(H32:H38)</f>
        <v>8067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2.75" x14ac:dyDescent="0.2">
      <c r="A32" s="5"/>
      <c r="B32" s="8" t="s">
        <v>41</v>
      </c>
      <c r="C32" s="350" t="s">
        <v>350</v>
      </c>
      <c r="D32" s="323">
        <f>Presupuesto_Ventas!$D$7</f>
        <v>3500</v>
      </c>
      <c r="E32" s="358">
        <f>Resumen!$H$21</f>
        <v>4</v>
      </c>
      <c r="F32" s="358">
        <f>E32*D32</f>
        <v>14000</v>
      </c>
      <c r="G32" s="358">
        <f>F32-H32</f>
        <v>5933</v>
      </c>
      <c r="H32" s="358">
        <v>8067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2.75" customHeight="1" x14ac:dyDescent="0.2">
      <c r="A33" s="5"/>
      <c r="B33" s="8" t="s">
        <v>69</v>
      </c>
      <c r="C33" s="8"/>
      <c r="D33" s="34"/>
      <c r="E33" s="358"/>
      <c r="F33" s="358"/>
      <c r="G33" s="358"/>
      <c r="H33" s="357"/>
      <c r="I33" s="5"/>
      <c r="J33" s="5"/>
      <c r="K33" s="5"/>
      <c r="L33" s="5"/>
      <c r="M33" s="5"/>
      <c r="N33" s="5"/>
      <c r="O33" s="5"/>
      <c r="P33" s="5"/>
      <c r="Q33" s="5"/>
    </row>
    <row r="34" spans="1:17" ht="12.75" customHeight="1" x14ac:dyDescent="0.2">
      <c r="A34" s="5"/>
      <c r="B34" s="9" t="s">
        <v>74</v>
      </c>
      <c r="C34" s="9"/>
      <c r="D34" s="31"/>
      <c r="E34" s="356"/>
      <c r="F34" s="356"/>
      <c r="G34" s="356"/>
      <c r="H34" s="356"/>
      <c r="I34" s="5"/>
      <c r="J34" s="5"/>
      <c r="K34" s="5"/>
      <c r="L34" s="5"/>
      <c r="M34" s="5"/>
      <c r="N34" s="5"/>
      <c r="O34" s="5"/>
      <c r="P34" s="5"/>
      <c r="Q34" s="5"/>
    </row>
    <row r="35" spans="1:17" ht="12.75" customHeight="1" x14ac:dyDescent="0.2">
      <c r="A35" s="5"/>
      <c r="B35" s="12" t="s">
        <v>72</v>
      </c>
      <c r="C35" s="8" t="s">
        <v>71</v>
      </c>
      <c r="D35" s="322">
        <f>Presupuesto_Ventas!$D$7</f>
        <v>3500</v>
      </c>
      <c r="E35" s="358">
        <v>2.8000000000000004E-2</v>
      </c>
      <c r="F35" s="358">
        <f>E35*D35</f>
        <v>98.000000000000014</v>
      </c>
      <c r="G35" s="358">
        <f>F35</f>
        <v>98.000000000000014</v>
      </c>
      <c r="H35" s="357">
        <f>F35-G35</f>
        <v>0</v>
      </c>
      <c r="I35" s="5"/>
      <c r="J35" s="5"/>
      <c r="K35" s="5"/>
      <c r="L35" s="5"/>
      <c r="M35" s="5"/>
      <c r="N35" s="5"/>
      <c r="O35" s="5"/>
      <c r="P35" s="5"/>
      <c r="Q35" s="5"/>
    </row>
    <row r="36" spans="1:17" ht="12.75" customHeight="1" x14ac:dyDescent="0.2">
      <c r="A36" s="5"/>
      <c r="B36" s="12" t="s">
        <v>73</v>
      </c>
      <c r="C36" s="10" t="s">
        <v>349</v>
      </c>
      <c r="D36" s="32">
        <v>14</v>
      </c>
      <c r="E36" s="358">
        <v>2</v>
      </c>
      <c r="F36" s="358">
        <f>E36*D36</f>
        <v>28</v>
      </c>
      <c r="G36" s="358">
        <f>F36</f>
        <v>28</v>
      </c>
      <c r="H36" s="357">
        <f>F36-G36</f>
        <v>0</v>
      </c>
      <c r="I36" s="5"/>
      <c r="J36" s="5"/>
      <c r="K36" s="5"/>
      <c r="L36" s="5"/>
      <c r="M36" s="5"/>
      <c r="N36" s="5"/>
      <c r="O36" s="5"/>
      <c r="P36" s="5"/>
      <c r="Q36" s="5"/>
    </row>
    <row r="37" spans="1:17" ht="12.75" customHeight="1" x14ac:dyDescent="0.2">
      <c r="A37" s="5"/>
      <c r="B37" s="10" t="s">
        <v>75</v>
      </c>
      <c r="C37" s="10"/>
      <c r="D37" s="32"/>
      <c r="E37" s="358"/>
      <c r="F37" s="358"/>
      <c r="G37" s="358"/>
      <c r="H37" s="357"/>
      <c r="I37" s="5"/>
      <c r="J37" s="5"/>
      <c r="K37" s="5"/>
      <c r="L37" s="5"/>
      <c r="M37" s="5"/>
      <c r="N37" s="5"/>
      <c r="O37" s="5"/>
      <c r="P37" s="5"/>
      <c r="Q37" s="5"/>
    </row>
    <row r="38" spans="1:17" ht="12.75" customHeight="1" x14ac:dyDescent="0.2">
      <c r="A38" s="5"/>
      <c r="B38" s="10" t="s">
        <v>42</v>
      </c>
      <c r="C38" s="8"/>
      <c r="D38" s="34"/>
      <c r="E38" s="358"/>
      <c r="F38" s="358"/>
      <c r="G38" s="358"/>
      <c r="H38" s="357"/>
      <c r="I38" s="5"/>
      <c r="J38" s="5"/>
      <c r="K38" s="5"/>
      <c r="L38" s="5"/>
      <c r="M38" s="5"/>
      <c r="N38" s="5"/>
      <c r="O38" s="5"/>
      <c r="P38" s="5"/>
      <c r="Q38" s="5"/>
    </row>
    <row r="39" spans="1:17" ht="13.5" customHeight="1" x14ac:dyDescent="0.25">
      <c r="A39" s="5"/>
      <c r="B39" s="6" t="s">
        <v>43</v>
      </c>
      <c r="C39" s="7"/>
      <c r="D39" s="7"/>
      <c r="E39" s="358"/>
      <c r="F39" s="356">
        <f>F32+F35+F36</f>
        <v>14126</v>
      </c>
      <c r="G39" s="356">
        <f>G32+G35+G36</f>
        <v>6059</v>
      </c>
      <c r="H39" s="356">
        <f>H32+H35+H36</f>
        <v>8067</v>
      </c>
      <c r="I39" s="5"/>
      <c r="J39" s="5"/>
      <c r="K39" s="5"/>
      <c r="L39" s="5"/>
      <c r="M39" s="5"/>
      <c r="N39" s="5"/>
      <c r="O39" s="5"/>
      <c r="P39" s="5"/>
      <c r="Q39" s="5"/>
    </row>
    <row r="40" spans="1:17" ht="12.75" customHeight="1" x14ac:dyDescent="0.2">
      <c r="A40" s="5"/>
      <c r="B40" s="347" t="s">
        <v>44</v>
      </c>
      <c r="C40" s="347"/>
      <c r="D40" s="348"/>
      <c r="E40" s="363"/>
      <c r="F40" s="363">
        <f>F39+F30</f>
        <v>27568</v>
      </c>
      <c r="G40" s="363">
        <f>G30+G39</f>
        <v>19501</v>
      </c>
      <c r="H40" s="363">
        <f>H30+H39</f>
        <v>8067</v>
      </c>
      <c r="I40" s="5"/>
      <c r="J40" s="5">
        <f>G40/F40</f>
        <v>0.70737811955890884</v>
      </c>
      <c r="K40" s="5"/>
      <c r="L40" s="5"/>
      <c r="M40" s="5"/>
      <c r="N40" s="5"/>
      <c r="O40" s="5"/>
      <c r="P40" s="5"/>
      <c r="Q40" s="5"/>
    </row>
    <row r="41" spans="1:17" ht="12.75" customHeight="1" x14ac:dyDescent="0.2">
      <c r="A41" s="5"/>
      <c r="B41" s="613"/>
      <c r="C41" s="613"/>
      <c r="D41" s="613"/>
      <c r="E41" s="613"/>
      <c r="F41" s="613"/>
      <c r="G41" s="613"/>
      <c r="H41" s="613"/>
      <c r="I41" s="5"/>
      <c r="J41" s="5">
        <f>H40/F40</f>
        <v>0.29262188044109111</v>
      </c>
      <c r="K41" s="5"/>
      <c r="L41" s="5"/>
      <c r="M41" s="5"/>
      <c r="N41" s="5"/>
      <c r="O41" s="5"/>
      <c r="P41" s="5"/>
      <c r="Q41" s="5"/>
    </row>
    <row r="42" spans="1:17" ht="13.5" customHeight="1" x14ac:dyDescent="0.2">
      <c r="A42" s="5"/>
      <c r="B42" s="14"/>
      <c r="C42" s="14"/>
      <c r="D42" s="35"/>
      <c r="E42" s="14"/>
      <c r="F42" s="15"/>
      <c r="G42" s="527"/>
      <c r="H42" s="527"/>
      <c r="I42" s="5"/>
      <c r="J42" s="5">
        <v>0</v>
      </c>
      <c r="K42" s="5"/>
      <c r="L42" s="5"/>
      <c r="M42" s="5"/>
      <c r="N42" s="5"/>
      <c r="O42" s="5"/>
      <c r="P42" s="5"/>
      <c r="Q42" s="5"/>
    </row>
    <row r="43" spans="1:17" ht="12.75" customHeight="1" x14ac:dyDescent="0.2">
      <c r="A43" s="5"/>
      <c r="B43" s="5"/>
      <c r="C43" s="5"/>
      <c r="D43" s="30"/>
      <c r="E43" s="5"/>
      <c r="F43" s="5"/>
      <c r="G43" s="5"/>
      <c r="H43" s="5">
        <v>0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2.75" customHeight="1" x14ac:dyDescent="0.2">
      <c r="A44" s="5"/>
      <c r="B44" s="5"/>
      <c r="C44" s="5"/>
      <c r="D44" s="3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75" customHeight="1" x14ac:dyDescent="0.2">
      <c r="A45" s="5"/>
      <c r="B45" s="5"/>
      <c r="C45" s="5"/>
      <c r="D45" s="3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75" customHeight="1" x14ac:dyDescent="0.2">
      <c r="A46" s="5"/>
      <c r="B46" s="5"/>
      <c r="C46" s="5"/>
      <c r="D46" s="3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75" customHeight="1" x14ac:dyDescent="0.2">
      <c r="A47" s="5"/>
      <c r="B47" s="5"/>
      <c r="C47" s="5"/>
      <c r="D47" s="3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75" customHeight="1" x14ac:dyDescent="0.2">
      <c r="A48" s="5"/>
      <c r="B48" s="5"/>
      <c r="C48" s="5"/>
      <c r="D48" s="3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75" customHeight="1" x14ac:dyDescent="0.2">
      <c r="A49" s="5"/>
      <c r="B49" s="5"/>
      <c r="C49" s="5"/>
      <c r="D49" s="3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75" customHeight="1" x14ac:dyDescent="0.2">
      <c r="A50" s="5"/>
      <c r="B50" s="5"/>
      <c r="C50" s="5"/>
      <c r="D50" s="3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75" customHeight="1" x14ac:dyDescent="0.2">
      <c r="A51" s="5"/>
      <c r="B51" s="5"/>
      <c r="C51" s="5"/>
      <c r="D51" s="3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2.75" customHeight="1" x14ac:dyDescent="0.2">
      <c r="A52" s="5"/>
      <c r="B52" s="5"/>
      <c r="C52" s="5"/>
      <c r="D52" s="3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2.75" customHeight="1" x14ac:dyDescent="0.2">
      <c r="A53" s="5"/>
      <c r="B53" s="5"/>
      <c r="C53" s="5"/>
      <c r="D53" s="3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2.75" customHeight="1" x14ac:dyDescent="0.2">
      <c r="A54" s="5"/>
      <c r="B54" s="5"/>
      <c r="C54" s="5"/>
      <c r="D54" s="3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2.75" customHeight="1" x14ac:dyDescent="0.2">
      <c r="A55" s="5"/>
      <c r="B55" s="5"/>
      <c r="C55" s="5"/>
      <c r="D55" s="3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2.75" customHeight="1" x14ac:dyDescent="0.2">
      <c r="A56" s="5"/>
      <c r="B56" s="5"/>
      <c r="C56" s="5"/>
      <c r="D56" s="3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2.75" customHeight="1" x14ac:dyDescent="0.2">
      <c r="A57" s="5"/>
      <c r="B57" s="5"/>
      <c r="C57" s="5"/>
      <c r="D57" s="3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2.75" customHeight="1" x14ac:dyDescent="0.2">
      <c r="A58" s="5"/>
      <c r="B58" s="5"/>
      <c r="C58" s="5"/>
      <c r="D58" s="3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2.75" customHeight="1" x14ac:dyDescent="0.2">
      <c r="A59" s="5"/>
      <c r="B59" s="5"/>
      <c r="C59" s="5"/>
      <c r="D59" s="3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2.75" customHeight="1" x14ac:dyDescent="0.2">
      <c r="A60" s="5"/>
      <c r="B60" s="5"/>
      <c r="C60" s="5"/>
      <c r="D60" s="3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2.75" customHeight="1" x14ac:dyDescent="0.2">
      <c r="A61" s="5"/>
      <c r="B61" s="5"/>
      <c r="C61" s="5"/>
      <c r="D61" s="3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2.75" customHeight="1" x14ac:dyDescent="0.2">
      <c r="A62" s="5"/>
      <c r="B62" s="5"/>
      <c r="C62" s="5"/>
      <c r="D62" s="3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2.75" customHeight="1" x14ac:dyDescent="0.2">
      <c r="A63" s="5"/>
      <c r="B63" s="5"/>
      <c r="C63" s="5"/>
      <c r="D63" s="3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2.75" customHeight="1" x14ac:dyDescent="0.2">
      <c r="A64" s="5"/>
      <c r="B64" s="5"/>
      <c r="C64" s="5"/>
      <c r="D64" s="3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2.75" customHeight="1" x14ac:dyDescent="0.2">
      <c r="A65" s="5"/>
      <c r="B65" s="5"/>
      <c r="C65" s="5"/>
      <c r="D65" s="3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2.75" customHeight="1" x14ac:dyDescent="0.2">
      <c r="A66" s="5"/>
      <c r="B66" s="5"/>
      <c r="C66" s="5"/>
      <c r="D66" s="3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2.75" customHeight="1" x14ac:dyDescent="0.2">
      <c r="A67" s="5"/>
      <c r="B67" s="5"/>
      <c r="C67" s="5"/>
      <c r="D67" s="3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2.75" customHeight="1" x14ac:dyDescent="0.2">
      <c r="A68" s="5"/>
      <c r="B68" s="5"/>
      <c r="C68" s="5"/>
      <c r="D68" s="3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2.75" customHeight="1" x14ac:dyDescent="0.2">
      <c r="A69" s="5"/>
      <c r="B69" s="5"/>
      <c r="C69" s="5"/>
      <c r="D69" s="3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2.75" customHeight="1" x14ac:dyDescent="0.2">
      <c r="A70" s="5"/>
      <c r="B70" s="5"/>
      <c r="C70" s="5"/>
      <c r="D70" s="3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2.75" customHeight="1" x14ac:dyDescent="0.2">
      <c r="A71" s="5"/>
      <c r="B71" s="5"/>
      <c r="C71" s="5"/>
      <c r="D71" s="3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2.75" customHeight="1" x14ac:dyDescent="0.2">
      <c r="A72" s="5"/>
      <c r="B72" s="5"/>
      <c r="C72" s="5"/>
      <c r="D72" s="3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2.75" customHeight="1" x14ac:dyDescent="0.2">
      <c r="A73" s="5"/>
      <c r="B73" s="5"/>
      <c r="C73" s="5"/>
      <c r="D73" s="3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2.75" customHeight="1" x14ac:dyDescent="0.2">
      <c r="A74" s="5"/>
      <c r="B74" s="5"/>
      <c r="C74" s="5"/>
      <c r="D74" s="3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2.75" customHeight="1" x14ac:dyDescent="0.2">
      <c r="A75" s="5"/>
      <c r="B75" s="5"/>
      <c r="C75" s="5"/>
      <c r="D75" s="3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2.75" customHeight="1" x14ac:dyDescent="0.2">
      <c r="A76" s="5"/>
      <c r="B76" s="5"/>
      <c r="C76" s="5"/>
      <c r="D76" s="3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2.75" customHeight="1" x14ac:dyDescent="0.2">
      <c r="A77" s="5"/>
      <c r="B77" s="5"/>
      <c r="C77" s="5"/>
      <c r="D77" s="3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2.75" customHeight="1" x14ac:dyDescent="0.2">
      <c r="A78" s="5"/>
      <c r="B78" s="5"/>
      <c r="C78" s="5"/>
      <c r="D78" s="3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2.75" customHeight="1" x14ac:dyDescent="0.2">
      <c r="A79" s="5"/>
      <c r="B79" s="5"/>
      <c r="C79" s="5"/>
      <c r="D79" s="3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2.75" customHeight="1" x14ac:dyDescent="0.2">
      <c r="A80" s="5"/>
      <c r="B80" s="5"/>
      <c r="C80" s="5"/>
      <c r="D80" s="3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2.75" customHeight="1" x14ac:dyDescent="0.2">
      <c r="A81" s="5"/>
      <c r="B81" s="5"/>
      <c r="C81" s="5"/>
      <c r="D81" s="3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2.75" customHeight="1" x14ac:dyDescent="0.2">
      <c r="A82" s="5"/>
      <c r="B82" s="5"/>
      <c r="C82" s="5"/>
      <c r="D82" s="3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2.75" customHeight="1" x14ac:dyDescent="0.2">
      <c r="A83" s="5"/>
      <c r="B83" s="5"/>
      <c r="C83" s="5"/>
      <c r="D83" s="3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2.75" customHeight="1" x14ac:dyDescent="0.2">
      <c r="A84" s="5"/>
      <c r="B84" s="5"/>
      <c r="C84" s="5"/>
      <c r="D84" s="3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2.75" customHeight="1" x14ac:dyDescent="0.2">
      <c r="A85" s="5"/>
      <c r="B85" s="5"/>
      <c r="C85" s="5"/>
      <c r="D85" s="3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2.75" customHeight="1" x14ac:dyDescent="0.2">
      <c r="A86" s="5"/>
      <c r="B86" s="5"/>
      <c r="C86" s="5"/>
      <c r="D86" s="3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2.75" customHeight="1" x14ac:dyDescent="0.2">
      <c r="A87" s="5"/>
      <c r="B87" s="5"/>
      <c r="C87" s="5"/>
      <c r="D87" s="3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2.75" customHeight="1" x14ac:dyDescent="0.2">
      <c r="A88" s="5"/>
      <c r="B88" s="5"/>
      <c r="C88" s="5"/>
      <c r="D88" s="3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2.75" customHeight="1" x14ac:dyDescent="0.2">
      <c r="A89" s="5"/>
      <c r="B89" s="5"/>
      <c r="C89" s="5"/>
      <c r="D89" s="3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2.75" customHeight="1" x14ac:dyDescent="0.2">
      <c r="A90" s="5"/>
      <c r="B90" s="5"/>
      <c r="C90" s="5"/>
      <c r="D90" s="3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2.75" customHeight="1" x14ac:dyDescent="0.2">
      <c r="A91" s="5"/>
      <c r="B91" s="5"/>
      <c r="C91" s="5"/>
      <c r="D91" s="3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2.75" customHeight="1" x14ac:dyDescent="0.2">
      <c r="A92" s="5"/>
      <c r="B92" s="5"/>
      <c r="C92" s="5"/>
      <c r="D92" s="3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2.75" customHeight="1" x14ac:dyDescent="0.2">
      <c r="A93" s="5"/>
      <c r="B93" s="5"/>
      <c r="C93" s="5"/>
      <c r="D93" s="3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2.75" customHeight="1" x14ac:dyDescent="0.2">
      <c r="A94" s="5"/>
      <c r="B94" s="5"/>
      <c r="C94" s="5"/>
      <c r="D94" s="3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2.75" customHeight="1" x14ac:dyDescent="0.2">
      <c r="A95" s="5"/>
      <c r="B95" s="5"/>
      <c r="C95" s="5"/>
      <c r="D95" s="3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2.75" customHeight="1" x14ac:dyDescent="0.2">
      <c r="A96" s="5"/>
      <c r="B96" s="5"/>
      <c r="C96" s="5"/>
      <c r="D96" s="3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2.75" customHeight="1" x14ac:dyDescent="0.2">
      <c r="A97" s="5"/>
      <c r="B97" s="5"/>
      <c r="C97" s="5"/>
      <c r="D97" s="3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2.75" customHeight="1" x14ac:dyDescent="0.2">
      <c r="A98" s="5"/>
      <c r="B98" s="5"/>
      <c r="C98" s="5"/>
      <c r="D98" s="3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2.75" customHeight="1" x14ac:dyDescent="0.2">
      <c r="A99" s="5"/>
      <c r="B99" s="5"/>
      <c r="C99" s="5"/>
      <c r="D99" s="3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2.75" customHeight="1" x14ac:dyDescent="0.2">
      <c r="A100" s="5"/>
      <c r="B100" s="5"/>
      <c r="C100" s="5"/>
      <c r="D100" s="3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2.75" customHeight="1" x14ac:dyDescent="0.2">
      <c r="A101" s="5"/>
      <c r="B101" s="5"/>
      <c r="C101" s="5"/>
      <c r="D101" s="3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2.75" customHeight="1" x14ac:dyDescent="0.2">
      <c r="A102" s="5"/>
      <c r="B102" s="5"/>
      <c r="C102" s="5"/>
      <c r="D102" s="3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2.75" customHeight="1" x14ac:dyDescent="0.2">
      <c r="A103" s="5"/>
      <c r="B103" s="5"/>
      <c r="C103" s="5"/>
      <c r="D103" s="3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2.75" customHeight="1" x14ac:dyDescent="0.2">
      <c r="A104" s="5"/>
      <c r="B104" s="5"/>
      <c r="C104" s="5"/>
      <c r="D104" s="3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2.75" customHeight="1" x14ac:dyDescent="0.2">
      <c r="A105" s="5"/>
      <c r="B105" s="5"/>
      <c r="C105" s="5"/>
      <c r="D105" s="3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2.75" customHeight="1" x14ac:dyDescent="0.2">
      <c r="A106" s="5"/>
      <c r="B106" s="5"/>
      <c r="C106" s="5"/>
      <c r="D106" s="3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2.75" customHeight="1" x14ac:dyDescent="0.2">
      <c r="A107" s="5"/>
      <c r="B107" s="5"/>
      <c r="C107" s="5"/>
      <c r="D107" s="3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2.75" customHeight="1" x14ac:dyDescent="0.2">
      <c r="A108" s="5"/>
      <c r="B108" s="5"/>
      <c r="C108" s="5"/>
      <c r="D108" s="3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2.75" customHeight="1" x14ac:dyDescent="0.2">
      <c r="A109" s="5"/>
      <c r="B109" s="5"/>
      <c r="C109" s="5"/>
      <c r="D109" s="3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2.75" customHeight="1" x14ac:dyDescent="0.2">
      <c r="A110" s="5"/>
      <c r="B110" s="5"/>
      <c r="C110" s="5"/>
      <c r="D110" s="3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2.75" customHeight="1" x14ac:dyDescent="0.2">
      <c r="A111" s="5"/>
      <c r="B111" s="5"/>
      <c r="C111" s="5"/>
      <c r="D111" s="3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2.75" customHeight="1" x14ac:dyDescent="0.2">
      <c r="A112" s="5"/>
      <c r="B112" s="5"/>
      <c r="C112" s="5"/>
      <c r="D112" s="3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2.75" customHeight="1" x14ac:dyDescent="0.2">
      <c r="A113" s="5"/>
      <c r="B113" s="5"/>
      <c r="C113" s="5"/>
      <c r="D113" s="3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2.75" customHeight="1" x14ac:dyDescent="0.2">
      <c r="A114" s="5"/>
      <c r="B114" s="5"/>
      <c r="C114" s="5"/>
      <c r="D114" s="3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2.75" customHeight="1" x14ac:dyDescent="0.2">
      <c r="A115" s="5"/>
      <c r="B115" s="5"/>
      <c r="C115" s="5"/>
      <c r="D115" s="3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2.75" customHeight="1" x14ac:dyDescent="0.2">
      <c r="A116" s="5"/>
      <c r="B116" s="5"/>
      <c r="C116" s="5"/>
      <c r="D116" s="3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2.75" customHeight="1" x14ac:dyDescent="0.2">
      <c r="A117" s="5"/>
      <c r="B117" s="5"/>
      <c r="C117" s="5"/>
      <c r="D117" s="3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2.75" customHeight="1" x14ac:dyDescent="0.2">
      <c r="A118" s="5"/>
      <c r="B118" s="5"/>
      <c r="C118" s="5"/>
      <c r="D118" s="3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2.75" customHeight="1" x14ac:dyDescent="0.2">
      <c r="A119" s="5"/>
      <c r="B119" s="5"/>
      <c r="C119" s="5"/>
      <c r="D119" s="3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2.75" customHeight="1" x14ac:dyDescent="0.2">
      <c r="A120" s="5"/>
      <c r="B120" s="5"/>
      <c r="C120" s="5"/>
      <c r="D120" s="3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2.75" customHeight="1" x14ac:dyDescent="0.2">
      <c r="A121" s="5"/>
      <c r="B121" s="5"/>
      <c r="C121" s="5"/>
      <c r="D121" s="3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2.75" customHeight="1" x14ac:dyDescent="0.2">
      <c r="A122" s="5"/>
      <c r="B122" s="5"/>
      <c r="C122" s="5"/>
      <c r="D122" s="3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2.75" customHeight="1" x14ac:dyDescent="0.2">
      <c r="A123" s="5"/>
      <c r="B123" s="5"/>
      <c r="C123" s="5"/>
      <c r="D123" s="3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2.75" customHeight="1" x14ac:dyDescent="0.2">
      <c r="A124" s="5"/>
      <c r="B124" s="5"/>
      <c r="C124" s="5"/>
      <c r="D124" s="3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2.75" customHeight="1" x14ac:dyDescent="0.2">
      <c r="A125" s="5"/>
      <c r="B125" s="5"/>
      <c r="C125" s="5"/>
      <c r="D125" s="3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2.75" customHeight="1" x14ac:dyDescent="0.2">
      <c r="A126" s="5"/>
      <c r="B126" s="5"/>
      <c r="C126" s="5"/>
      <c r="D126" s="3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2.75" customHeight="1" x14ac:dyDescent="0.2">
      <c r="A127" s="5"/>
      <c r="B127" s="5"/>
      <c r="C127" s="5"/>
      <c r="D127" s="3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2.75" customHeight="1" x14ac:dyDescent="0.2">
      <c r="A128" s="5"/>
      <c r="B128" s="5"/>
      <c r="C128" s="5"/>
      <c r="D128" s="3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2.75" customHeight="1" x14ac:dyDescent="0.2">
      <c r="A129" s="5"/>
      <c r="B129" s="5"/>
      <c r="C129" s="5"/>
      <c r="D129" s="3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2.75" customHeight="1" x14ac:dyDescent="0.2">
      <c r="A130" s="5"/>
      <c r="B130" s="5"/>
      <c r="C130" s="5"/>
      <c r="D130" s="3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2.75" customHeight="1" x14ac:dyDescent="0.2">
      <c r="A131" s="5"/>
      <c r="B131" s="5"/>
      <c r="C131" s="5"/>
      <c r="D131" s="3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2.75" customHeight="1" x14ac:dyDescent="0.2">
      <c r="A132" s="5"/>
      <c r="B132" s="5"/>
      <c r="C132" s="5"/>
      <c r="D132" s="3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2.75" customHeight="1" x14ac:dyDescent="0.2">
      <c r="A133" s="5"/>
      <c r="B133" s="5"/>
      <c r="C133" s="5"/>
      <c r="D133" s="3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2.75" customHeight="1" x14ac:dyDescent="0.2">
      <c r="A134" s="5"/>
      <c r="B134" s="5"/>
      <c r="C134" s="5"/>
      <c r="D134" s="3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2.75" customHeight="1" x14ac:dyDescent="0.2">
      <c r="A135" s="5"/>
      <c r="B135" s="5"/>
      <c r="C135" s="5"/>
      <c r="D135" s="3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2.75" customHeight="1" x14ac:dyDescent="0.2">
      <c r="A136" s="5"/>
      <c r="B136" s="5"/>
      <c r="C136" s="5"/>
      <c r="D136" s="3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2.75" customHeight="1" x14ac:dyDescent="0.2">
      <c r="A137" s="5"/>
      <c r="B137" s="5"/>
      <c r="C137" s="5"/>
      <c r="D137" s="3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2.75" customHeight="1" x14ac:dyDescent="0.2">
      <c r="A138" s="5"/>
      <c r="B138" s="5"/>
      <c r="C138" s="5"/>
      <c r="D138" s="3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2.75" customHeight="1" x14ac:dyDescent="0.2">
      <c r="A139" s="5"/>
      <c r="B139" s="5"/>
      <c r="C139" s="5"/>
      <c r="D139" s="3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2.75" customHeight="1" x14ac:dyDescent="0.2">
      <c r="A140" s="5"/>
      <c r="B140" s="5"/>
      <c r="C140" s="5"/>
      <c r="D140" s="3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2.75" customHeight="1" x14ac:dyDescent="0.2">
      <c r="A141" s="5"/>
      <c r="B141" s="5"/>
      <c r="C141" s="5"/>
      <c r="D141" s="3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2.75" customHeight="1" x14ac:dyDescent="0.2">
      <c r="A142" s="5"/>
      <c r="B142" s="5"/>
      <c r="C142" s="5"/>
      <c r="D142" s="3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2.75" customHeight="1" x14ac:dyDescent="0.2">
      <c r="A143" s="5"/>
      <c r="B143" s="5"/>
      <c r="C143" s="5"/>
      <c r="D143" s="3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2.75" customHeight="1" x14ac:dyDescent="0.2">
      <c r="A144" s="5"/>
      <c r="B144" s="5"/>
      <c r="C144" s="5"/>
      <c r="D144" s="3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2.75" customHeight="1" x14ac:dyDescent="0.2">
      <c r="A145" s="5"/>
      <c r="B145" s="5"/>
      <c r="C145" s="5"/>
      <c r="D145" s="3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2.75" customHeight="1" x14ac:dyDescent="0.2">
      <c r="A146" s="5"/>
      <c r="B146" s="5"/>
      <c r="C146" s="5"/>
      <c r="D146" s="3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2.75" customHeight="1" x14ac:dyDescent="0.2">
      <c r="A147" s="5"/>
      <c r="B147" s="5"/>
      <c r="C147" s="5"/>
      <c r="D147" s="3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2.75" customHeight="1" x14ac:dyDescent="0.2">
      <c r="A148" s="5"/>
      <c r="B148" s="5"/>
      <c r="C148" s="5"/>
      <c r="D148" s="3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2.75" customHeight="1" x14ac:dyDescent="0.2">
      <c r="A149" s="5"/>
      <c r="B149" s="5"/>
      <c r="C149" s="5"/>
      <c r="D149" s="3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2.75" customHeight="1" x14ac:dyDescent="0.2">
      <c r="A150" s="5"/>
      <c r="B150" s="5"/>
      <c r="C150" s="5"/>
      <c r="D150" s="3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2.75" customHeight="1" x14ac:dyDescent="0.2">
      <c r="A151" s="5"/>
      <c r="B151" s="5"/>
      <c r="C151" s="5"/>
      <c r="D151" s="3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2.75" customHeight="1" x14ac:dyDescent="0.2">
      <c r="A152" s="5"/>
      <c r="B152" s="5"/>
      <c r="C152" s="5"/>
      <c r="D152" s="3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2.75" customHeight="1" x14ac:dyDescent="0.2">
      <c r="A153" s="5"/>
      <c r="B153" s="5"/>
      <c r="C153" s="5"/>
      <c r="D153" s="3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2.75" customHeight="1" x14ac:dyDescent="0.2">
      <c r="A154" s="5"/>
      <c r="B154" s="5"/>
      <c r="C154" s="5"/>
      <c r="D154" s="3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2.75" customHeight="1" x14ac:dyDescent="0.2">
      <c r="A155" s="5"/>
      <c r="B155" s="5"/>
      <c r="C155" s="5"/>
      <c r="D155" s="3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2.75" customHeight="1" x14ac:dyDescent="0.2">
      <c r="A156" s="5"/>
      <c r="B156" s="5"/>
      <c r="C156" s="5"/>
      <c r="D156" s="3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2.75" customHeight="1" x14ac:dyDescent="0.2">
      <c r="A157" s="5"/>
      <c r="B157" s="5"/>
      <c r="C157" s="5"/>
      <c r="D157" s="3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2.75" customHeight="1" x14ac:dyDescent="0.2">
      <c r="A158" s="5"/>
      <c r="B158" s="5"/>
      <c r="C158" s="5"/>
      <c r="D158" s="3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2.75" customHeight="1" x14ac:dyDescent="0.2">
      <c r="A159" s="5"/>
      <c r="B159" s="5"/>
      <c r="C159" s="5"/>
      <c r="D159" s="3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2.75" customHeight="1" x14ac:dyDescent="0.2">
      <c r="A160" s="5"/>
      <c r="B160" s="5"/>
      <c r="C160" s="5"/>
      <c r="D160" s="3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2.75" customHeight="1" x14ac:dyDescent="0.2">
      <c r="A161" s="5"/>
      <c r="B161" s="5"/>
      <c r="C161" s="5"/>
      <c r="D161" s="3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2.75" customHeight="1" x14ac:dyDescent="0.2">
      <c r="A162" s="5"/>
      <c r="B162" s="5"/>
      <c r="C162" s="5"/>
      <c r="D162" s="3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2.75" customHeight="1" x14ac:dyDescent="0.2">
      <c r="A163" s="5"/>
      <c r="B163" s="5"/>
      <c r="C163" s="5"/>
      <c r="D163" s="3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2.75" customHeight="1" x14ac:dyDescent="0.2">
      <c r="A164" s="5"/>
      <c r="B164" s="5"/>
      <c r="C164" s="5"/>
      <c r="D164" s="3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2.75" customHeight="1" x14ac:dyDescent="0.2">
      <c r="A165" s="5"/>
      <c r="B165" s="5"/>
      <c r="C165" s="5"/>
      <c r="D165" s="3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2.75" customHeight="1" x14ac:dyDescent="0.2">
      <c r="A166" s="5"/>
      <c r="B166" s="5"/>
      <c r="C166" s="5"/>
      <c r="D166" s="3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2.75" customHeight="1" x14ac:dyDescent="0.2">
      <c r="A167" s="5"/>
      <c r="B167" s="5"/>
      <c r="C167" s="5"/>
      <c r="D167" s="3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2.75" customHeight="1" x14ac:dyDescent="0.2">
      <c r="A168" s="5"/>
      <c r="B168" s="5"/>
      <c r="C168" s="5"/>
      <c r="D168" s="3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2.75" customHeight="1" x14ac:dyDescent="0.2">
      <c r="A169" s="5"/>
      <c r="B169" s="5"/>
      <c r="C169" s="5"/>
      <c r="D169" s="3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2.75" customHeight="1" x14ac:dyDescent="0.2">
      <c r="A170" s="5"/>
      <c r="B170" s="5"/>
      <c r="C170" s="5"/>
      <c r="D170" s="3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2.75" customHeight="1" x14ac:dyDescent="0.2">
      <c r="A171" s="5"/>
      <c r="B171" s="5"/>
      <c r="C171" s="5"/>
      <c r="D171" s="3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2.75" customHeight="1" x14ac:dyDescent="0.2">
      <c r="A172" s="5"/>
      <c r="B172" s="5"/>
      <c r="C172" s="5"/>
      <c r="D172" s="3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2.75" customHeight="1" x14ac:dyDescent="0.2">
      <c r="A173" s="5"/>
      <c r="B173" s="5"/>
      <c r="C173" s="5"/>
      <c r="D173" s="3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2.75" customHeight="1" x14ac:dyDescent="0.2">
      <c r="A174" s="5"/>
      <c r="B174" s="5"/>
      <c r="C174" s="5"/>
      <c r="D174" s="3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2.75" customHeight="1" x14ac:dyDescent="0.2">
      <c r="A175" s="5"/>
      <c r="B175" s="5"/>
      <c r="C175" s="5"/>
      <c r="D175" s="3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2.75" customHeight="1" x14ac:dyDescent="0.2">
      <c r="A176" s="5"/>
      <c r="B176" s="5"/>
      <c r="C176" s="5"/>
      <c r="D176" s="3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2.75" customHeight="1" x14ac:dyDescent="0.2">
      <c r="A177" s="5"/>
      <c r="B177" s="5"/>
      <c r="C177" s="5"/>
      <c r="D177" s="3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2.75" customHeight="1" x14ac:dyDescent="0.2">
      <c r="A178" s="5"/>
      <c r="B178" s="5"/>
      <c r="C178" s="5"/>
      <c r="D178" s="3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2.75" customHeight="1" x14ac:dyDescent="0.2">
      <c r="A179" s="5"/>
      <c r="B179" s="5"/>
      <c r="C179" s="5"/>
      <c r="D179" s="3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2.75" customHeight="1" x14ac:dyDescent="0.2">
      <c r="A180" s="5"/>
      <c r="B180" s="5"/>
      <c r="C180" s="5"/>
      <c r="D180" s="3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2.75" customHeight="1" x14ac:dyDescent="0.2">
      <c r="A181" s="5"/>
      <c r="B181" s="5"/>
      <c r="C181" s="5"/>
      <c r="D181" s="3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2.75" customHeight="1" x14ac:dyDescent="0.2">
      <c r="A182" s="5"/>
      <c r="B182" s="5"/>
      <c r="C182" s="5"/>
      <c r="D182" s="3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2.75" customHeight="1" x14ac:dyDescent="0.2">
      <c r="A183" s="5"/>
      <c r="B183" s="5"/>
      <c r="C183" s="5"/>
      <c r="D183" s="3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2.75" customHeight="1" x14ac:dyDescent="0.2">
      <c r="A184" s="5"/>
      <c r="B184" s="5"/>
      <c r="C184" s="5"/>
      <c r="D184" s="3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2.75" customHeight="1" x14ac:dyDescent="0.2">
      <c r="A185" s="5"/>
      <c r="B185" s="5"/>
      <c r="C185" s="5"/>
      <c r="D185" s="3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2.75" customHeight="1" x14ac:dyDescent="0.2">
      <c r="A186" s="5"/>
      <c r="B186" s="5"/>
      <c r="C186" s="5"/>
      <c r="D186" s="3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2.75" customHeight="1" x14ac:dyDescent="0.2">
      <c r="A187" s="5"/>
      <c r="B187" s="5"/>
      <c r="C187" s="5"/>
      <c r="D187" s="3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2.75" customHeight="1" x14ac:dyDescent="0.2">
      <c r="A188" s="5"/>
      <c r="B188" s="5"/>
      <c r="C188" s="5"/>
      <c r="D188" s="3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2.75" customHeight="1" x14ac:dyDescent="0.2">
      <c r="A189" s="5"/>
      <c r="B189" s="5"/>
      <c r="C189" s="5"/>
      <c r="D189" s="3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2.75" customHeight="1" x14ac:dyDescent="0.2">
      <c r="A190" s="5"/>
      <c r="B190" s="5"/>
      <c r="C190" s="5"/>
      <c r="D190" s="3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2.75" customHeight="1" x14ac:dyDescent="0.2">
      <c r="A191" s="5"/>
      <c r="B191" s="5"/>
      <c r="C191" s="5"/>
      <c r="D191" s="3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2.75" customHeight="1" x14ac:dyDescent="0.2">
      <c r="A192" s="5"/>
      <c r="B192" s="5"/>
      <c r="C192" s="5"/>
      <c r="D192" s="3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2.75" customHeight="1" x14ac:dyDescent="0.2">
      <c r="A193" s="5"/>
      <c r="B193" s="5"/>
      <c r="C193" s="5"/>
      <c r="D193" s="3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2.75" customHeight="1" x14ac:dyDescent="0.2">
      <c r="A194" s="5"/>
      <c r="B194" s="5"/>
      <c r="C194" s="5"/>
      <c r="D194" s="3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2.75" customHeight="1" x14ac:dyDescent="0.2">
      <c r="A195" s="5"/>
      <c r="B195" s="5"/>
      <c r="C195" s="5"/>
      <c r="D195" s="3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2.75" customHeight="1" x14ac:dyDescent="0.2">
      <c r="A196" s="5"/>
      <c r="B196" s="5"/>
      <c r="C196" s="5"/>
      <c r="D196" s="3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2.75" customHeight="1" x14ac:dyDescent="0.2">
      <c r="A197" s="5"/>
      <c r="B197" s="5"/>
      <c r="C197" s="5"/>
      <c r="D197" s="3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2.75" customHeight="1" x14ac:dyDescent="0.2">
      <c r="A198" s="5"/>
      <c r="B198" s="5"/>
      <c r="C198" s="5"/>
      <c r="D198" s="3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2.75" customHeight="1" x14ac:dyDescent="0.2">
      <c r="A199" s="5"/>
      <c r="B199" s="5"/>
      <c r="C199" s="5"/>
      <c r="D199" s="3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2.75" customHeight="1" x14ac:dyDescent="0.2">
      <c r="A200" s="5"/>
      <c r="B200" s="5"/>
      <c r="C200" s="5"/>
      <c r="D200" s="3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2.75" customHeight="1" x14ac:dyDescent="0.2">
      <c r="A201" s="5"/>
      <c r="B201" s="5"/>
      <c r="C201" s="5"/>
      <c r="D201" s="3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2.75" customHeight="1" x14ac:dyDescent="0.2">
      <c r="A202" s="5"/>
      <c r="B202" s="5"/>
      <c r="C202" s="5"/>
      <c r="D202" s="3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2.75" customHeight="1" x14ac:dyDescent="0.2">
      <c r="A203" s="5"/>
      <c r="B203" s="5"/>
      <c r="C203" s="5"/>
      <c r="D203" s="3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2.75" customHeight="1" x14ac:dyDescent="0.2">
      <c r="A204" s="5"/>
      <c r="B204" s="5"/>
      <c r="C204" s="5"/>
      <c r="D204" s="3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2.75" customHeight="1" x14ac:dyDescent="0.2">
      <c r="A205" s="5"/>
      <c r="B205" s="5"/>
      <c r="C205" s="5"/>
      <c r="D205" s="3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2.75" customHeight="1" x14ac:dyDescent="0.2">
      <c r="A206" s="5"/>
      <c r="B206" s="5"/>
      <c r="C206" s="5"/>
      <c r="D206" s="3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2.75" customHeight="1" x14ac:dyDescent="0.2">
      <c r="A207" s="5"/>
      <c r="B207" s="5"/>
      <c r="C207" s="5"/>
      <c r="D207" s="3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2.75" customHeight="1" x14ac:dyDescent="0.2">
      <c r="A208" s="5"/>
      <c r="B208" s="5"/>
      <c r="C208" s="5"/>
      <c r="D208" s="3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2.75" customHeight="1" x14ac:dyDescent="0.2">
      <c r="A209" s="5"/>
      <c r="B209" s="5"/>
      <c r="C209" s="5"/>
      <c r="D209" s="3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2.75" customHeight="1" x14ac:dyDescent="0.2">
      <c r="A210" s="5"/>
      <c r="B210" s="5"/>
      <c r="C210" s="5"/>
      <c r="D210" s="3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2.75" customHeight="1" x14ac:dyDescent="0.2">
      <c r="A211" s="5"/>
      <c r="B211" s="5"/>
      <c r="C211" s="5"/>
      <c r="D211" s="3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2.75" customHeight="1" x14ac:dyDescent="0.2">
      <c r="A212" s="5"/>
      <c r="B212" s="5"/>
      <c r="C212" s="5"/>
      <c r="D212" s="3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2.75" customHeight="1" x14ac:dyDescent="0.2">
      <c r="A213" s="5"/>
      <c r="B213" s="5"/>
      <c r="C213" s="5"/>
      <c r="D213" s="3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2.75" customHeight="1" x14ac:dyDescent="0.2">
      <c r="A214" s="5"/>
      <c r="B214" s="5"/>
      <c r="C214" s="5"/>
      <c r="D214" s="3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2.75" customHeight="1" x14ac:dyDescent="0.2">
      <c r="A215" s="5"/>
      <c r="B215" s="5"/>
      <c r="C215" s="5"/>
      <c r="D215" s="3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2.75" customHeight="1" x14ac:dyDescent="0.2">
      <c r="A216" s="5"/>
      <c r="B216" s="5"/>
      <c r="C216" s="5"/>
      <c r="D216" s="3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2.75" customHeight="1" x14ac:dyDescent="0.2">
      <c r="A217" s="5"/>
      <c r="B217" s="5"/>
      <c r="C217" s="5"/>
      <c r="D217" s="3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2.75" customHeight="1" x14ac:dyDescent="0.2">
      <c r="A218" s="5"/>
      <c r="B218" s="5"/>
      <c r="C218" s="5"/>
      <c r="D218" s="3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2.75" customHeight="1" x14ac:dyDescent="0.2">
      <c r="A219" s="5"/>
      <c r="B219" s="5"/>
      <c r="C219" s="5"/>
      <c r="D219" s="3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2.75" customHeight="1" x14ac:dyDescent="0.2">
      <c r="A220" s="5"/>
      <c r="B220" s="5"/>
      <c r="C220" s="5"/>
      <c r="D220" s="3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2.75" customHeight="1" x14ac:dyDescent="0.2">
      <c r="A221" s="5"/>
      <c r="B221" s="5"/>
      <c r="C221" s="5"/>
      <c r="D221" s="3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2.75" customHeight="1" x14ac:dyDescent="0.2">
      <c r="A222" s="5"/>
      <c r="B222" s="5"/>
      <c r="C222" s="5"/>
      <c r="D222" s="3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2.75" customHeight="1" x14ac:dyDescent="0.2">
      <c r="A223" s="5"/>
      <c r="B223" s="5"/>
      <c r="C223" s="5"/>
      <c r="D223" s="3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2.75" customHeight="1" x14ac:dyDescent="0.2">
      <c r="A224" s="5"/>
      <c r="B224" s="5"/>
      <c r="C224" s="5"/>
      <c r="D224" s="3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2.75" customHeight="1" x14ac:dyDescent="0.2">
      <c r="A225" s="5"/>
      <c r="B225" s="5"/>
      <c r="C225" s="5"/>
      <c r="D225" s="3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2.75" customHeight="1" x14ac:dyDescent="0.2">
      <c r="A226" s="5"/>
      <c r="B226" s="5"/>
      <c r="C226" s="5"/>
      <c r="D226" s="3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2.75" customHeight="1" x14ac:dyDescent="0.2">
      <c r="A227" s="5"/>
      <c r="B227" s="5"/>
      <c r="C227" s="5"/>
      <c r="D227" s="3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2.75" customHeight="1" x14ac:dyDescent="0.2">
      <c r="A228" s="5"/>
      <c r="B228" s="5"/>
      <c r="C228" s="5"/>
      <c r="D228" s="3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2.75" customHeight="1" x14ac:dyDescent="0.2">
      <c r="A229" s="5"/>
      <c r="B229" s="5"/>
      <c r="C229" s="5"/>
      <c r="D229" s="3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2.75" customHeight="1" x14ac:dyDescent="0.2">
      <c r="A230" s="5"/>
      <c r="B230" s="5"/>
      <c r="C230" s="5"/>
      <c r="D230" s="3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2.75" customHeight="1" x14ac:dyDescent="0.2">
      <c r="A231" s="5"/>
      <c r="B231" s="5"/>
      <c r="C231" s="5"/>
      <c r="D231" s="3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2.75" customHeight="1" x14ac:dyDescent="0.2">
      <c r="A232" s="5"/>
      <c r="B232" s="5"/>
      <c r="C232" s="5"/>
      <c r="D232" s="3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2.75" customHeight="1" x14ac:dyDescent="0.2">
      <c r="A233" s="5"/>
      <c r="B233" s="5"/>
      <c r="C233" s="5"/>
      <c r="D233" s="3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2.75" customHeight="1" x14ac:dyDescent="0.2">
      <c r="A234" s="5"/>
      <c r="B234" s="5"/>
      <c r="C234" s="5"/>
      <c r="D234" s="3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2.75" customHeight="1" x14ac:dyDescent="0.2">
      <c r="A235" s="5"/>
      <c r="B235" s="5"/>
      <c r="C235" s="5"/>
      <c r="D235" s="3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2.75" customHeight="1" x14ac:dyDescent="0.2">
      <c r="A236" s="5"/>
      <c r="B236" s="5"/>
      <c r="C236" s="5"/>
      <c r="D236" s="3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2.75" customHeight="1" x14ac:dyDescent="0.2">
      <c r="A237" s="5"/>
      <c r="B237" s="5"/>
      <c r="C237" s="5"/>
      <c r="D237" s="3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2.75" customHeight="1" x14ac:dyDescent="0.2">
      <c r="A238" s="5"/>
      <c r="B238" s="5"/>
      <c r="C238" s="5"/>
      <c r="D238" s="3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2.75" customHeight="1" x14ac:dyDescent="0.2">
      <c r="A239" s="5"/>
      <c r="B239" s="5"/>
      <c r="C239" s="5"/>
      <c r="D239" s="3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2.75" customHeight="1" x14ac:dyDescent="0.2">
      <c r="A240" s="5"/>
      <c r="B240" s="5"/>
      <c r="C240" s="5"/>
      <c r="D240" s="3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2.75" customHeight="1" x14ac:dyDescent="0.2">
      <c r="A241" s="5"/>
      <c r="B241" s="5"/>
      <c r="C241" s="5"/>
      <c r="D241" s="3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2.75" customHeight="1" x14ac:dyDescent="0.2">
      <c r="A242" s="5"/>
      <c r="B242" s="5"/>
      <c r="C242" s="5"/>
      <c r="D242" s="3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2.75" customHeight="1" x14ac:dyDescent="0.2">
      <c r="A243" s="5"/>
      <c r="B243" s="5"/>
      <c r="C243" s="5"/>
      <c r="D243" s="3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2.75" customHeight="1" x14ac:dyDescent="0.2">
      <c r="A244" s="5"/>
      <c r="B244" s="5"/>
      <c r="C244" s="5"/>
      <c r="D244" s="3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2.75" customHeight="1" x14ac:dyDescent="0.2">
      <c r="A245" s="5"/>
      <c r="B245" s="5"/>
      <c r="C245" s="5"/>
      <c r="D245" s="3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2.75" customHeight="1" x14ac:dyDescent="0.2">
      <c r="A246" s="5"/>
      <c r="B246" s="5"/>
      <c r="C246" s="5"/>
      <c r="D246" s="3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2.75" customHeight="1" x14ac:dyDescent="0.2">
      <c r="A247" s="5"/>
      <c r="B247" s="5"/>
      <c r="C247" s="5"/>
      <c r="D247" s="3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2.75" customHeight="1" x14ac:dyDescent="0.2">
      <c r="A248" s="5"/>
      <c r="B248" s="5"/>
      <c r="C248" s="5"/>
      <c r="D248" s="3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2.75" customHeight="1" x14ac:dyDescent="0.2">
      <c r="A249" s="5"/>
      <c r="B249" s="5"/>
      <c r="C249" s="5"/>
      <c r="D249" s="3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2.75" customHeight="1" x14ac:dyDescent="0.2">
      <c r="A250" s="5"/>
      <c r="B250" s="5"/>
      <c r="C250" s="5"/>
      <c r="D250" s="3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2.75" customHeight="1" x14ac:dyDescent="0.2">
      <c r="A251" s="5"/>
      <c r="B251" s="5"/>
      <c r="C251" s="5"/>
      <c r="D251" s="3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2.75" customHeight="1" x14ac:dyDescent="0.2">
      <c r="A252" s="5"/>
      <c r="B252" s="5"/>
      <c r="C252" s="5"/>
      <c r="D252" s="3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2.75" customHeight="1" x14ac:dyDescent="0.2">
      <c r="A253" s="5"/>
      <c r="B253" s="5"/>
      <c r="C253" s="5"/>
      <c r="D253" s="3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2.75" customHeight="1" x14ac:dyDescent="0.2">
      <c r="A254" s="5"/>
      <c r="B254" s="5"/>
      <c r="C254" s="5"/>
      <c r="D254" s="3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2.75" customHeight="1" x14ac:dyDescent="0.2">
      <c r="A255" s="5"/>
      <c r="B255" s="5"/>
      <c r="C255" s="5"/>
      <c r="D255" s="3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2.75" customHeight="1" x14ac:dyDescent="0.2">
      <c r="A256" s="5"/>
      <c r="B256" s="5"/>
      <c r="C256" s="5"/>
      <c r="D256" s="3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2.75" customHeight="1" x14ac:dyDescent="0.2">
      <c r="A257" s="5"/>
      <c r="B257" s="5"/>
      <c r="C257" s="5"/>
      <c r="D257" s="3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2.75" customHeight="1" x14ac:dyDescent="0.2">
      <c r="A258" s="5"/>
      <c r="B258" s="5"/>
      <c r="C258" s="5"/>
      <c r="D258" s="3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2.75" customHeight="1" x14ac:dyDescent="0.2">
      <c r="A259" s="5"/>
      <c r="B259" s="5"/>
      <c r="C259" s="5"/>
      <c r="D259" s="3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2.75" customHeight="1" x14ac:dyDescent="0.2">
      <c r="A260" s="5"/>
      <c r="B260" s="5"/>
      <c r="C260" s="5"/>
      <c r="D260" s="3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2.75" customHeight="1" x14ac:dyDescent="0.2">
      <c r="A261" s="5"/>
      <c r="B261" s="5"/>
      <c r="C261" s="5"/>
      <c r="D261" s="3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2.75" customHeight="1" x14ac:dyDescent="0.2">
      <c r="A262" s="5"/>
      <c r="B262" s="5"/>
      <c r="C262" s="5"/>
      <c r="D262" s="3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2.75" customHeight="1" x14ac:dyDescent="0.2">
      <c r="A263" s="5"/>
      <c r="B263" s="5"/>
      <c r="C263" s="5"/>
      <c r="D263" s="3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2.75" customHeight="1" x14ac:dyDescent="0.2">
      <c r="A264" s="5"/>
      <c r="B264" s="5"/>
      <c r="C264" s="5"/>
      <c r="D264" s="3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2.75" customHeight="1" x14ac:dyDescent="0.2">
      <c r="A265" s="5"/>
      <c r="B265" s="5"/>
      <c r="C265" s="5"/>
      <c r="D265" s="3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2.75" customHeight="1" x14ac:dyDescent="0.2">
      <c r="A266" s="5"/>
      <c r="B266" s="5"/>
      <c r="C266" s="5"/>
      <c r="D266" s="3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2.75" customHeight="1" x14ac:dyDescent="0.2">
      <c r="A267" s="5"/>
      <c r="B267" s="5"/>
      <c r="C267" s="5"/>
      <c r="D267" s="3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2.75" customHeight="1" x14ac:dyDescent="0.2">
      <c r="A268" s="5"/>
      <c r="B268" s="5"/>
      <c r="C268" s="5"/>
      <c r="D268" s="3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2.75" customHeight="1" x14ac:dyDescent="0.2">
      <c r="A269" s="5"/>
      <c r="B269" s="5"/>
      <c r="C269" s="5"/>
      <c r="D269" s="3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2.75" customHeight="1" x14ac:dyDescent="0.2">
      <c r="A270" s="5"/>
      <c r="B270" s="5"/>
      <c r="C270" s="5"/>
      <c r="D270" s="3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2.75" customHeight="1" x14ac:dyDescent="0.2">
      <c r="A271" s="5"/>
      <c r="B271" s="5"/>
      <c r="C271" s="5"/>
      <c r="D271" s="3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2.75" customHeight="1" x14ac:dyDescent="0.2">
      <c r="A272" s="5"/>
      <c r="B272" s="5"/>
      <c r="C272" s="5"/>
      <c r="D272" s="3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2.75" customHeight="1" x14ac:dyDescent="0.2">
      <c r="A273" s="5"/>
      <c r="B273" s="5"/>
      <c r="C273" s="5"/>
      <c r="D273" s="3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2.75" customHeight="1" x14ac:dyDescent="0.2">
      <c r="A274" s="5"/>
      <c r="B274" s="5"/>
      <c r="C274" s="5"/>
      <c r="D274" s="3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2.75" customHeight="1" x14ac:dyDescent="0.2">
      <c r="A275" s="5"/>
      <c r="B275" s="5"/>
      <c r="C275" s="5"/>
      <c r="D275" s="3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2.75" customHeight="1" x14ac:dyDescent="0.2">
      <c r="A276" s="5"/>
      <c r="B276" s="5"/>
      <c r="C276" s="5"/>
      <c r="D276" s="3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2.75" customHeight="1" x14ac:dyDescent="0.2">
      <c r="A277" s="5"/>
      <c r="B277" s="5"/>
      <c r="C277" s="5"/>
      <c r="D277" s="3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2.75" customHeight="1" x14ac:dyDescent="0.2">
      <c r="A278" s="5"/>
      <c r="B278" s="5"/>
      <c r="C278" s="5"/>
      <c r="D278" s="3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2.75" customHeight="1" x14ac:dyDescent="0.2">
      <c r="A279" s="5"/>
      <c r="B279" s="5"/>
      <c r="C279" s="5"/>
      <c r="D279" s="3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2.75" customHeight="1" x14ac:dyDescent="0.2">
      <c r="A280" s="5"/>
      <c r="B280" s="5"/>
      <c r="C280" s="5"/>
      <c r="D280" s="3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2.75" customHeight="1" x14ac:dyDescent="0.2">
      <c r="A281" s="5"/>
      <c r="B281" s="5"/>
      <c r="C281" s="5"/>
      <c r="D281" s="3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2.75" customHeight="1" x14ac:dyDescent="0.2">
      <c r="A282" s="5"/>
      <c r="B282" s="5"/>
      <c r="C282" s="5"/>
      <c r="D282" s="3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2.75" customHeight="1" x14ac:dyDescent="0.2">
      <c r="A283" s="5"/>
      <c r="B283" s="5"/>
      <c r="C283" s="5"/>
      <c r="D283" s="3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2.75" customHeight="1" x14ac:dyDescent="0.2">
      <c r="A284" s="5"/>
      <c r="B284" s="5"/>
      <c r="C284" s="5"/>
      <c r="D284" s="3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2.75" customHeight="1" x14ac:dyDescent="0.2">
      <c r="A285" s="5"/>
      <c r="B285" s="5"/>
      <c r="C285" s="5"/>
      <c r="D285" s="3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2.75" customHeight="1" x14ac:dyDescent="0.2">
      <c r="A286" s="5"/>
      <c r="B286" s="5"/>
      <c r="C286" s="5"/>
      <c r="D286" s="3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2.75" customHeight="1" x14ac:dyDescent="0.2">
      <c r="A287" s="5"/>
      <c r="B287" s="5"/>
      <c r="C287" s="5"/>
      <c r="D287" s="3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2.75" customHeight="1" x14ac:dyDescent="0.2">
      <c r="A288" s="5"/>
      <c r="B288" s="5"/>
      <c r="C288" s="5"/>
      <c r="D288" s="3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2.75" customHeight="1" x14ac:dyDescent="0.2">
      <c r="A289" s="5"/>
      <c r="B289" s="5"/>
      <c r="C289" s="5"/>
      <c r="D289" s="3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2.75" customHeight="1" x14ac:dyDescent="0.2">
      <c r="A290" s="5"/>
      <c r="B290" s="5"/>
      <c r="C290" s="5"/>
      <c r="D290" s="3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2.75" customHeight="1" x14ac:dyDescent="0.2">
      <c r="A291" s="5"/>
      <c r="B291" s="5"/>
      <c r="C291" s="5"/>
      <c r="D291" s="3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2.75" customHeight="1" x14ac:dyDescent="0.2">
      <c r="A292" s="5"/>
      <c r="B292" s="5"/>
      <c r="C292" s="5"/>
      <c r="D292" s="3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2.75" customHeight="1" x14ac:dyDescent="0.2">
      <c r="A293" s="5"/>
      <c r="B293" s="5"/>
      <c r="C293" s="5"/>
      <c r="D293" s="3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2.75" customHeight="1" x14ac:dyDescent="0.2">
      <c r="A294" s="5"/>
      <c r="B294" s="5"/>
      <c r="C294" s="5"/>
      <c r="D294" s="3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2.75" customHeight="1" x14ac:dyDescent="0.2">
      <c r="A295" s="5"/>
      <c r="B295" s="5"/>
      <c r="C295" s="5"/>
      <c r="D295" s="3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2.75" customHeight="1" x14ac:dyDescent="0.2">
      <c r="A296" s="5"/>
      <c r="B296" s="5"/>
      <c r="C296" s="5"/>
      <c r="D296" s="3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2.75" customHeight="1" x14ac:dyDescent="0.2">
      <c r="A297" s="5"/>
      <c r="B297" s="5"/>
      <c r="C297" s="5"/>
      <c r="D297" s="3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2.75" customHeight="1" x14ac:dyDescent="0.2">
      <c r="A298" s="5"/>
      <c r="B298" s="5"/>
      <c r="C298" s="5"/>
      <c r="D298" s="3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2.75" customHeight="1" x14ac:dyDescent="0.2">
      <c r="A299" s="5"/>
      <c r="B299" s="5"/>
      <c r="C299" s="5"/>
      <c r="D299" s="3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2.75" customHeight="1" x14ac:dyDescent="0.2">
      <c r="A300" s="5"/>
      <c r="B300" s="5"/>
      <c r="C300" s="5"/>
      <c r="D300" s="3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2.75" customHeight="1" x14ac:dyDescent="0.2">
      <c r="A301" s="5"/>
      <c r="B301" s="5"/>
      <c r="C301" s="5"/>
      <c r="D301" s="3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2.75" customHeight="1" x14ac:dyDescent="0.2">
      <c r="A302" s="5"/>
      <c r="B302" s="5"/>
      <c r="C302" s="5"/>
      <c r="D302" s="3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2.75" customHeight="1" x14ac:dyDescent="0.2">
      <c r="A303" s="5"/>
      <c r="B303" s="5"/>
      <c r="C303" s="5"/>
      <c r="D303" s="3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2.75" customHeight="1" x14ac:dyDescent="0.2">
      <c r="A304" s="5"/>
      <c r="B304" s="5"/>
      <c r="C304" s="5"/>
      <c r="D304" s="3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2.75" customHeight="1" x14ac:dyDescent="0.2">
      <c r="A305" s="5"/>
      <c r="B305" s="5"/>
      <c r="C305" s="5"/>
      <c r="D305" s="3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2.75" customHeight="1" x14ac:dyDescent="0.2">
      <c r="A306" s="5"/>
      <c r="B306" s="5"/>
      <c r="C306" s="5"/>
      <c r="D306" s="3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2.75" customHeight="1" x14ac:dyDescent="0.2">
      <c r="A307" s="5"/>
      <c r="B307" s="5"/>
      <c r="C307" s="5"/>
      <c r="D307" s="3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2.75" customHeight="1" x14ac:dyDescent="0.2">
      <c r="A308" s="5"/>
      <c r="B308" s="5"/>
      <c r="C308" s="5"/>
      <c r="D308" s="3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2.75" customHeight="1" x14ac:dyDescent="0.2">
      <c r="A309" s="5"/>
      <c r="B309" s="5"/>
      <c r="C309" s="5"/>
      <c r="D309" s="3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2.75" customHeight="1" x14ac:dyDescent="0.2">
      <c r="A310" s="5"/>
      <c r="B310" s="5"/>
      <c r="C310" s="5"/>
      <c r="D310" s="3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2.75" customHeight="1" x14ac:dyDescent="0.2">
      <c r="A311" s="5"/>
      <c r="B311" s="5"/>
      <c r="C311" s="5"/>
      <c r="D311" s="3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2.75" customHeight="1" x14ac:dyDescent="0.2">
      <c r="A312" s="5"/>
      <c r="B312" s="5"/>
      <c r="C312" s="5"/>
      <c r="D312" s="3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2.75" customHeight="1" x14ac:dyDescent="0.2">
      <c r="A313" s="5"/>
      <c r="B313" s="5"/>
      <c r="C313" s="5"/>
      <c r="D313" s="3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2.75" customHeight="1" x14ac:dyDescent="0.2">
      <c r="A314" s="5"/>
      <c r="B314" s="5"/>
      <c r="C314" s="5"/>
      <c r="D314" s="3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2.75" customHeight="1" x14ac:dyDescent="0.2">
      <c r="A315" s="5"/>
      <c r="B315" s="5"/>
      <c r="C315" s="5"/>
      <c r="D315" s="3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2.75" customHeight="1" x14ac:dyDescent="0.2">
      <c r="A316" s="5"/>
      <c r="B316" s="5"/>
      <c r="C316" s="5"/>
      <c r="D316" s="3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2.75" customHeight="1" x14ac:dyDescent="0.2">
      <c r="A317" s="5"/>
      <c r="B317" s="5"/>
      <c r="C317" s="5"/>
      <c r="D317" s="3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2.75" customHeight="1" x14ac:dyDescent="0.2">
      <c r="A318" s="5"/>
      <c r="B318" s="5"/>
      <c r="C318" s="5"/>
      <c r="D318" s="3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2.75" customHeight="1" x14ac:dyDescent="0.2">
      <c r="A319" s="5"/>
      <c r="B319" s="5"/>
      <c r="C319" s="5"/>
      <c r="D319" s="3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2.75" customHeight="1" x14ac:dyDescent="0.2">
      <c r="A320" s="5"/>
      <c r="B320" s="5"/>
      <c r="C320" s="5"/>
      <c r="D320" s="3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2.75" customHeight="1" x14ac:dyDescent="0.2">
      <c r="A321" s="5"/>
      <c r="B321" s="5"/>
      <c r="C321" s="5"/>
      <c r="D321" s="3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2.75" customHeight="1" x14ac:dyDescent="0.2">
      <c r="A322" s="5"/>
      <c r="B322" s="5"/>
      <c r="C322" s="5"/>
      <c r="D322" s="3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2.75" customHeight="1" x14ac:dyDescent="0.2">
      <c r="A323" s="5"/>
      <c r="B323" s="5"/>
      <c r="C323" s="5"/>
      <c r="D323" s="3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2.75" customHeight="1" x14ac:dyDescent="0.2">
      <c r="A324" s="5"/>
      <c r="B324" s="5"/>
      <c r="C324" s="5"/>
      <c r="D324" s="3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2.75" customHeight="1" x14ac:dyDescent="0.2">
      <c r="A325" s="5"/>
      <c r="B325" s="5"/>
      <c r="C325" s="5"/>
      <c r="D325" s="3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2.75" customHeight="1" x14ac:dyDescent="0.2">
      <c r="A326" s="5"/>
      <c r="B326" s="5"/>
      <c r="C326" s="5"/>
      <c r="D326" s="3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2.75" customHeight="1" x14ac:dyDescent="0.2">
      <c r="A327" s="5"/>
      <c r="B327" s="5"/>
      <c r="C327" s="5"/>
      <c r="D327" s="3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2.75" customHeight="1" x14ac:dyDescent="0.2">
      <c r="A328" s="5"/>
      <c r="B328" s="5"/>
      <c r="C328" s="5"/>
      <c r="D328" s="3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2.75" customHeight="1" x14ac:dyDescent="0.2">
      <c r="A329" s="5"/>
      <c r="B329" s="5"/>
      <c r="C329" s="5"/>
      <c r="D329" s="3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2.75" customHeight="1" x14ac:dyDescent="0.2">
      <c r="A330" s="5"/>
      <c r="B330" s="5"/>
      <c r="C330" s="5"/>
      <c r="D330" s="3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2.75" customHeight="1" x14ac:dyDescent="0.2">
      <c r="A331" s="5"/>
      <c r="B331" s="5"/>
      <c r="C331" s="5"/>
      <c r="D331" s="3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2.75" customHeight="1" x14ac:dyDescent="0.2">
      <c r="A332" s="5"/>
      <c r="B332" s="5"/>
      <c r="C332" s="5"/>
      <c r="D332" s="3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2.75" customHeight="1" x14ac:dyDescent="0.2">
      <c r="A333" s="5"/>
      <c r="B333" s="5"/>
      <c r="C333" s="5"/>
      <c r="D333" s="3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2.75" customHeight="1" x14ac:dyDescent="0.2">
      <c r="A334" s="5"/>
      <c r="B334" s="5"/>
      <c r="C334" s="5"/>
      <c r="D334" s="3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2.75" customHeight="1" x14ac:dyDescent="0.2">
      <c r="A335" s="5"/>
      <c r="B335" s="5"/>
      <c r="C335" s="5"/>
      <c r="D335" s="3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2.75" customHeight="1" x14ac:dyDescent="0.2">
      <c r="A336" s="5"/>
      <c r="B336" s="5"/>
      <c r="C336" s="5"/>
      <c r="D336" s="3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2.75" customHeight="1" x14ac:dyDescent="0.2">
      <c r="A337" s="5"/>
      <c r="B337" s="5"/>
      <c r="C337" s="5"/>
      <c r="D337" s="3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2.75" customHeight="1" x14ac:dyDescent="0.2">
      <c r="A338" s="5"/>
      <c r="B338" s="5"/>
      <c r="C338" s="5"/>
      <c r="D338" s="3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2.75" customHeight="1" x14ac:dyDescent="0.2">
      <c r="A339" s="5"/>
      <c r="B339" s="5"/>
      <c r="C339" s="5"/>
      <c r="D339" s="3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2.75" customHeight="1" x14ac:dyDescent="0.2">
      <c r="A340" s="5"/>
      <c r="B340" s="5"/>
      <c r="C340" s="5"/>
      <c r="D340" s="3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2.75" customHeight="1" x14ac:dyDescent="0.2">
      <c r="A341" s="5"/>
      <c r="B341" s="5"/>
      <c r="C341" s="5"/>
      <c r="D341" s="3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2.75" customHeight="1" x14ac:dyDescent="0.2">
      <c r="A342" s="5"/>
      <c r="B342" s="5"/>
      <c r="C342" s="5"/>
      <c r="D342" s="3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2.75" customHeight="1" x14ac:dyDescent="0.2">
      <c r="A343" s="5"/>
      <c r="B343" s="5"/>
      <c r="C343" s="5"/>
      <c r="D343" s="3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2.75" customHeight="1" x14ac:dyDescent="0.2">
      <c r="A344" s="5"/>
      <c r="B344" s="5"/>
      <c r="C344" s="5"/>
      <c r="D344" s="3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2.75" customHeight="1" x14ac:dyDescent="0.2">
      <c r="A345" s="5"/>
      <c r="B345" s="5"/>
      <c r="C345" s="5"/>
      <c r="D345" s="3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2.75" customHeight="1" x14ac:dyDescent="0.2">
      <c r="A346" s="5"/>
      <c r="B346" s="5"/>
      <c r="C346" s="5"/>
      <c r="D346" s="3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2.75" customHeight="1" x14ac:dyDescent="0.2">
      <c r="A347" s="5"/>
      <c r="B347" s="5"/>
      <c r="C347" s="5"/>
      <c r="D347" s="3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2.75" customHeight="1" x14ac:dyDescent="0.2">
      <c r="A348" s="5"/>
      <c r="B348" s="5"/>
      <c r="C348" s="5"/>
      <c r="D348" s="3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2.75" customHeight="1" x14ac:dyDescent="0.2">
      <c r="A349" s="5"/>
      <c r="B349" s="5"/>
      <c r="C349" s="5"/>
      <c r="D349" s="3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2.75" customHeight="1" x14ac:dyDescent="0.2">
      <c r="A350" s="5"/>
      <c r="B350" s="5"/>
      <c r="C350" s="5"/>
      <c r="D350" s="3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2.75" customHeight="1" x14ac:dyDescent="0.2">
      <c r="A351" s="5"/>
      <c r="B351" s="5"/>
      <c r="C351" s="5"/>
      <c r="D351" s="3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2.75" customHeight="1" x14ac:dyDescent="0.2">
      <c r="A352" s="5"/>
      <c r="B352" s="5"/>
      <c r="C352" s="5"/>
      <c r="D352" s="3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2.75" customHeight="1" x14ac:dyDescent="0.2">
      <c r="A353" s="5"/>
      <c r="B353" s="5"/>
      <c r="C353" s="5"/>
      <c r="D353" s="3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2.75" customHeight="1" x14ac:dyDescent="0.2">
      <c r="A354" s="5"/>
      <c r="B354" s="5"/>
      <c r="C354" s="5"/>
      <c r="D354" s="3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2.75" customHeight="1" x14ac:dyDescent="0.2">
      <c r="A355" s="5"/>
      <c r="B355" s="5"/>
      <c r="C355" s="5"/>
      <c r="D355" s="3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2.75" customHeight="1" x14ac:dyDescent="0.2">
      <c r="A356" s="5"/>
      <c r="B356" s="5"/>
      <c r="C356" s="5"/>
      <c r="D356" s="3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2.75" customHeight="1" x14ac:dyDescent="0.2">
      <c r="A357" s="5"/>
      <c r="B357" s="5"/>
      <c r="C357" s="5"/>
      <c r="D357" s="3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2.75" customHeight="1" x14ac:dyDescent="0.2">
      <c r="A358" s="5"/>
      <c r="B358" s="5"/>
      <c r="C358" s="5"/>
      <c r="D358" s="3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2.75" customHeight="1" x14ac:dyDescent="0.2">
      <c r="A359" s="5"/>
      <c r="B359" s="5"/>
      <c r="C359" s="5"/>
      <c r="D359" s="3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2.75" customHeight="1" x14ac:dyDescent="0.2">
      <c r="A360" s="5"/>
      <c r="B360" s="5"/>
      <c r="C360" s="5"/>
      <c r="D360" s="3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2.75" customHeight="1" x14ac:dyDescent="0.2">
      <c r="A361" s="5"/>
      <c r="B361" s="5"/>
      <c r="C361" s="5"/>
      <c r="D361" s="3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2.75" customHeight="1" x14ac:dyDescent="0.2">
      <c r="A362" s="5"/>
      <c r="B362" s="5"/>
      <c r="C362" s="5"/>
      <c r="D362" s="3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2.75" customHeight="1" x14ac:dyDescent="0.2">
      <c r="A363" s="5"/>
      <c r="B363" s="5"/>
      <c r="C363" s="5"/>
      <c r="D363" s="3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2.75" customHeight="1" x14ac:dyDescent="0.2">
      <c r="A364" s="5"/>
      <c r="B364" s="5"/>
      <c r="C364" s="5"/>
      <c r="D364" s="3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2.75" customHeight="1" x14ac:dyDescent="0.2">
      <c r="A365" s="5"/>
      <c r="B365" s="5"/>
      <c r="C365" s="5"/>
      <c r="D365" s="3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2.75" customHeight="1" x14ac:dyDescent="0.2">
      <c r="A366" s="5"/>
      <c r="B366" s="5"/>
      <c r="C366" s="5"/>
      <c r="D366" s="3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2.75" customHeight="1" x14ac:dyDescent="0.2">
      <c r="A367" s="5"/>
      <c r="B367" s="5"/>
      <c r="C367" s="5"/>
      <c r="D367" s="3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2.75" customHeight="1" x14ac:dyDescent="0.2">
      <c r="A368" s="5"/>
      <c r="B368" s="5"/>
      <c r="C368" s="5"/>
      <c r="D368" s="3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2.75" customHeight="1" x14ac:dyDescent="0.2">
      <c r="A369" s="5"/>
      <c r="B369" s="5"/>
      <c r="C369" s="5"/>
      <c r="D369" s="3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2.75" customHeight="1" x14ac:dyDescent="0.2">
      <c r="A370" s="5"/>
      <c r="B370" s="5"/>
      <c r="C370" s="5"/>
      <c r="D370" s="3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2.75" customHeight="1" x14ac:dyDescent="0.2">
      <c r="A371" s="5"/>
      <c r="B371" s="5"/>
      <c r="C371" s="5"/>
      <c r="D371" s="3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2.75" customHeight="1" x14ac:dyDescent="0.2">
      <c r="A372" s="5"/>
      <c r="B372" s="5"/>
      <c r="C372" s="5"/>
      <c r="D372" s="3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2.75" customHeight="1" x14ac:dyDescent="0.2">
      <c r="A373" s="5"/>
      <c r="B373" s="5"/>
      <c r="C373" s="5"/>
      <c r="D373" s="3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2.75" customHeight="1" x14ac:dyDescent="0.2">
      <c r="A374" s="5"/>
      <c r="B374" s="5"/>
      <c r="C374" s="5"/>
      <c r="D374" s="3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2.75" customHeight="1" x14ac:dyDescent="0.2">
      <c r="A375" s="5"/>
      <c r="B375" s="5"/>
      <c r="C375" s="5"/>
      <c r="D375" s="3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2.75" customHeight="1" x14ac:dyDescent="0.2">
      <c r="A376" s="5"/>
      <c r="B376" s="5"/>
      <c r="C376" s="5"/>
      <c r="D376" s="3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2.75" customHeight="1" x14ac:dyDescent="0.2">
      <c r="A377" s="5"/>
      <c r="B377" s="5"/>
      <c r="C377" s="5"/>
      <c r="D377" s="3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2.75" customHeight="1" x14ac:dyDescent="0.2">
      <c r="A378" s="5"/>
      <c r="B378" s="5"/>
      <c r="C378" s="5"/>
      <c r="D378" s="3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2.75" customHeight="1" x14ac:dyDescent="0.2">
      <c r="A379" s="5"/>
      <c r="B379" s="5"/>
      <c r="C379" s="5"/>
      <c r="D379" s="3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2.75" customHeight="1" x14ac:dyDescent="0.2">
      <c r="A380" s="5"/>
      <c r="B380" s="5"/>
      <c r="C380" s="5"/>
      <c r="D380" s="3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2.75" customHeight="1" x14ac:dyDescent="0.2">
      <c r="A381" s="5"/>
      <c r="B381" s="5"/>
      <c r="C381" s="5"/>
      <c r="D381" s="3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2.75" customHeight="1" x14ac:dyDescent="0.2">
      <c r="A382" s="5"/>
      <c r="B382" s="5"/>
      <c r="C382" s="5"/>
      <c r="D382" s="3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2.75" customHeight="1" x14ac:dyDescent="0.2">
      <c r="A383" s="5"/>
      <c r="B383" s="5"/>
      <c r="C383" s="5"/>
      <c r="D383" s="3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2.75" customHeight="1" x14ac:dyDescent="0.2">
      <c r="A384" s="5"/>
      <c r="B384" s="5"/>
      <c r="C384" s="5"/>
      <c r="D384" s="3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2.75" customHeight="1" x14ac:dyDescent="0.2">
      <c r="A385" s="5"/>
      <c r="B385" s="5"/>
      <c r="C385" s="5"/>
      <c r="D385" s="3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2.75" customHeight="1" x14ac:dyDescent="0.2">
      <c r="A386" s="5"/>
      <c r="B386" s="5"/>
      <c r="C386" s="5"/>
      <c r="D386" s="3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2.75" customHeight="1" x14ac:dyDescent="0.2">
      <c r="A387" s="5"/>
      <c r="B387" s="5"/>
      <c r="C387" s="5"/>
      <c r="D387" s="3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2.75" customHeight="1" x14ac:dyDescent="0.2">
      <c r="A388" s="5"/>
      <c r="B388" s="5"/>
      <c r="C388" s="5"/>
      <c r="D388" s="3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2.75" customHeight="1" x14ac:dyDescent="0.2">
      <c r="A389" s="5"/>
      <c r="B389" s="5"/>
      <c r="C389" s="5"/>
      <c r="D389" s="3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2.75" customHeight="1" x14ac:dyDescent="0.2">
      <c r="A390" s="5"/>
      <c r="B390" s="5"/>
      <c r="C390" s="5"/>
      <c r="D390" s="3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2.75" customHeight="1" x14ac:dyDescent="0.2">
      <c r="A391" s="5"/>
      <c r="B391" s="5"/>
      <c r="C391" s="5"/>
      <c r="D391" s="3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2.75" customHeight="1" x14ac:dyDescent="0.2">
      <c r="A392" s="5"/>
      <c r="B392" s="5"/>
      <c r="C392" s="5"/>
      <c r="D392" s="3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2.75" customHeight="1" x14ac:dyDescent="0.2">
      <c r="A393" s="5"/>
      <c r="B393" s="5"/>
      <c r="C393" s="5"/>
      <c r="D393" s="3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2.75" customHeight="1" x14ac:dyDescent="0.2">
      <c r="A394" s="5"/>
      <c r="B394" s="5"/>
      <c r="C394" s="5"/>
      <c r="D394" s="3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2.75" customHeight="1" x14ac:dyDescent="0.2">
      <c r="A395" s="5"/>
      <c r="B395" s="5"/>
      <c r="C395" s="5"/>
      <c r="D395" s="3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2.75" customHeight="1" x14ac:dyDescent="0.2">
      <c r="A396" s="5"/>
      <c r="B396" s="5"/>
      <c r="C396" s="5"/>
      <c r="D396" s="3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2.75" customHeight="1" x14ac:dyDescent="0.2">
      <c r="A397" s="5"/>
      <c r="B397" s="5"/>
      <c r="C397" s="5"/>
      <c r="D397" s="3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2.75" customHeight="1" x14ac:dyDescent="0.2">
      <c r="A398" s="5"/>
      <c r="B398" s="5"/>
      <c r="C398" s="5"/>
      <c r="D398" s="3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2.75" customHeight="1" x14ac:dyDescent="0.2">
      <c r="A399" s="5"/>
      <c r="B399" s="5"/>
      <c r="C399" s="5"/>
      <c r="D399" s="3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2.75" customHeight="1" x14ac:dyDescent="0.2">
      <c r="A400" s="5"/>
      <c r="B400" s="5"/>
      <c r="C400" s="5"/>
      <c r="D400" s="3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2.75" customHeight="1" x14ac:dyDescent="0.2">
      <c r="A401" s="5"/>
      <c r="B401" s="5"/>
      <c r="C401" s="5"/>
      <c r="D401" s="3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2.75" customHeight="1" x14ac:dyDescent="0.2">
      <c r="A402" s="5"/>
      <c r="B402" s="5"/>
      <c r="C402" s="5"/>
      <c r="D402" s="3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2.75" customHeight="1" x14ac:dyDescent="0.2">
      <c r="A403" s="5"/>
      <c r="B403" s="5"/>
      <c r="C403" s="5"/>
      <c r="D403" s="3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2.75" customHeight="1" x14ac:dyDescent="0.2">
      <c r="A404" s="5"/>
      <c r="B404" s="5"/>
      <c r="C404" s="5"/>
      <c r="D404" s="3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2.75" customHeight="1" x14ac:dyDescent="0.2">
      <c r="A405" s="5"/>
      <c r="B405" s="5"/>
      <c r="C405" s="5"/>
      <c r="D405" s="3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2.75" customHeight="1" x14ac:dyDescent="0.2">
      <c r="A406" s="5"/>
      <c r="B406" s="5"/>
      <c r="C406" s="5"/>
      <c r="D406" s="3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2.75" customHeight="1" x14ac:dyDescent="0.2">
      <c r="A407" s="5"/>
      <c r="B407" s="5"/>
      <c r="C407" s="5"/>
      <c r="D407" s="3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2.75" customHeight="1" x14ac:dyDescent="0.2">
      <c r="A408" s="5"/>
      <c r="B408" s="5"/>
      <c r="C408" s="5"/>
      <c r="D408" s="3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2.75" customHeight="1" x14ac:dyDescent="0.2">
      <c r="A409" s="5"/>
      <c r="B409" s="5"/>
      <c r="C409" s="5"/>
      <c r="D409" s="3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2.75" customHeight="1" x14ac:dyDescent="0.2">
      <c r="A410" s="5"/>
      <c r="B410" s="5"/>
      <c r="C410" s="5"/>
      <c r="D410" s="3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2.75" customHeight="1" x14ac:dyDescent="0.2">
      <c r="A411" s="5"/>
      <c r="B411" s="5"/>
      <c r="C411" s="5"/>
      <c r="D411" s="3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2.75" customHeight="1" x14ac:dyDescent="0.2">
      <c r="A412" s="5"/>
      <c r="B412" s="5"/>
      <c r="C412" s="5"/>
      <c r="D412" s="3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2.75" customHeight="1" x14ac:dyDescent="0.2">
      <c r="A413" s="5"/>
      <c r="B413" s="5"/>
      <c r="C413" s="5"/>
      <c r="D413" s="3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2.75" customHeight="1" x14ac:dyDescent="0.2">
      <c r="A414" s="5"/>
      <c r="B414" s="5"/>
      <c r="C414" s="5"/>
      <c r="D414" s="3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2.75" customHeight="1" x14ac:dyDescent="0.2">
      <c r="A415" s="5"/>
      <c r="B415" s="5"/>
      <c r="C415" s="5"/>
      <c r="D415" s="3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2.75" customHeight="1" x14ac:dyDescent="0.2">
      <c r="A416" s="5"/>
      <c r="B416" s="5"/>
      <c r="C416" s="5"/>
      <c r="D416" s="3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2.75" customHeight="1" x14ac:dyDescent="0.2">
      <c r="A417" s="5"/>
      <c r="B417" s="5"/>
      <c r="C417" s="5"/>
      <c r="D417" s="3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2.75" customHeight="1" x14ac:dyDescent="0.2">
      <c r="A418" s="5"/>
      <c r="B418" s="5"/>
      <c r="C418" s="5"/>
      <c r="D418" s="3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2.75" customHeight="1" x14ac:dyDescent="0.2">
      <c r="A419" s="5"/>
      <c r="B419" s="5"/>
      <c r="C419" s="5"/>
      <c r="D419" s="3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2.75" customHeight="1" x14ac:dyDescent="0.2">
      <c r="A420" s="5"/>
      <c r="B420" s="5"/>
      <c r="C420" s="5"/>
      <c r="D420" s="3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2.75" customHeight="1" x14ac:dyDescent="0.2">
      <c r="A421" s="5"/>
      <c r="B421" s="5"/>
      <c r="C421" s="5"/>
      <c r="D421" s="3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2.75" customHeight="1" x14ac:dyDescent="0.2">
      <c r="A422" s="5"/>
      <c r="B422" s="5"/>
      <c r="C422" s="5"/>
      <c r="D422" s="3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2.75" customHeight="1" x14ac:dyDescent="0.2">
      <c r="A423" s="5"/>
      <c r="B423" s="5"/>
      <c r="C423" s="5"/>
      <c r="D423" s="3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2.75" customHeight="1" x14ac:dyDescent="0.2">
      <c r="A424" s="5"/>
      <c r="B424" s="5"/>
      <c r="C424" s="5"/>
      <c r="D424" s="3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2.75" customHeight="1" x14ac:dyDescent="0.2">
      <c r="A425" s="5"/>
      <c r="B425" s="5"/>
      <c r="C425" s="5"/>
      <c r="D425" s="3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2.75" customHeight="1" x14ac:dyDescent="0.2">
      <c r="A426" s="5"/>
      <c r="B426" s="5"/>
      <c r="C426" s="5"/>
      <c r="D426" s="3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2.75" customHeight="1" x14ac:dyDescent="0.2">
      <c r="A427" s="5"/>
      <c r="B427" s="5"/>
      <c r="C427" s="5"/>
      <c r="D427" s="3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2.75" customHeight="1" x14ac:dyDescent="0.2">
      <c r="A428" s="5"/>
      <c r="B428" s="5"/>
      <c r="C428" s="5"/>
      <c r="D428" s="3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2.75" customHeight="1" x14ac:dyDescent="0.2">
      <c r="A429" s="5"/>
      <c r="B429" s="5"/>
      <c r="C429" s="5"/>
      <c r="D429" s="3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2.75" customHeight="1" x14ac:dyDescent="0.2">
      <c r="A430" s="5"/>
      <c r="B430" s="5"/>
      <c r="C430" s="5"/>
      <c r="D430" s="3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2.75" customHeight="1" x14ac:dyDescent="0.2">
      <c r="A431" s="5"/>
      <c r="B431" s="5"/>
      <c r="C431" s="5"/>
      <c r="D431" s="3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2.75" customHeight="1" x14ac:dyDescent="0.2">
      <c r="A432" s="5"/>
      <c r="B432" s="5"/>
      <c r="C432" s="5"/>
      <c r="D432" s="3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2.75" customHeight="1" x14ac:dyDescent="0.2">
      <c r="A433" s="5"/>
      <c r="B433" s="5"/>
      <c r="C433" s="5"/>
      <c r="D433" s="3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2.75" customHeight="1" x14ac:dyDescent="0.2">
      <c r="A434" s="5"/>
      <c r="B434" s="5"/>
      <c r="C434" s="5"/>
      <c r="D434" s="3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2.75" customHeight="1" x14ac:dyDescent="0.2">
      <c r="A435" s="5"/>
      <c r="B435" s="5"/>
      <c r="C435" s="5"/>
      <c r="D435" s="3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2.75" customHeight="1" x14ac:dyDescent="0.2">
      <c r="A436" s="5"/>
      <c r="B436" s="5"/>
      <c r="C436" s="5"/>
      <c r="D436" s="3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2.75" customHeight="1" x14ac:dyDescent="0.2">
      <c r="A437" s="5"/>
      <c r="B437" s="5"/>
      <c r="C437" s="5"/>
      <c r="D437" s="3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2.75" customHeight="1" x14ac:dyDescent="0.2">
      <c r="A438" s="5"/>
      <c r="B438" s="5"/>
      <c r="C438" s="5"/>
      <c r="D438" s="3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2.75" customHeight="1" x14ac:dyDescent="0.2">
      <c r="A439" s="5"/>
      <c r="B439" s="5"/>
      <c r="C439" s="5"/>
      <c r="D439" s="3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2.75" customHeight="1" x14ac:dyDescent="0.2">
      <c r="A440" s="5"/>
      <c r="B440" s="5"/>
      <c r="C440" s="5"/>
      <c r="D440" s="3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2.75" customHeight="1" x14ac:dyDescent="0.2">
      <c r="A441" s="5"/>
      <c r="B441" s="5"/>
      <c r="C441" s="5"/>
      <c r="D441" s="3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2.75" customHeight="1" x14ac:dyDescent="0.2">
      <c r="A442" s="5"/>
      <c r="B442" s="5"/>
      <c r="C442" s="5"/>
      <c r="D442" s="3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2.75" customHeight="1" x14ac:dyDescent="0.2">
      <c r="A443" s="5"/>
      <c r="B443" s="5"/>
      <c r="C443" s="5"/>
      <c r="D443" s="3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2.75" customHeight="1" x14ac:dyDescent="0.2">
      <c r="A444" s="5"/>
      <c r="B444" s="5"/>
      <c r="C444" s="5"/>
      <c r="D444" s="3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2.75" customHeight="1" x14ac:dyDescent="0.2">
      <c r="A445" s="5"/>
      <c r="B445" s="5"/>
      <c r="C445" s="5"/>
      <c r="D445" s="3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2.75" customHeight="1" x14ac:dyDescent="0.2">
      <c r="A446" s="5"/>
      <c r="B446" s="5"/>
      <c r="C446" s="5"/>
      <c r="D446" s="3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2.75" customHeight="1" x14ac:dyDescent="0.2">
      <c r="A447" s="5"/>
      <c r="B447" s="5"/>
      <c r="C447" s="5"/>
      <c r="D447" s="3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2.75" customHeight="1" x14ac:dyDescent="0.2">
      <c r="A448" s="5"/>
      <c r="B448" s="5"/>
      <c r="C448" s="5"/>
      <c r="D448" s="3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2.75" customHeight="1" x14ac:dyDescent="0.2">
      <c r="A449" s="5"/>
      <c r="B449" s="5"/>
      <c r="C449" s="5"/>
      <c r="D449" s="3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2.75" customHeight="1" x14ac:dyDescent="0.2">
      <c r="A450" s="5"/>
      <c r="B450" s="5"/>
      <c r="C450" s="5"/>
      <c r="D450" s="3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2.75" customHeight="1" x14ac:dyDescent="0.2">
      <c r="A451" s="5"/>
      <c r="B451" s="5"/>
      <c r="C451" s="5"/>
      <c r="D451" s="3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2.75" customHeight="1" x14ac:dyDescent="0.2">
      <c r="A452" s="5"/>
      <c r="B452" s="5"/>
      <c r="C452" s="5"/>
      <c r="D452" s="3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2.75" customHeight="1" x14ac:dyDescent="0.2">
      <c r="A453" s="5"/>
      <c r="B453" s="5"/>
      <c r="C453" s="5"/>
      <c r="D453" s="3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2.75" customHeight="1" x14ac:dyDescent="0.2">
      <c r="A454" s="5"/>
      <c r="B454" s="5"/>
      <c r="C454" s="5"/>
      <c r="D454" s="3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2.75" customHeight="1" x14ac:dyDescent="0.2">
      <c r="A455" s="5"/>
      <c r="B455" s="5"/>
      <c r="C455" s="5"/>
      <c r="D455" s="3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2.75" customHeight="1" x14ac:dyDescent="0.2">
      <c r="A456" s="5"/>
      <c r="B456" s="5"/>
      <c r="C456" s="5"/>
      <c r="D456" s="3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2.75" customHeight="1" x14ac:dyDescent="0.2">
      <c r="A457" s="5"/>
      <c r="B457" s="5"/>
      <c r="C457" s="5"/>
      <c r="D457" s="3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2.75" customHeight="1" x14ac:dyDescent="0.2">
      <c r="A458" s="5"/>
      <c r="B458" s="5"/>
      <c r="C458" s="5"/>
      <c r="D458" s="3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2.75" customHeight="1" x14ac:dyDescent="0.2">
      <c r="A459" s="5"/>
      <c r="B459" s="5"/>
      <c r="C459" s="5"/>
      <c r="D459" s="3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2.75" customHeight="1" x14ac:dyDescent="0.2">
      <c r="A460" s="5"/>
      <c r="B460" s="5"/>
      <c r="C460" s="5"/>
      <c r="D460" s="3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2.75" customHeight="1" x14ac:dyDescent="0.2">
      <c r="A461" s="5"/>
      <c r="B461" s="5"/>
      <c r="C461" s="5"/>
      <c r="D461" s="3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2.75" customHeight="1" x14ac:dyDescent="0.2">
      <c r="A462" s="5"/>
      <c r="B462" s="5"/>
      <c r="C462" s="5"/>
      <c r="D462" s="3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2.75" customHeight="1" x14ac:dyDescent="0.2">
      <c r="A463" s="5"/>
      <c r="B463" s="5"/>
      <c r="C463" s="5"/>
      <c r="D463" s="3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2.75" customHeight="1" x14ac:dyDescent="0.2">
      <c r="A464" s="5"/>
      <c r="B464" s="5"/>
      <c r="C464" s="5"/>
      <c r="D464" s="3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2.75" customHeight="1" x14ac:dyDescent="0.2">
      <c r="A465" s="5"/>
      <c r="B465" s="5"/>
      <c r="C465" s="5"/>
      <c r="D465" s="3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2.75" customHeight="1" x14ac:dyDescent="0.2">
      <c r="A466" s="5"/>
      <c r="B466" s="5"/>
      <c r="C466" s="5"/>
      <c r="D466" s="3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2.75" customHeight="1" x14ac:dyDescent="0.2">
      <c r="A467" s="5"/>
      <c r="B467" s="5"/>
      <c r="C467" s="5"/>
      <c r="D467" s="3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2.75" customHeight="1" x14ac:dyDescent="0.2">
      <c r="A468" s="5"/>
      <c r="B468" s="5"/>
      <c r="C468" s="5"/>
      <c r="D468" s="3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2.75" customHeight="1" x14ac:dyDescent="0.2">
      <c r="A469" s="5"/>
      <c r="B469" s="5"/>
      <c r="C469" s="5"/>
      <c r="D469" s="3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2.75" customHeight="1" x14ac:dyDescent="0.2">
      <c r="A470" s="5"/>
      <c r="B470" s="5"/>
      <c r="C470" s="5"/>
      <c r="D470" s="3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2.75" customHeight="1" x14ac:dyDescent="0.2">
      <c r="A471" s="5"/>
      <c r="B471" s="5"/>
      <c r="C471" s="5"/>
      <c r="D471" s="3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2.75" customHeight="1" x14ac:dyDescent="0.2">
      <c r="A472" s="5"/>
      <c r="B472" s="5"/>
      <c r="C472" s="5"/>
      <c r="D472" s="3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2.75" customHeight="1" x14ac:dyDescent="0.2">
      <c r="A473" s="5"/>
      <c r="B473" s="5"/>
      <c r="C473" s="5"/>
      <c r="D473" s="3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2.75" customHeight="1" x14ac:dyDescent="0.2">
      <c r="A474" s="5"/>
      <c r="B474" s="5"/>
      <c r="C474" s="5"/>
      <c r="D474" s="3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2.75" customHeight="1" x14ac:dyDescent="0.2">
      <c r="A475" s="5"/>
      <c r="B475" s="5"/>
      <c r="C475" s="5"/>
      <c r="D475" s="3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2.75" customHeight="1" x14ac:dyDescent="0.2">
      <c r="A476" s="5"/>
      <c r="B476" s="5"/>
      <c r="C476" s="5"/>
      <c r="D476" s="3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2.75" customHeight="1" x14ac:dyDescent="0.2">
      <c r="A477" s="5"/>
      <c r="B477" s="5"/>
      <c r="C477" s="5"/>
      <c r="D477" s="3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2.75" customHeight="1" x14ac:dyDescent="0.2">
      <c r="A478" s="5"/>
      <c r="B478" s="5"/>
      <c r="C478" s="5"/>
      <c r="D478" s="3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2.75" customHeight="1" x14ac:dyDescent="0.2">
      <c r="A479" s="5"/>
      <c r="B479" s="5"/>
      <c r="C479" s="5"/>
      <c r="D479" s="3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2.75" customHeight="1" x14ac:dyDescent="0.2">
      <c r="A480" s="5"/>
      <c r="B480" s="5"/>
      <c r="C480" s="5"/>
      <c r="D480" s="3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2.75" customHeight="1" x14ac:dyDescent="0.2">
      <c r="A481" s="5"/>
      <c r="B481" s="5"/>
      <c r="C481" s="5"/>
      <c r="D481" s="3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2.75" customHeight="1" x14ac:dyDescent="0.2">
      <c r="A482" s="5"/>
      <c r="B482" s="5"/>
      <c r="C482" s="5"/>
      <c r="D482" s="3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2.75" customHeight="1" x14ac:dyDescent="0.2">
      <c r="A483" s="5"/>
      <c r="B483" s="5"/>
      <c r="C483" s="5"/>
      <c r="D483" s="3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2.75" customHeight="1" x14ac:dyDescent="0.2">
      <c r="A484" s="5"/>
      <c r="B484" s="5"/>
      <c r="C484" s="5"/>
      <c r="D484" s="3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2.75" customHeight="1" x14ac:dyDescent="0.2">
      <c r="A485" s="5"/>
      <c r="B485" s="5"/>
      <c r="C485" s="5"/>
      <c r="D485" s="3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2.75" customHeight="1" x14ac:dyDescent="0.2">
      <c r="A486" s="5"/>
      <c r="B486" s="5"/>
      <c r="C486" s="5"/>
      <c r="D486" s="3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2.75" customHeight="1" x14ac:dyDescent="0.2">
      <c r="A487" s="5"/>
      <c r="B487" s="5"/>
      <c r="C487" s="5"/>
      <c r="D487" s="3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2.75" customHeight="1" x14ac:dyDescent="0.2">
      <c r="A488" s="5"/>
      <c r="B488" s="5"/>
      <c r="C488" s="5"/>
      <c r="D488" s="3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2.75" customHeight="1" x14ac:dyDescent="0.2">
      <c r="A489" s="5"/>
      <c r="B489" s="5"/>
      <c r="C489" s="5"/>
      <c r="D489" s="3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2.75" customHeight="1" x14ac:dyDescent="0.2">
      <c r="A490" s="5"/>
      <c r="B490" s="5"/>
      <c r="C490" s="5"/>
      <c r="D490" s="3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2.75" customHeight="1" x14ac:dyDescent="0.2">
      <c r="A491" s="5"/>
      <c r="B491" s="5"/>
      <c r="C491" s="5"/>
      <c r="D491" s="3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2.75" customHeight="1" x14ac:dyDescent="0.2">
      <c r="A492" s="5"/>
      <c r="B492" s="5"/>
      <c r="C492" s="5"/>
      <c r="D492" s="3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2.75" customHeight="1" x14ac:dyDescent="0.2">
      <c r="A493" s="5"/>
      <c r="B493" s="5"/>
      <c r="C493" s="5"/>
      <c r="D493" s="3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2.75" customHeight="1" x14ac:dyDescent="0.2">
      <c r="A494" s="5"/>
      <c r="B494" s="5"/>
      <c r="C494" s="5"/>
      <c r="D494" s="3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2.75" customHeight="1" x14ac:dyDescent="0.2">
      <c r="A495" s="5"/>
      <c r="B495" s="5"/>
      <c r="C495" s="5"/>
      <c r="D495" s="3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2.75" customHeight="1" x14ac:dyDescent="0.2">
      <c r="A496" s="5"/>
      <c r="B496" s="5"/>
      <c r="C496" s="5"/>
      <c r="D496" s="3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2.75" customHeight="1" x14ac:dyDescent="0.2">
      <c r="A497" s="5"/>
      <c r="B497" s="5"/>
      <c r="C497" s="5"/>
      <c r="D497" s="3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2.75" customHeight="1" x14ac:dyDescent="0.2">
      <c r="A498" s="5"/>
      <c r="B498" s="5"/>
      <c r="C498" s="5"/>
      <c r="D498" s="3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2.75" customHeight="1" x14ac:dyDescent="0.2">
      <c r="A499" s="5"/>
      <c r="B499" s="5"/>
      <c r="C499" s="5"/>
      <c r="D499" s="3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2.75" customHeight="1" x14ac:dyDescent="0.2">
      <c r="A500" s="5"/>
      <c r="B500" s="5"/>
      <c r="C500" s="5"/>
      <c r="D500" s="3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2.75" customHeight="1" x14ac:dyDescent="0.2">
      <c r="A501" s="5"/>
      <c r="B501" s="5"/>
      <c r="C501" s="5"/>
      <c r="D501" s="3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2.75" customHeight="1" x14ac:dyDescent="0.2">
      <c r="A502" s="5"/>
      <c r="B502" s="5"/>
      <c r="C502" s="5"/>
      <c r="D502" s="3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2.75" customHeight="1" x14ac:dyDescent="0.2">
      <c r="A503" s="5"/>
      <c r="B503" s="5"/>
      <c r="C503" s="5"/>
      <c r="D503" s="3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2.75" customHeight="1" x14ac:dyDescent="0.2">
      <c r="A504" s="5"/>
      <c r="B504" s="5"/>
      <c r="C504" s="5"/>
      <c r="D504" s="3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2.75" customHeight="1" x14ac:dyDescent="0.2">
      <c r="A505" s="5"/>
      <c r="B505" s="5"/>
      <c r="C505" s="5"/>
      <c r="D505" s="3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2.75" customHeight="1" x14ac:dyDescent="0.2">
      <c r="A506" s="5"/>
      <c r="B506" s="5"/>
      <c r="C506" s="5"/>
      <c r="D506" s="3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2.75" customHeight="1" x14ac:dyDescent="0.2">
      <c r="A507" s="5"/>
      <c r="B507" s="5"/>
      <c r="C507" s="5"/>
      <c r="D507" s="3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2.75" customHeight="1" x14ac:dyDescent="0.2">
      <c r="A508" s="5"/>
      <c r="B508" s="5"/>
      <c r="C508" s="5"/>
      <c r="D508" s="3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2.75" customHeight="1" x14ac:dyDescent="0.2">
      <c r="A509" s="5"/>
      <c r="B509" s="5"/>
      <c r="C509" s="5"/>
      <c r="D509" s="3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2.75" customHeight="1" x14ac:dyDescent="0.2">
      <c r="A510" s="5"/>
      <c r="B510" s="5"/>
      <c r="C510" s="5"/>
      <c r="D510" s="3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2.75" customHeight="1" x14ac:dyDescent="0.2">
      <c r="A511" s="5"/>
      <c r="B511" s="5"/>
      <c r="C511" s="5"/>
      <c r="D511" s="3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2.75" customHeight="1" x14ac:dyDescent="0.2">
      <c r="A512" s="5"/>
      <c r="B512" s="5"/>
      <c r="C512" s="5"/>
      <c r="D512" s="3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2.75" customHeight="1" x14ac:dyDescent="0.2">
      <c r="A513" s="5"/>
      <c r="B513" s="5"/>
      <c r="C513" s="5"/>
      <c r="D513" s="3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2.75" customHeight="1" x14ac:dyDescent="0.2">
      <c r="A514" s="5"/>
      <c r="B514" s="5"/>
      <c r="C514" s="5"/>
      <c r="D514" s="3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2.75" customHeight="1" x14ac:dyDescent="0.2">
      <c r="A515" s="5"/>
      <c r="B515" s="5"/>
      <c r="C515" s="5"/>
      <c r="D515" s="3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2.75" customHeight="1" x14ac:dyDescent="0.2">
      <c r="A516" s="5"/>
      <c r="B516" s="5"/>
      <c r="C516" s="5"/>
      <c r="D516" s="3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2.75" customHeight="1" x14ac:dyDescent="0.2">
      <c r="A517" s="5"/>
      <c r="B517" s="5"/>
      <c r="C517" s="5"/>
      <c r="D517" s="3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2.75" customHeight="1" x14ac:dyDescent="0.2">
      <c r="A518" s="5"/>
      <c r="B518" s="5"/>
      <c r="C518" s="5"/>
      <c r="D518" s="3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2.75" customHeight="1" x14ac:dyDescent="0.2">
      <c r="A519" s="5"/>
      <c r="B519" s="5"/>
      <c r="C519" s="5"/>
      <c r="D519" s="3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2.75" customHeight="1" x14ac:dyDescent="0.2">
      <c r="A520" s="5"/>
      <c r="B520" s="5"/>
      <c r="C520" s="5"/>
      <c r="D520" s="3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2.75" customHeight="1" x14ac:dyDescent="0.2">
      <c r="A521" s="5"/>
      <c r="B521" s="5"/>
      <c r="C521" s="5"/>
      <c r="D521" s="3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2.75" customHeight="1" x14ac:dyDescent="0.2">
      <c r="A522" s="5"/>
      <c r="B522" s="5"/>
      <c r="C522" s="5"/>
      <c r="D522" s="3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2.75" customHeight="1" x14ac:dyDescent="0.2">
      <c r="A523" s="5"/>
      <c r="B523" s="5"/>
      <c r="C523" s="5"/>
      <c r="D523" s="3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2.75" customHeight="1" x14ac:dyDescent="0.2">
      <c r="A524" s="5"/>
      <c r="B524" s="5"/>
      <c r="C524" s="5"/>
      <c r="D524" s="3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2.75" customHeight="1" x14ac:dyDescent="0.2">
      <c r="A525" s="5"/>
      <c r="B525" s="5"/>
      <c r="C525" s="5"/>
      <c r="D525" s="3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2.75" customHeight="1" x14ac:dyDescent="0.2">
      <c r="A526" s="5"/>
      <c r="B526" s="5"/>
      <c r="C526" s="5"/>
      <c r="D526" s="3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2.75" customHeight="1" x14ac:dyDescent="0.2">
      <c r="A527" s="5"/>
      <c r="B527" s="5"/>
      <c r="C527" s="5"/>
      <c r="D527" s="3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2.75" customHeight="1" x14ac:dyDescent="0.2">
      <c r="A528" s="5"/>
      <c r="B528" s="5"/>
      <c r="C528" s="5"/>
      <c r="D528" s="3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2.75" customHeight="1" x14ac:dyDescent="0.2">
      <c r="A529" s="5"/>
      <c r="B529" s="5"/>
      <c r="C529" s="5"/>
      <c r="D529" s="3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2.75" customHeight="1" x14ac:dyDescent="0.2">
      <c r="A530" s="5"/>
      <c r="B530" s="5"/>
      <c r="C530" s="5"/>
      <c r="D530" s="3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2.75" customHeight="1" x14ac:dyDescent="0.2">
      <c r="A531" s="5"/>
      <c r="B531" s="5"/>
      <c r="C531" s="5"/>
      <c r="D531" s="3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2.75" customHeight="1" x14ac:dyDescent="0.2">
      <c r="A532" s="5"/>
      <c r="B532" s="5"/>
      <c r="C532" s="5"/>
      <c r="D532" s="3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2.75" customHeight="1" x14ac:dyDescent="0.2">
      <c r="A533" s="5"/>
      <c r="B533" s="5"/>
      <c r="C533" s="5"/>
      <c r="D533" s="3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2.75" customHeight="1" x14ac:dyDescent="0.2">
      <c r="A534" s="5"/>
      <c r="B534" s="5"/>
      <c r="C534" s="5"/>
      <c r="D534" s="3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2.75" customHeight="1" x14ac:dyDescent="0.2">
      <c r="A535" s="5"/>
      <c r="B535" s="5"/>
      <c r="C535" s="5"/>
      <c r="D535" s="3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2.75" customHeight="1" x14ac:dyDescent="0.2">
      <c r="A536" s="5"/>
      <c r="B536" s="5"/>
      <c r="C536" s="5"/>
      <c r="D536" s="3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2.75" customHeight="1" x14ac:dyDescent="0.2">
      <c r="A537" s="5"/>
      <c r="B537" s="5"/>
      <c r="C537" s="5"/>
      <c r="D537" s="3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2.75" customHeight="1" x14ac:dyDescent="0.2">
      <c r="A538" s="5"/>
      <c r="B538" s="5"/>
      <c r="C538" s="5"/>
      <c r="D538" s="3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2.75" customHeight="1" x14ac:dyDescent="0.2">
      <c r="A539" s="5"/>
      <c r="B539" s="5"/>
      <c r="C539" s="5"/>
      <c r="D539" s="3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2.75" customHeight="1" x14ac:dyDescent="0.2">
      <c r="A540" s="5"/>
      <c r="B540" s="5"/>
      <c r="C540" s="5"/>
      <c r="D540" s="3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2.75" customHeight="1" x14ac:dyDescent="0.2">
      <c r="A541" s="5"/>
      <c r="B541" s="5"/>
      <c r="C541" s="5"/>
      <c r="D541" s="3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2.75" customHeight="1" x14ac:dyDescent="0.2">
      <c r="A542" s="5"/>
      <c r="B542" s="5"/>
      <c r="C542" s="5"/>
      <c r="D542" s="3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2.75" customHeight="1" x14ac:dyDescent="0.2">
      <c r="A543" s="5"/>
      <c r="B543" s="5"/>
      <c r="C543" s="5"/>
      <c r="D543" s="3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2.75" customHeight="1" x14ac:dyDescent="0.2">
      <c r="A544" s="5"/>
      <c r="B544" s="5"/>
      <c r="C544" s="5"/>
      <c r="D544" s="3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2.75" customHeight="1" x14ac:dyDescent="0.2">
      <c r="A545" s="5"/>
      <c r="B545" s="5"/>
      <c r="C545" s="5"/>
      <c r="D545" s="3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2.75" customHeight="1" x14ac:dyDescent="0.2">
      <c r="A546" s="5"/>
      <c r="B546" s="5"/>
      <c r="C546" s="5"/>
      <c r="D546" s="3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2.75" customHeight="1" x14ac:dyDescent="0.2">
      <c r="A547" s="5"/>
      <c r="B547" s="5"/>
      <c r="C547" s="5"/>
      <c r="D547" s="3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2.75" customHeight="1" x14ac:dyDescent="0.2">
      <c r="A548" s="5"/>
      <c r="B548" s="5"/>
      <c r="C548" s="5"/>
      <c r="D548" s="3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2.75" customHeight="1" x14ac:dyDescent="0.2">
      <c r="A549" s="5"/>
      <c r="B549" s="5"/>
      <c r="C549" s="5"/>
      <c r="D549" s="3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2.75" customHeight="1" x14ac:dyDescent="0.2">
      <c r="A550" s="5"/>
      <c r="B550" s="5"/>
      <c r="C550" s="5"/>
      <c r="D550" s="3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2.75" customHeight="1" x14ac:dyDescent="0.2">
      <c r="A551" s="5"/>
      <c r="B551" s="5"/>
      <c r="C551" s="5"/>
      <c r="D551" s="3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2.75" customHeight="1" x14ac:dyDescent="0.2">
      <c r="A552" s="5"/>
      <c r="B552" s="5"/>
      <c r="C552" s="5"/>
      <c r="D552" s="3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2.75" customHeight="1" x14ac:dyDescent="0.2">
      <c r="A553" s="5"/>
      <c r="B553" s="5"/>
      <c r="C553" s="5"/>
      <c r="D553" s="3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2.75" customHeight="1" x14ac:dyDescent="0.2">
      <c r="A554" s="5"/>
      <c r="B554" s="5"/>
      <c r="C554" s="5"/>
      <c r="D554" s="3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2.75" customHeight="1" x14ac:dyDescent="0.2">
      <c r="A555" s="5"/>
      <c r="B555" s="5"/>
      <c r="C555" s="5"/>
      <c r="D555" s="3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2.75" customHeight="1" x14ac:dyDescent="0.2">
      <c r="A556" s="5"/>
      <c r="B556" s="5"/>
      <c r="C556" s="5"/>
      <c r="D556" s="3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2.75" customHeight="1" x14ac:dyDescent="0.2">
      <c r="A557" s="5"/>
      <c r="B557" s="5"/>
      <c r="C557" s="5"/>
      <c r="D557" s="3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2.75" customHeight="1" x14ac:dyDescent="0.2">
      <c r="A558" s="5"/>
      <c r="B558" s="5"/>
      <c r="C558" s="5"/>
      <c r="D558" s="3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2.75" customHeight="1" x14ac:dyDescent="0.2">
      <c r="A559" s="5"/>
      <c r="B559" s="5"/>
      <c r="C559" s="5"/>
      <c r="D559" s="3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2.75" customHeight="1" x14ac:dyDescent="0.2">
      <c r="A560" s="5"/>
      <c r="B560" s="5"/>
      <c r="C560" s="5"/>
      <c r="D560" s="3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2.75" customHeight="1" x14ac:dyDescent="0.2">
      <c r="A561" s="5"/>
      <c r="B561" s="5"/>
      <c r="C561" s="5"/>
      <c r="D561" s="3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2.75" customHeight="1" x14ac:dyDescent="0.2">
      <c r="A562" s="5"/>
      <c r="B562" s="5"/>
      <c r="C562" s="5"/>
      <c r="D562" s="3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2.75" customHeight="1" x14ac:dyDescent="0.2">
      <c r="A563" s="5"/>
      <c r="B563" s="5"/>
      <c r="C563" s="5"/>
      <c r="D563" s="3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2.75" customHeight="1" x14ac:dyDescent="0.2">
      <c r="A564" s="5"/>
      <c r="B564" s="5"/>
      <c r="C564" s="5"/>
      <c r="D564" s="3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2.75" customHeight="1" x14ac:dyDescent="0.2">
      <c r="A565" s="5"/>
      <c r="B565" s="5"/>
      <c r="C565" s="5"/>
      <c r="D565" s="3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2.75" customHeight="1" x14ac:dyDescent="0.2">
      <c r="A566" s="5"/>
      <c r="B566" s="5"/>
      <c r="C566" s="5"/>
      <c r="D566" s="3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2.75" customHeight="1" x14ac:dyDescent="0.2">
      <c r="A567" s="5"/>
      <c r="B567" s="5"/>
      <c r="C567" s="5"/>
      <c r="D567" s="3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2.75" customHeight="1" x14ac:dyDescent="0.2">
      <c r="A568" s="5"/>
      <c r="B568" s="5"/>
      <c r="C568" s="5"/>
      <c r="D568" s="3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2.75" customHeight="1" x14ac:dyDescent="0.2">
      <c r="A569" s="5"/>
      <c r="B569" s="5"/>
      <c r="C569" s="5"/>
      <c r="D569" s="3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2.75" customHeight="1" x14ac:dyDescent="0.2">
      <c r="A570" s="5"/>
      <c r="B570" s="5"/>
      <c r="C570" s="5"/>
      <c r="D570" s="3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2.75" customHeight="1" x14ac:dyDescent="0.2">
      <c r="A571" s="5"/>
      <c r="B571" s="5"/>
      <c r="C571" s="5"/>
      <c r="D571" s="3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2.75" customHeight="1" x14ac:dyDescent="0.2">
      <c r="A572" s="5"/>
      <c r="B572" s="5"/>
      <c r="C572" s="5"/>
      <c r="D572" s="3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2.75" customHeight="1" x14ac:dyDescent="0.2">
      <c r="A573" s="5"/>
      <c r="B573" s="5"/>
      <c r="C573" s="5"/>
      <c r="D573" s="3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2.75" customHeight="1" x14ac:dyDescent="0.2">
      <c r="A574" s="5"/>
      <c r="B574" s="5"/>
      <c r="C574" s="5"/>
      <c r="D574" s="3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2.75" customHeight="1" x14ac:dyDescent="0.2">
      <c r="A575" s="5"/>
      <c r="B575" s="5"/>
      <c r="C575" s="5"/>
      <c r="D575" s="3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2.75" customHeight="1" x14ac:dyDescent="0.2">
      <c r="A576" s="5"/>
      <c r="B576" s="5"/>
      <c r="C576" s="5"/>
      <c r="D576" s="3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2.75" customHeight="1" x14ac:dyDescent="0.2">
      <c r="A577" s="5"/>
      <c r="B577" s="5"/>
      <c r="C577" s="5"/>
      <c r="D577" s="3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2.75" customHeight="1" x14ac:dyDescent="0.2">
      <c r="A578" s="5"/>
      <c r="B578" s="5"/>
      <c r="C578" s="5"/>
      <c r="D578" s="3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2.75" customHeight="1" x14ac:dyDescent="0.2">
      <c r="A579" s="5"/>
      <c r="B579" s="5"/>
      <c r="C579" s="5"/>
      <c r="D579" s="3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2.75" customHeight="1" x14ac:dyDescent="0.2">
      <c r="A580" s="5"/>
      <c r="B580" s="5"/>
      <c r="C580" s="5"/>
      <c r="D580" s="3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2.75" customHeight="1" x14ac:dyDescent="0.2">
      <c r="A581" s="5"/>
      <c r="B581" s="5"/>
      <c r="C581" s="5"/>
      <c r="D581" s="3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2.75" customHeight="1" x14ac:dyDescent="0.2">
      <c r="A582" s="5"/>
      <c r="B582" s="5"/>
      <c r="C582" s="5"/>
      <c r="D582" s="3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2.75" customHeight="1" x14ac:dyDescent="0.2">
      <c r="A583" s="5"/>
      <c r="B583" s="5"/>
      <c r="C583" s="5"/>
      <c r="D583" s="3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2.75" customHeight="1" x14ac:dyDescent="0.2">
      <c r="A584" s="5"/>
      <c r="B584" s="5"/>
      <c r="C584" s="5"/>
      <c r="D584" s="3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2.75" customHeight="1" x14ac:dyDescent="0.2">
      <c r="A585" s="5"/>
      <c r="B585" s="5"/>
      <c r="C585" s="5"/>
      <c r="D585" s="3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2.75" customHeight="1" x14ac:dyDescent="0.2">
      <c r="A586" s="5"/>
      <c r="B586" s="5"/>
      <c r="C586" s="5"/>
      <c r="D586" s="3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2.75" customHeight="1" x14ac:dyDescent="0.2">
      <c r="A587" s="5"/>
      <c r="B587" s="5"/>
      <c r="C587" s="5"/>
      <c r="D587" s="3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2.75" customHeight="1" x14ac:dyDescent="0.2">
      <c r="A588" s="5"/>
      <c r="B588" s="5"/>
      <c r="C588" s="5"/>
      <c r="D588" s="3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2.75" customHeight="1" x14ac:dyDescent="0.2">
      <c r="A589" s="5"/>
      <c r="B589" s="5"/>
      <c r="C589" s="5"/>
      <c r="D589" s="3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2.75" customHeight="1" x14ac:dyDescent="0.2">
      <c r="A590" s="5"/>
      <c r="B590" s="5"/>
      <c r="C590" s="5"/>
      <c r="D590" s="3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2.75" customHeight="1" x14ac:dyDescent="0.2">
      <c r="A591" s="5"/>
      <c r="B591" s="5"/>
      <c r="C591" s="5"/>
      <c r="D591" s="3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2.75" customHeight="1" x14ac:dyDescent="0.2">
      <c r="A592" s="5"/>
      <c r="B592" s="5"/>
      <c r="C592" s="5"/>
      <c r="D592" s="3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2.75" customHeight="1" x14ac:dyDescent="0.2">
      <c r="A593" s="5"/>
      <c r="B593" s="5"/>
      <c r="C593" s="5"/>
      <c r="D593" s="3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2.75" customHeight="1" x14ac:dyDescent="0.2">
      <c r="A594" s="5"/>
      <c r="B594" s="5"/>
      <c r="C594" s="5"/>
      <c r="D594" s="3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2.75" customHeight="1" x14ac:dyDescent="0.2">
      <c r="A595" s="5"/>
      <c r="B595" s="5"/>
      <c r="C595" s="5"/>
      <c r="D595" s="3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2.75" customHeight="1" x14ac:dyDescent="0.2">
      <c r="A596" s="5"/>
      <c r="B596" s="5"/>
      <c r="C596" s="5"/>
      <c r="D596" s="3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2.75" customHeight="1" x14ac:dyDescent="0.2">
      <c r="A597" s="5"/>
      <c r="B597" s="5"/>
      <c r="C597" s="5"/>
      <c r="D597" s="3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2.75" customHeight="1" x14ac:dyDescent="0.2">
      <c r="A598" s="5"/>
      <c r="B598" s="5"/>
      <c r="C598" s="5"/>
      <c r="D598" s="3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2.75" customHeight="1" x14ac:dyDescent="0.2">
      <c r="A599" s="5"/>
      <c r="B599" s="5"/>
      <c r="C599" s="5"/>
      <c r="D599" s="3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2.75" customHeight="1" x14ac:dyDescent="0.2">
      <c r="A600" s="5"/>
      <c r="B600" s="5"/>
      <c r="C600" s="5"/>
      <c r="D600" s="3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2.75" customHeight="1" x14ac:dyDescent="0.2">
      <c r="A601" s="5"/>
      <c r="B601" s="5"/>
      <c r="C601" s="5"/>
      <c r="D601" s="3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2.75" customHeight="1" x14ac:dyDescent="0.2">
      <c r="A602" s="5"/>
      <c r="B602" s="5"/>
      <c r="C602" s="5"/>
      <c r="D602" s="3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2.75" customHeight="1" x14ac:dyDescent="0.2">
      <c r="A603" s="5"/>
      <c r="B603" s="5"/>
      <c r="C603" s="5"/>
      <c r="D603" s="3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2.75" customHeight="1" x14ac:dyDescent="0.2">
      <c r="A604" s="5"/>
      <c r="B604" s="5"/>
      <c r="C604" s="5"/>
      <c r="D604" s="3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2.75" customHeight="1" x14ac:dyDescent="0.2">
      <c r="A605" s="5"/>
      <c r="B605" s="5"/>
      <c r="C605" s="5"/>
      <c r="D605" s="3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2.75" customHeight="1" x14ac:dyDescent="0.2">
      <c r="A606" s="5"/>
      <c r="B606" s="5"/>
      <c r="C606" s="5"/>
      <c r="D606" s="3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2.75" customHeight="1" x14ac:dyDescent="0.2">
      <c r="A607" s="5"/>
      <c r="B607" s="5"/>
      <c r="C607" s="5"/>
      <c r="D607" s="3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2.75" customHeight="1" x14ac:dyDescent="0.2">
      <c r="A608" s="5"/>
      <c r="B608" s="5"/>
      <c r="C608" s="5"/>
      <c r="D608" s="3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2.75" customHeight="1" x14ac:dyDescent="0.2">
      <c r="A609" s="5"/>
      <c r="B609" s="5"/>
      <c r="C609" s="5"/>
      <c r="D609" s="3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2.75" customHeight="1" x14ac:dyDescent="0.2">
      <c r="A610" s="5"/>
      <c r="B610" s="5"/>
      <c r="C610" s="5"/>
      <c r="D610" s="3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2.75" customHeight="1" x14ac:dyDescent="0.2">
      <c r="A611" s="5"/>
      <c r="B611" s="5"/>
      <c r="C611" s="5"/>
      <c r="D611" s="3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2.75" customHeight="1" x14ac:dyDescent="0.2">
      <c r="A612" s="5"/>
      <c r="B612" s="5"/>
      <c r="C612" s="5"/>
      <c r="D612" s="3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2.75" customHeight="1" x14ac:dyDescent="0.2">
      <c r="A613" s="5"/>
      <c r="B613" s="5"/>
      <c r="C613" s="5"/>
      <c r="D613" s="3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2.75" customHeight="1" x14ac:dyDescent="0.2">
      <c r="A614" s="5"/>
      <c r="B614" s="5"/>
      <c r="C614" s="5"/>
      <c r="D614" s="3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2.75" customHeight="1" x14ac:dyDescent="0.2">
      <c r="A615" s="5"/>
      <c r="B615" s="5"/>
      <c r="C615" s="5"/>
      <c r="D615" s="3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2.75" customHeight="1" x14ac:dyDescent="0.2">
      <c r="A616" s="5"/>
      <c r="B616" s="5"/>
      <c r="C616" s="5"/>
      <c r="D616" s="3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2.75" customHeight="1" x14ac:dyDescent="0.2">
      <c r="A617" s="5"/>
      <c r="B617" s="5"/>
      <c r="C617" s="5"/>
      <c r="D617" s="3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2.75" customHeight="1" x14ac:dyDescent="0.2">
      <c r="A618" s="5"/>
      <c r="B618" s="5"/>
      <c r="C618" s="5"/>
      <c r="D618" s="3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2.75" customHeight="1" x14ac:dyDescent="0.2">
      <c r="A619" s="5"/>
      <c r="B619" s="5"/>
      <c r="C619" s="5"/>
      <c r="D619" s="3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2.75" customHeight="1" x14ac:dyDescent="0.2">
      <c r="A620" s="5"/>
      <c r="B620" s="5"/>
      <c r="C620" s="5"/>
      <c r="D620" s="3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2.75" customHeight="1" x14ac:dyDescent="0.2">
      <c r="A621" s="5"/>
      <c r="B621" s="5"/>
      <c r="C621" s="5"/>
      <c r="D621" s="3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2.75" customHeight="1" x14ac:dyDescent="0.2">
      <c r="A622" s="5"/>
      <c r="B622" s="5"/>
      <c r="C622" s="5"/>
      <c r="D622" s="3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2.75" customHeight="1" x14ac:dyDescent="0.2">
      <c r="A623" s="5"/>
      <c r="B623" s="5"/>
      <c r="C623" s="5"/>
      <c r="D623" s="3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2.75" customHeight="1" x14ac:dyDescent="0.2">
      <c r="A624" s="5"/>
      <c r="B624" s="5"/>
      <c r="C624" s="5"/>
      <c r="D624" s="3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2.75" customHeight="1" x14ac:dyDescent="0.2">
      <c r="A625" s="5"/>
      <c r="B625" s="5"/>
      <c r="C625" s="5"/>
      <c r="D625" s="3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2.75" customHeight="1" x14ac:dyDescent="0.2">
      <c r="A626" s="5"/>
      <c r="B626" s="5"/>
      <c r="C626" s="5"/>
      <c r="D626" s="3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2.75" customHeight="1" x14ac:dyDescent="0.2">
      <c r="A627" s="5"/>
      <c r="B627" s="5"/>
      <c r="C627" s="5"/>
      <c r="D627" s="3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2.75" customHeight="1" x14ac:dyDescent="0.2">
      <c r="A628" s="5"/>
      <c r="B628" s="5"/>
      <c r="C628" s="5"/>
      <c r="D628" s="3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2.75" customHeight="1" x14ac:dyDescent="0.2">
      <c r="A629" s="5"/>
      <c r="B629" s="5"/>
      <c r="C629" s="5"/>
      <c r="D629" s="3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2.75" customHeight="1" x14ac:dyDescent="0.2">
      <c r="A630" s="5"/>
      <c r="B630" s="5"/>
      <c r="C630" s="5"/>
      <c r="D630" s="3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2.75" customHeight="1" x14ac:dyDescent="0.2">
      <c r="A631" s="5"/>
      <c r="B631" s="5"/>
      <c r="C631" s="5"/>
      <c r="D631" s="3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2.75" customHeight="1" x14ac:dyDescent="0.2">
      <c r="A632" s="5"/>
      <c r="B632" s="5"/>
      <c r="C632" s="5"/>
      <c r="D632" s="3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2.75" customHeight="1" x14ac:dyDescent="0.2">
      <c r="A633" s="5"/>
      <c r="B633" s="5"/>
      <c r="C633" s="5"/>
      <c r="D633" s="3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2.75" customHeight="1" x14ac:dyDescent="0.2">
      <c r="A634" s="5"/>
      <c r="B634" s="5"/>
      <c r="C634" s="5"/>
      <c r="D634" s="3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2.75" customHeight="1" x14ac:dyDescent="0.2">
      <c r="A635" s="5"/>
      <c r="B635" s="5"/>
      <c r="C635" s="5"/>
      <c r="D635" s="3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2.75" customHeight="1" x14ac:dyDescent="0.2">
      <c r="A636" s="5"/>
      <c r="B636" s="5"/>
      <c r="C636" s="5"/>
      <c r="D636" s="3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2.75" customHeight="1" x14ac:dyDescent="0.2">
      <c r="A637" s="5"/>
      <c r="B637" s="5"/>
      <c r="C637" s="5"/>
      <c r="D637" s="3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2.75" customHeight="1" x14ac:dyDescent="0.2">
      <c r="A638" s="5"/>
      <c r="B638" s="5"/>
      <c r="C638" s="5"/>
      <c r="D638" s="3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2.75" customHeight="1" x14ac:dyDescent="0.2">
      <c r="A639" s="5"/>
      <c r="B639" s="5"/>
      <c r="C639" s="5"/>
      <c r="D639" s="3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2.75" customHeight="1" x14ac:dyDescent="0.2">
      <c r="A640" s="5"/>
      <c r="B640" s="5"/>
      <c r="C640" s="5"/>
      <c r="D640" s="3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2.75" customHeight="1" x14ac:dyDescent="0.2">
      <c r="A641" s="5"/>
      <c r="B641" s="5"/>
      <c r="C641" s="5"/>
      <c r="D641" s="3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2.75" customHeight="1" x14ac:dyDescent="0.2">
      <c r="A642" s="5"/>
      <c r="B642" s="5"/>
      <c r="C642" s="5"/>
      <c r="D642" s="3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2.75" customHeight="1" x14ac:dyDescent="0.2">
      <c r="A643" s="5"/>
      <c r="B643" s="5"/>
      <c r="C643" s="5"/>
      <c r="D643" s="3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2.75" customHeight="1" x14ac:dyDescent="0.2">
      <c r="A644" s="5"/>
      <c r="B644" s="5"/>
      <c r="C644" s="5"/>
      <c r="D644" s="3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2.75" customHeight="1" x14ac:dyDescent="0.2">
      <c r="A645" s="5"/>
      <c r="B645" s="5"/>
      <c r="C645" s="5"/>
      <c r="D645" s="3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2.75" customHeight="1" x14ac:dyDescent="0.2">
      <c r="A646" s="5"/>
      <c r="B646" s="5"/>
      <c r="C646" s="5"/>
      <c r="D646" s="3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2.75" customHeight="1" x14ac:dyDescent="0.2">
      <c r="A647" s="5"/>
      <c r="B647" s="5"/>
      <c r="C647" s="5"/>
      <c r="D647" s="3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2.75" customHeight="1" x14ac:dyDescent="0.2">
      <c r="A648" s="5"/>
      <c r="B648" s="5"/>
      <c r="C648" s="5"/>
      <c r="D648" s="3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2.75" customHeight="1" x14ac:dyDescent="0.2">
      <c r="A649" s="5"/>
      <c r="B649" s="5"/>
      <c r="C649" s="5"/>
      <c r="D649" s="3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2.75" customHeight="1" x14ac:dyDescent="0.2">
      <c r="A650" s="5"/>
      <c r="B650" s="5"/>
      <c r="C650" s="5"/>
      <c r="D650" s="3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2.75" customHeight="1" x14ac:dyDescent="0.2">
      <c r="A651" s="5"/>
      <c r="B651" s="5"/>
      <c r="C651" s="5"/>
      <c r="D651" s="3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2.75" customHeight="1" x14ac:dyDescent="0.2">
      <c r="A652" s="5"/>
      <c r="B652" s="5"/>
      <c r="C652" s="5"/>
      <c r="D652" s="3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2.75" customHeight="1" x14ac:dyDescent="0.2">
      <c r="A653" s="5"/>
      <c r="B653" s="5"/>
      <c r="C653" s="5"/>
      <c r="D653" s="3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2.75" customHeight="1" x14ac:dyDescent="0.2">
      <c r="A654" s="5"/>
      <c r="B654" s="5"/>
      <c r="C654" s="5"/>
      <c r="D654" s="3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2.75" customHeight="1" x14ac:dyDescent="0.2">
      <c r="A655" s="5"/>
      <c r="B655" s="5"/>
      <c r="C655" s="5"/>
      <c r="D655" s="3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2.75" customHeight="1" x14ac:dyDescent="0.2">
      <c r="A656" s="5"/>
      <c r="B656" s="5"/>
      <c r="C656" s="5"/>
      <c r="D656" s="3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2.75" customHeight="1" x14ac:dyDescent="0.2">
      <c r="A657" s="5"/>
      <c r="B657" s="5"/>
      <c r="C657" s="5"/>
      <c r="D657" s="3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2.75" customHeight="1" x14ac:dyDescent="0.2">
      <c r="A658" s="5"/>
      <c r="B658" s="5"/>
      <c r="C658" s="5"/>
      <c r="D658" s="3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2.75" customHeight="1" x14ac:dyDescent="0.2">
      <c r="A659" s="5"/>
      <c r="B659" s="5"/>
      <c r="C659" s="5"/>
      <c r="D659" s="3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2.75" customHeight="1" x14ac:dyDescent="0.2">
      <c r="A660" s="5"/>
      <c r="B660" s="5"/>
      <c r="C660" s="5"/>
      <c r="D660" s="3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2.75" customHeight="1" x14ac:dyDescent="0.2">
      <c r="A661" s="5"/>
      <c r="B661" s="5"/>
      <c r="C661" s="5"/>
      <c r="D661" s="3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2.75" customHeight="1" x14ac:dyDescent="0.2">
      <c r="A662" s="5"/>
      <c r="B662" s="5"/>
      <c r="C662" s="5"/>
      <c r="D662" s="3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2.75" customHeight="1" x14ac:dyDescent="0.2">
      <c r="A663" s="5"/>
      <c r="B663" s="5"/>
      <c r="C663" s="5"/>
      <c r="D663" s="3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2.75" customHeight="1" x14ac:dyDescent="0.2">
      <c r="A664" s="5"/>
      <c r="B664" s="5"/>
      <c r="C664" s="5"/>
      <c r="D664" s="3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2.75" customHeight="1" x14ac:dyDescent="0.2">
      <c r="A665" s="5"/>
      <c r="B665" s="5"/>
      <c r="C665" s="5"/>
      <c r="D665" s="3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2.75" customHeight="1" x14ac:dyDescent="0.2">
      <c r="A666" s="5"/>
      <c r="B666" s="5"/>
      <c r="C666" s="5"/>
      <c r="D666" s="3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2.75" customHeight="1" x14ac:dyDescent="0.2">
      <c r="A667" s="5"/>
      <c r="B667" s="5"/>
      <c r="C667" s="5"/>
      <c r="D667" s="3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2.75" customHeight="1" x14ac:dyDescent="0.2">
      <c r="A668" s="5"/>
      <c r="B668" s="5"/>
      <c r="C668" s="5"/>
      <c r="D668" s="3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2.75" customHeight="1" x14ac:dyDescent="0.2">
      <c r="A669" s="5"/>
      <c r="B669" s="5"/>
      <c r="C669" s="5"/>
      <c r="D669" s="3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2.75" customHeight="1" x14ac:dyDescent="0.2">
      <c r="A670" s="5"/>
      <c r="B670" s="5"/>
      <c r="C670" s="5"/>
      <c r="D670" s="3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2.75" customHeight="1" x14ac:dyDescent="0.2">
      <c r="A671" s="5"/>
      <c r="B671" s="5"/>
      <c r="C671" s="5"/>
      <c r="D671" s="3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2.75" customHeight="1" x14ac:dyDescent="0.2">
      <c r="A672" s="5"/>
      <c r="B672" s="5"/>
      <c r="C672" s="5"/>
      <c r="D672" s="3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2.75" customHeight="1" x14ac:dyDescent="0.2">
      <c r="A673" s="5"/>
      <c r="B673" s="5"/>
      <c r="C673" s="5"/>
      <c r="D673" s="3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2.75" customHeight="1" x14ac:dyDescent="0.2">
      <c r="A674" s="5"/>
      <c r="B674" s="5"/>
      <c r="C674" s="5"/>
      <c r="D674" s="3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2.75" customHeight="1" x14ac:dyDescent="0.2">
      <c r="A675" s="5"/>
      <c r="B675" s="5"/>
      <c r="C675" s="5"/>
      <c r="D675" s="3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2.75" customHeight="1" x14ac:dyDescent="0.2">
      <c r="A676" s="5"/>
      <c r="B676" s="5"/>
      <c r="C676" s="5"/>
      <c r="D676" s="3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2.75" customHeight="1" x14ac:dyDescent="0.2">
      <c r="A677" s="5"/>
      <c r="B677" s="5"/>
      <c r="C677" s="5"/>
      <c r="D677" s="3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2.75" customHeight="1" x14ac:dyDescent="0.2">
      <c r="A678" s="5"/>
      <c r="B678" s="5"/>
      <c r="C678" s="5"/>
      <c r="D678" s="3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2.75" customHeight="1" x14ac:dyDescent="0.2">
      <c r="A679" s="5"/>
      <c r="B679" s="5"/>
      <c r="C679" s="5"/>
      <c r="D679" s="3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2.75" customHeight="1" x14ac:dyDescent="0.2">
      <c r="A680" s="5"/>
      <c r="B680" s="5"/>
      <c r="C680" s="5"/>
      <c r="D680" s="3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2.75" customHeight="1" x14ac:dyDescent="0.2">
      <c r="A681" s="5"/>
      <c r="B681" s="5"/>
      <c r="C681" s="5"/>
      <c r="D681" s="3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2.75" customHeight="1" x14ac:dyDescent="0.2">
      <c r="A682" s="5"/>
      <c r="B682" s="5"/>
      <c r="C682" s="5"/>
      <c r="D682" s="3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2.75" customHeight="1" x14ac:dyDescent="0.2">
      <c r="A683" s="5"/>
      <c r="B683" s="5"/>
      <c r="C683" s="5"/>
      <c r="D683" s="3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2.75" customHeight="1" x14ac:dyDescent="0.2">
      <c r="A684" s="5"/>
      <c r="B684" s="5"/>
      <c r="C684" s="5"/>
      <c r="D684" s="3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2.75" customHeight="1" x14ac:dyDescent="0.2">
      <c r="A685" s="5"/>
      <c r="B685" s="5"/>
      <c r="C685" s="5"/>
      <c r="D685" s="3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2.75" customHeight="1" x14ac:dyDescent="0.2">
      <c r="A686" s="5"/>
      <c r="B686" s="5"/>
      <c r="C686" s="5"/>
      <c r="D686" s="3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2.75" customHeight="1" x14ac:dyDescent="0.2">
      <c r="A687" s="5"/>
      <c r="B687" s="5"/>
      <c r="C687" s="5"/>
      <c r="D687" s="3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2.75" customHeight="1" x14ac:dyDescent="0.2">
      <c r="A688" s="5"/>
      <c r="B688" s="5"/>
      <c r="C688" s="5"/>
      <c r="D688" s="3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2.75" customHeight="1" x14ac:dyDescent="0.2">
      <c r="A689" s="5"/>
      <c r="B689" s="5"/>
      <c r="C689" s="5"/>
      <c r="D689" s="3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2.75" customHeight="1" x14ac:dyDescent="0.2">
      <c r="A690" s="5"/>
      <c r="B690" s="5"/>
      <c r="C690" s="5"/>
      <c r="D690" s="3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2.75" customHeight="1" x14ac:dyDescent="0.2">
      <c r="A691" s="5"/>
      <c r="B691" s="5"/>
      <c r="C691" s="5"/>
      <c r="D691" s="3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2.75" customHeight="1" x14ac:dyDescent="0.2">
      <c r="A692" s="5"/>
      <c r="B692" s="5"/>
      <c r="C692" s="5"/>
      <c r="D692" s="3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2.75" customHeight="1" x14ac:dyDescent="0.2">
      <c r="A693" s="5"/>
      <c r="B693" s="5"/>
      <c r="C693" s="5"/>
      <c r="D693" s="3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2.75" customHeight="1" x14ac:dyDescent="0.2">
      <c r="A694" s="5"/>
      <c r="B694" s="5"/>
      <c r="C694" s="5"/>
      <c r="D694" s="3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2.75" customHeight="1" x14ac:dyDescent="0.2">
      <c r="A695" s="5"/>
      <c r="B695" s="5"/>
      <c r="C695" s="5"/>
      <c r="D695" s="3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2.75" customHeight="1" x14ac:dyDescent="0.2">
      <c r="A696" s="5"/>
      <c r="B696" s="5"/>
      <c r="C696" s="5"/>
      <c r="D696" s="3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2.75" customHeight="1" x14ac:dyDescent="0.2">
      <c r="A697" s="5"/>
      <c r="B697" s="5"/>
      <c r="C697" s="5"/>
      <c r="D697" s="3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2.75" customHeight="1" x14ac:dyDescent="0.2">
      <c r="A698" s="5"/>
      <c r="B698" s="5"/>
      <c r="C698" s="5"/>
      <c r="D698" s="3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2.75" customHeight="1" x14ac:dyDescent="0.2">
      <c r="A699" s="5"/>
      <c r="B699" s="5"/>
      <c r="C699" s="5"/>
      <c r="D699" s="3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2.75" customHeight="1" x14ac:dyDescent="0.2">
      <c r="A700" s="5"/>
      <c r="B700" s="5"/>
      <c r="C700" s="5"/>
      <c r="D700" s="3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2.75" customHeight="1" x14ac:dyDescent="0.2">
      <c r="A701" s="5"/>
      <c r="B701" s="5"/>
      <c r="C701" s="5"/>
      <c r="D701" s="3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2.75" customHeight="1" x14ac:dyDescent="0.2">
      <c r="A702" s="5"/>
      <c r="B702" s="5"/>
      <c r="C702" s="5"/>
      <c r="D702" s="3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2.75" customHeight="1" x14ac:dyDescent="0.2">
      <c r="A703" s="5"/>
      <c r="B703" s="5"/>
      <c r="C703" s="5"/>
      <c r="D703" s="3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2.75" customHeight="1" x14ac:dyDescent="0.2">
      <c r="A704" s="5"/>
      <c r="B704" s="5"/>
      <c r="C704" s="5"/>
      <c r="D704" s="3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2.75" customHeight="1" x14ac:dyDescent="0.2">
      <c r="A705" s="5"/>
      <c r="B705" s="5"/>
      <c r="C705" s="5"/>
      <c r="D705" s="3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2.75" customHeight="1" x14ac:dyDescent="0.2">
      <c r="A706" s="5"/>
      <c r="B706" s="5"/>
      <c r="C706" s="5"/>
      <c r="D706" s="3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2.75" customHeight="1" x14ac:dyDescent="0.2">
      <c r="A707" s="5"/>
      <c r="B707" s="5"/>
      <c r="C707" s="5"/>
      <c r="D707" s="3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2.75" customHeight="1" x14ac:dyDescent="0.2">
      <c r="A708" s="5"/>
      <c r="B708" s="5"/>
      <c r="C708" s="5"/>
      <c r="D708" s="3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2.75" customHeight="1" x14ac:dyDescent="0.2">
      <c r="A709" s="5"/>
      <c r="B709" s="5"/>
      <c r="C709" s="5"/>
      <c r="D709" s="3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2.75" customHeight="1" x14ac:dyDescent="0.2">
      <c r="A710" s="5"/>
      <c r="B710" s="5"/>
      <c r="C710" s="5"/>
      <c r="D710" s="3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2.75" customHeight="1" x14ac:dyDescent="0.2">
      <c r="A711" s="5"/>
      <c r="B711" s="5"/>
      <c r="C711" s="5"/>
      <c r="D711" s="3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2.75" customHeight="1" x14ac:dyDescent="0.2">
      <c r="A712" s="5"/>
      <c r="B712" s="5"/>
      <c r="C712" s="5"/>
      <c r="D712" s="3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2.75" customHeight="1" x14ac:dyDescent="0.2">
      <c r="A713" s="5"/>
      <c r="B713" s="5"/>
      <c r="C713" s="5"/>
      <c r="D713" s="3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2.75" customHeight="1" x14ac:dyDescent="0.2">
      <c r="A714" s="5"/>
      <c r="B714" s="5"/>
      <c r="C714" s="5"/>
      <c r="D714" s="3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2.75" customHeight="1" x14ac:dyDescent="0.2">
      <c r="A715" s="5"/>
      <c r="B715" s="5"/>
      <c r="C715" s="5"/>
      <c r="D715" s="3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2.75" customHeight="1" x14ac:dyDescent="0.2">
      <c r="A716" s="5"/>
      <c r="B716" s="5"/>
      <c r="C716" s="5"/>
      <c r="D716" s="3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2.75" customHeight="1" x14ac:dyDescent="0.2">
      <c r="A717" s="5"/>
      <c r="B717" s="5"/>
      <c r="C717" s="5"/>
      <c r="D717" s="3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2.75" customHeight="1" x14ac:dyDescent="0.2">
      <c r="A718" s="5"/>
      <c r="B718" s="5"/>
      <c r="C718" s="5"/>
      <c r="D718" s="3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2.75" customHeight="1" x14ac:dyDescent="0.2">
      <c r="A719" s="5"/>
      <c r="B719" s="5"/>
      <c r="C719" s="5"/>
      <c r="D719" s="3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2.75" customHeight="1" x14ac:dyDescent="0.2">
      <c r="A720" s="5"/>
      <c r="B720" s="5"/>
      <c r="C720" s="5"/>
      <c r="D720" s="3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2.75" customHeight="1" x14ac:dyDescent="0.2">
      <c r="A721" s="5"/>
      <c r="B721" s="5"/>
      <c r="C721" s="5"/>
      <c r="D721" s="3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2.75" customHeight="1" x14ac:dyDescent="0.2">
      <c r="A722" s="5"/>
      <c r="B722" s="5"/>
      <c r="C722" s="5"/>
      <c r="D722" s="3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2.75" customHeight="1" x14ac:dyDescent="0.2">
      <c r="A723" s="5"/>
      <c r="B723" s="5"/>
      <c r="C723" s="5"/>
      <c r="D723" s="3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2.75" customHeight="1" x14ac:dyDescent="0.2">
      <c r="A724" s="5"/>
      <c r="B724" s="5"/>
      <c r="C724" s="5"/>
      <c r="D724" s="3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2.75" customHeight="1" x14ac:dyDescent="0.2">
      <c r="A725" s="5"/>
      <c r="B725" s="5"/>
      <c r="C725" s="5"/>
      <c r="D725" s="3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2.75" customHeight="1" x14ac:dyDescent="0.2">
      <c r="A726" s="5"/>
      <c r="B726" s="5"/>
      <c r="C726" s="5"/>
      <c r="D726" s="3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2.75" customHeight="1" x14ac:dyDescent="0.2">
      <c r="A727" s="5"/>
      <c r="B727" s="5"/>
      <c r="C727" s="5"/>
      <c r="D727" s="3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2.75" customHeight="1" x14ac:dyDescent="0.2">
      <c r="A728" s="5"/>
      <c r="B728" s="5"/>
      <c r="C728" s="5"/>
      <c r="D728" s="3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2.75" customHeight="1" x14ac:dyDescent="0.2">
      <c r="A729" s="5"/>
      <c r="B729" s="5"/>
      <c r="C729" s="5"/>
      <c r="D729" s="3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2.75" customHeight="1" x14ac:dyDescent="0.2">
      <c r="A730" s="5"/>
      <c r="B730" s="5"/>
      <c r="C730" s="5"/>
      <c r="D730" s="3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2.75" customHeight="1" x14ac:dyDescent="0.2">
      <c r="A731" s="5"/>
      <c r="B731" s="5"/>
      <c r="C731" s="5"/>
      <c r="D731" s="3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2.75" customHeight="1" x14ac:dyDescent="0.2">
      <c r="A732" s="5"/>
      <c r="B732" s="5"/>
      <c r="C732" s="5"/>
      <c r="D732" s="3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2.75" customHeight="1" x14ac:dyDescent="0.2">
      <c r="A733" s="5"/>
      <c r="B733" s="5"/>
      <c r="C733" s="5"/>
      <c r="D733" s="3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2.75" customHeight="1" x14ac:dyDescent="0.2">
      <c r="A734" s="5"/>
      <c r="B734" s="5"/>
      <c r="C734" s="5"/>
      <c r="D734" s="3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2.75" customHeight="1" x14ac:dyDescent="0.2">
      <c r="A735" s="5"/>
      <c r="B735" s="5"/>
      <c r="C735" s="5"/>
      <c r="D735" s="3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2.75" customHeight="1" x14ac:dyDescent="0.2">
      <c r="A736" s="5"/>
      <c r="B736" s="5"/>
      <c r="C736" s="5"/>
      <c r="D736" s="3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2.75" customHeight="1" x14ac:dyDescent="0.2">
      <c r="A737" s="5"/>
      <c r="B737" s="5"/>
      <c r="C737" s="5"/>
      <c r="D737" s="3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2.75" customHeight="1" x14ac:dyDescent="0.2">
      <c r="A738" s="5"/>
      <c r="B738" s="5"/>
      <c r="C738" s="5"/>
      <c r="D738" s="3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2.75" customHeight="1" x14ac:dyDescent="0.2">
      <c r="A739" s="5"/>
      <c r="B739" s="5"/>
      <c r="C739" s="5"/>
      <c r="D739" s="3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2.75" customHeight="1" x14ac:dyDescent="0.2">
      <c r="A740" s="5"/>
      <c r="B740" s="5"/>
      <c r="C740" s="5"/>
      <c r="D740" s="3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2.75" customHeight="1" x14ac:dyDescent="0.2">
      <c r="A741" s="5"/>
      <c r="B741" s="5"/>
      <c r="C741" s="5"/>
      <c r="D741" s="3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2.75" customHeight="1" x14ac:dyDescent="0.2">
      <c r="A742" s="5"/>
      <c r="B742" s="5"/>
      <c r="C742" s="5"/>
      <c r="D742" s="3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2.75" customHeight="1" x14ac:dyDescent="0.2">
      <c r="A743" s="5"/>
      <c r="B743" s="5"/>
      <c r="C743" s="5"/>
      <c r="D743" s="3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2.75" customHeight="1" x14ac:dyDescent="0.2">
      <c r="A744" s="5"/>
      <c r="B744" s="5"/>
      <c r="C744" s="5"/>
      <c r="D744" s="3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2.75" customHeight="1" x14ac:dyDescent="0.2">
      <c r="A745" s="5"/>
      <c r="B745" s="5"/>
      <c r="C745" s="5"/>
      <c r="D745" s="3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2.75" customHeight="1" x14ac:dyDescent="0.2">
      <c r="A746" s="5"/>
      <c r="B746" s="5"/>
      <c r="C746" s="5"/>
      <c r="D746" s="3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2.75" customHeight="1" x14ac:dyDescent="0.2">
      <c r="A747" s="5"/>
      <c r="B747" s="5"/>
      <c r="C747" s="5"/>
      <c r="D747" s="3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2.75" customHeight="1" x14ac:dyDescent="0.2">
      <c r="A748" s="5"/>
      <c r="B748" s="5"/>
      <c r="C748" s="5"/>
      <c r="D748" s="3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2.75" customHeight="1" x14ac:dyDescent="0.2">
      <c r="A749" s="5"/>
      <c r="B749" s="5"/>
      <c r="C749" s="5"/>
      <c r="D749" s="3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2.75" customHeight="1" x14ac:dyDescent="0.2">
      <c r="A750" s="5"/>
      <c r="B750" s="5"/>
      <c r="C750" s="5"/>
      <c r="D750" s="3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2.75" customHeight="1" x14ac:dyDescent="0.2">
      <c r="A751" s="5"/>
      <c r="B751" s="5"/>
      <c r="C751" s="5"/>
      <c r="D751" s="3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2.75" customHeight="1" x14ac:dyDescent="0.2">
      <c r="A752" s="5"/>
      <c r="B752" s="5"/>
      <c r="C752" s="5"/>
      <c r="D752" s="3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2.75" customHeight="1" x14ac:dyDescent="0.2">
      <c r="A753" s="5"/>
      <c r="B753" s="5"/>
      <c r="C753" s="5"/>
      <c r="D753" s="3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2.75" customHeight="1" x14ac:dyDescent="0.2">
      <c r="A754" s="5"/>
      <c r="B754" s="5"/>
      <c r="C754" s="5"/>
      <c r="D754" s="3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2.75" customHeight="1" x14ac:dyDescent="0.2">
      <c r="A755" s="5"/>
      <c r="B755" s="5"/>
      <c r="C755" s="5"/>
      <c r="D755" s="3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2.75" customHeight="1" x14ac:dyDescent="0.2">
      <c r="A756" s="5"/>
      <c r="B756" s="5"/>
      <c r="C756" s="5"/>
      <c r="D756" s="3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2.75" customHeight="1" x14ac:dyDescent="0.2">
      <c r="A757" s="5"/>
      <c r="B757" s="5"/>
      <c r="C757" s="5"/>
      <c r="D757" s="3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2.75" customHeight="1" x14ac:dyDescent="0.2">
      <c r="A758" s="5"/>
      <c r="B758" s="5"/>
      <c r="C758" s="5"/>
      <c r="D758" s="3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2.75" customHeight="1" x14ac:dyDescent="0.2">
      <c r="A759" s="5"/>
      <c r="B759" s="5"/>
      <c r="C759" s="5"/>
      <c r="D759" s="3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2.75" customHeight="1" x14ac:dyDescent="0.2">
      <c r="A760" s="5"/>
      <c r="B760" s="5"/>
      <c r="C760" s="5"/>
      <c r="D760" s="3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2.75" customHeight="1" x14ac:dyDescent="0.2">
      <c r="A761" s="5"/>
      <c r="B761" s="5"/>
      <c r="C761" s="5"/>
      <c r="D761" s="3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2.75" customHeight="1" x14ac:dyDescent="0.2">
      <c r="A762" s="5"/>
      <c r="B762" s="5"/>
      <c r="C762" s="5"/>
      <c r="D762" s="3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2.75" customHeight="1" x14ac:dyDescent="0.2">
      <c r="A763" s="5"/>
      <c r="B763" s="5"/>
      <c r="C763" s="5"/>
      <c r="D763" s="3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2.75" customHeight="1" x14ac:dyDescent="0.2">
      <c r="A764" s="5"/>
      <c r="B764" s="5"/>
      <c r="C764" s="5"/>
      <c r="D764" s="3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2.75" customHeight="1" x14ac:dyDescent="0.2">
      <c r="A765" s="5"/>
      <c r="B765" s="5"/>
      <c r="C765" s="5"/>
      <c r="D765" s="3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2.75" customHeight="1" x14ac:dyDescent="0.2">
      <c r="A766" s="5"/>
      <c r="B766" s="5"/>
      <c r="C766" s="5"/>
      <c r="D766" s="3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2.75" customHeight="1" x14ac:dyDescent="0.2">
      <c r="A767" s="5"/>
      <c r="B767" s="5"/>
      <c r="C767" s="5"/>
      <c r="D767" s="3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2.75" customHeight="1" x14ac:dyDescent="0.2">
      <c r="A768" s="5"/>
      <c r="B768" s="5"/>
      <c r="C768" s="5"/>
      <c r="D768" s="3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2.75" customHeight="1" x14ac:dyDescent="0.2">
      <c r="A769" s="5"/>
      <c r="B769" s="5"/>
      <c r="C769" s="5"/>
      <c r="D769" s="3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2.75" customHeight="1" x14ac:dyDescent="0.2">
      <c r="A770" s="5"/>
      <c r="B770" s="5"/>
      <c r="C770" s="5"/>
      <c r="D770" s="3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2.75" customHeight="1" x14ac:dyDescent="0.2">
      <c r="A771" s="5"/>
      <c r="B771" s="5"/>
      <c r="C771" s="5"/>
      <c r="D771" s="3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2.75" customHeight="1" x14ac:dyDescent="0.2">
      <c r="A772" s="5"/>
      <c r="B772" s="5"/>
      <c r="C772" s="5"/>
      <c r="D772" s="3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2.75" customHeight="1" x14ac:dyDescent="0.2">
      <c r="A773" s="5"/>
      <c r="B773" s="5"/>
      <c r="C773" s="5"/>
      <c r="D773" s="3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2.75" customHeight="1" x14ac:dyDescent="0.2">
      <c r="A774" s="5"/>
      <c r="B774" s="5"/>
      <c r="C774" s="5"/>
      <c r="D774" s="3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2.75" customHeight="1" x14ac:dyDescent="0.2">
      <c r="A775" s="5"/>
      <c r="B775" s="5"/>
      <c r="C775" s="5"/>
      <c r="D775" s="3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2.75" customHeight="1" x14ac:dyDescent="0.2">
      <c r="A776" s="5"/>
      <c r="B776" s="5"/>
      <c r="C776" s="5"/>
      <c r="D776" s="3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2.75" customHeight="1" x14ac:dyDescent="0.2">
      <c r="A777" s="5"/>
      <c r="B777" s="5"/>
      <c r="C777" s="5"/>
      <c r="D777" s="3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2.75" customHeight="1" x14ac:dyDescent="0.2">
      <c r="A778" s="5"/>
      <c r="B778" s="5"/>
      <c r="C778" s="5"/>
      <c r="D778" s="3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2.75" customHeight="1" x14ac:dyDescent="0.2">
      <c r="A779" s="5"/>
      <c r="B779" s="5"/>
      <c r="C779" s="5"/>
      <c r="D779" s="3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2.75" customHeight="1" x14ac:dyDescent="0.2">
      <c r="A780" s="5"/>
      <c r="B780" s="5"/>
      <c r="C780" s="5"/>
      <c r="D780" s="3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2.75" customHeight="1" x14ac:dyDescent="0.2">
      <c r="A781" s="5"/>
      <c r="B781" s="5"/>
      <c r="C781" s="5"/>
      <c r="D781" s="3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2.75" customHeight="1" x14ac:dyDescent="0.2">
      <c r="A782" s="5"/>
      <c r="B782" s="5"/>
      <c r="C782" s="5"/>
      <c r="D782" s="3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2.75" customHeight="1" x14ac:dyDescent="0.2">
      <c r="A783" s="5"/>
      <c r="B783" s="5"/>
      <c r="C783" s="5"/>
      <c r="D783" s="3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2.75" customHeight="1" x14ac:dyDescent="0.2">
      <c r="A784" s="5"/>
      <c r="B784" s="5"/>
      <c r="C784" s="5"/>
      <c r="D784" s="3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2.75" customHeight="1" x14ac:dyDescent="0.2">
      <c r="A785" s="5"/>
      <c r="B785" s="5"/>
      <c r="C785" s="5"/>
      <c r="D785" s="3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2.75" customHeight="1" x14ac:dyDescent="0.2">
      <c r="A786" s="5"/>
      <c r="B786" s="5"/>
      <c r="C786" s="5"/>
      <c r="D786" s="3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2.75" customHeight="1" x14ac:dyDescent="0.2">
      <c r="A787" s="5"/>
      <c r="B787" s="5"/>
      <c r="C787" s="5"/>
      <c r="D787" s="3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2.75" customHeight="1" x14ac:dyDescent="0.2">
      <c r="A788" s="5"/>
      <c r="B788" s="5"/>
      <c r="C788" s="5"/>
      <c r="D788" s="3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2.75" customHeight="1" x14ac:dyDescent="0.2">
      <c r="A789" s="5"/>
      <c r="B789" s="5"/>
      <c r="C789" s="5"/>
      <c r="D789" s="3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2.75" customHeight="1" x14ac:dyDescent="0.2">
      <c r="A790" s="5"/>
      <c r="B790" s="5"/>
      <c r="C790" s="5"/>
      <c r="D790" s="3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2.75" customHeight="1" x14ac:dyDescent="0.2">
      <c r="A791" s="5"/>
      <c r="B791" s="5"/>
      <c r="C791" s="5"/>
      <c r="D791" s="3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2.75" customHeight="1" x14ac:dyDescent="0.2">
      <c r="A792" s="5"/>
      <c r="B792" s="5"/>
      <c r="C792" s="5"/>
      <c r="D792" s="3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2.75" customHeight="1" x14ac:dyDescent="0.2">
      <c r="A793" s="5"/>
      <c r="B793" s="5"/>
      <c r="C793" s="5"/>
      <c r="D793" s="3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2.75" customHeight="1" x14ac:dyDescent="0.2">
      <c r="A794" s="5"/>
      <c r="B794" s="5"/>
      <c r="C794" s="5"/>
      <c r="D794" s="3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2.75" customHeight="1" x14ac:dyDescent="0.2">
      <c r="A795" s="5"/>
      <c r="B795" s="5"/>
      <c r="C795" s="5"/>
      <c r="D795" s="3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2.75" customHeight="1" x14ac:dyDescent="0.2">
      <c r="A796" s="5"/>
      <c r="B796" s="5"/>
      <c r="C796" s="5"/>
      <c r="D796" s="3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2.75" customHeight="1" x14ac:dyDescent="0.2">
      <c r="A797" s="5"/>
      <c r="B797" s="5"/>
      <c r="C797" s="5"/>
      <c r="D797" s="3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2.75" customHeight="1" x14ac:dyDescent="0.2">
      <c r="A798" s="5"/>
      <c r="B798" s="5"/>
      <c r="C798" s="5"/>
      <c r="D798" s="3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2.75" customHeight="1" x14ac:dyDescent="0.2">
      <c r="A799" s="5"/>
      <c r="B799" s="5"/>
      <c r="C799" s="5"/>
      <c r="D799" s="3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2.75" customHeight="1" x14ac:dyDescent="0.2">
      <c r="A800" s="5"/>
      <c r="B800" s="5"/>
      <c r="C800" s="5"/>
      <c r="D800" s="3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2.75" customHeight="1" x14ac:dyDescent="0.2">
      <c r="A801" s="5"/>
      <c r="B801" s="5"/>
      <c r="C801" s="5"/>
      <c r="D801" s="3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2.75" customHeight="1" x14ac:dyDescent="0.2">
      <c r="A802" s="5"/>
      <c r="B802" s="5"/>
      <c r="C802" s="5"/>
      <c r="D802" s="3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2.75" customHeight="1" x14ac:dyDescent="0.2">
      <c r="A803" s="5"/>
      <c r="B803" s="5"/>
      <c r="C803" s="5"/>
      <c r="D803" s="3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2.75" customHeight="1" x14ac:dyDescent="0.2">
      <c r="A804" s="5"/>
      <c r="B804" s="5"/>
      <c r="C804" s="5"/>
      <c r="D804" s="3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2.75" customHeight="1" x14ac:dyDescent="0.2">
      <c r="A805" s="5"/>
      <c r="B805" s="5"/>
      <c r="C805" s="5"/>
      <c r="D805" s="3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2.75" customHeight="1" x14ac:dyDescent="0.2">
      <c r="A806" s="5"/>
      <c r="B806" s="5"/>
      <c r="C806" s="5"/>
      <c r="D806" s="3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2.75" customHeight="1" x14ac:dyDescent="0.2">
      <c r="A807" s="5"/>
      <c r="B807" s="5"/>
      <c r="C807" s="5"/>
      <c r="D807" s="3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2.75" customHeight="1" x14ac:dyDescent="0.2">
      <c r="A808" s="5"/>
      <c r="B808" s="5"/>
      <c r="C808" s="5"/>
      <c r="D808" s="3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2.75" customHeight="1" x14ac:dyDescent="0.2">
      <c r="A809" s="5"/>
      <c r="B809" s="5"/>
      <c r="C809" s="5"/>
      <c r="D809" s="3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2.75" customHeight="1" x14ac:dyDescent="0.2">
      <c r="A810" s="5"/>
      <c r="B810" s="5"/>
      <c r="C810" s="5"/>
      <c r="D810" s="3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2.75" customHeight="1" x14ac:dyDescent="0.2">
      <c r="A811" s="5"/>
      <c r="B811" s="5"/>
      <c r="C811" s="5"/>
      <c r="D811" s="3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2.75" customHeight="1" x14ac:dyDescent="0.2">
      <c r="A812" s="5"/>
      <c r="B812" s="5"/>
      <c r="C812" s="5"/>
      <c r="D812" s="3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2.75" customHeight="1" x14ac:dyDescent="0.2">
      <c r="A813" s="5"/>
      <c r="B813" s="5"/>
      <c r="C813" s="5"/>
      <c r="D813" s="3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2.75" customHeight="1" x14ac:dyDescent="0.2">
      <c r="A814" s="5"/>
      <c r="B814" s="5"/>
      <c r="C814" s="5"/>
      <c r="D814" s="3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2.75" customHeight="1" x14ac:dyDescent="0.2">
      <c r="A815" s="5"/>
      <c r="B815" s="5"/>
      <c r="C815" s="5"/>
      <c r="D815" s="3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2.75" customHeight="1" x14ac:dyDescent="0.2">
      <c r="A816" s="5"/>
      <c r="B816" s="5"/>
      <c r="C816" s="5"/>
      <c r="D816" s="3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2.75" customHeight="1" x14ac:dyDescent="0.2">
      <c r="A817" s="5"/>
      <c r="B817" s="5"/>
      <c r="C817" s="5"/>
      <c r="D817" s="3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2.75" customHeight="1" x14ac:dyDescent="0.2">
      <c r="A818" s="5"/>
      <c r="B818" s="5"/>
      <c r="C818" s="5"/>
      <c r="D818" s="3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2.75" customHeight="1" x14ac:dyDescent="0.2">
      <c r="A819" s="5"/>
      <c r="B819" s="5"/>
      <c r="C819" s="5"/>
      <c r="D819" s="3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2.75" customHeight="1" x14ac:dyDescent="0.2">
      <c r="A820" s="5"/>
      <c r="B820" s="5"/>
      <c r="C820" s="5"/>
      <c r="D820" s="3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2.75" customHeight="1" x14ac:dyDescent="0.2">
      <c r="A821" s="5"/>
      <c r="B821" s="5"/>
      <c r="C821" s="5"/>
      <c r="D821" s="3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2.75" customHeight="1" x14ac:dyDescent="0.2">
      <c r="A822" s="5"/>
      <c r="B822" s="5"/>
      <c r="C822" s="5"/>
      <c r="D822" s="3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2.75" customHeight="1" x14ac:dyDescent="0.2">
      <c r="A823" s="5"/>
      <c r="B823" s="5"/>
      <c r="C823" s="5"/>
      <c r="D823" s="3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2.75" customHeight="1" x14ac:dyDescent="0.2">
      <c r="A824" s="5"/>
      <c r="B824" s="5"/>
      <c r="C824" s="5"/>
      <c r="D824" s="3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2.75" customHeight="1" x14ac:dyDescent="0.2">
      <c r="A825" s="5"/>
      <c r="B825" s="5"/>
      <c r="C825" s="5"/>
      <c r="D825" s="3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2.75" customHeight="1" x14ac:dyDescent="0.2">
      <c r="A826" s="5"/>
      <c r="B826" s="5"/>
      <c r="C826" s="5"/>
      <c r="D826" s="3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2.75" customHeight="1" x14ac:dyDescent="0.2">
      <c r="A827" s="5"/>
      <c r="B827" s="5"/>
      <c r="C827" s="5"/>
      <c r="D827" s="3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2.75" customHeight="1" x14ac:dyDescent="0.2">
      <c r="A828" s="5"/>
      <c r="B828" s="5"/>
      <c r="C828" s="5"/>
      <c r="D828" s="3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2.75" customHeight="1" x14ac:dyDescent="0.2">
      <c r="A829" s="5"/>
      <c r="B829" s="5"/>
      <c r="C829" s="5"/>
      <c r="D829" s="3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2.75" customHeight="1" x14ac:dyDescent="0.2">
      <c r="A830" s="5"/>
      <c r="B830" s="5"/>
      <c r="C830" s="5"/>
      <c r="D830" s="3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2.75" customHeight="1" x14ac:dyDescent="0.2">
      <c r="A831" s="5"/>
      <c r="B831" s="5"/>
      <c r="C831" s="5"/>
      <c r="D831" s="3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2.75" customHeight="1" x14ac:dyDescent="0.2">
      <c r="A832" s="5"/>
      <c r="B832" s="5"/>
      <c r="C832" s="5"/>
      <c r="D832" s="3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2.75" customHeight="1" x14ac:dyDescent="0.2">
      <c r="A833" s="5"/>
      <c r="B833" s="5"/>
      <c r="C833" s="5"/>
      <c r="D833" s="3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2.75" customHeight="1" x14ac:dyDescent="0.2">
      <c r="A834" s="5"/>
      <c r="B834" s="5"/>
      <c r="C834" s="5"/>
      <c r="D834" s="3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2.75" customHeight="1" x14ac:dyDescent="0.2">
      <c r="A835" s="5"/>
      <c r="B835" s="5"/>
      <c r="C835" s="5"/>
      <c r="D835" s="3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2.75" customHeight="1" x14ac:dyDescent="0.2">
      <c r="A836" s="5"/>
      <c r="B836" s="5"/>
      <c r="C836" s="5"/>
      <c r="D836" s="3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2.75" customHeight="1" x14ac:dyDescent="0.2">
      <c r="A837" s="5"/>
      <c r="B837" s="5"/>
      <c r="C837" s="5"/>
      <c r="D837" s="3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2.75" customHeight="1" x14ac:dyDescent="0.2">
      <c r="A838" s="5"/>
      <c r="B838" s="5"/>
      <c r="C838" s="5"/>
      <c r="D838" s="3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2.75" customHeight="1" x14ac:dyDescent="0.2">
      <c r="A839" s="5"/>
      <c r="B839" s="5"/>
      <c r="C839" s="5"/>
      <c r="D839" s="3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2.75" customHeight="1" x14ac:dyDescent="0.2">
      <c r="A840" s="5"/>
      <c r="B840" s="5"/>
      <c r="C840" s="5"/>
      <c r="D840" s="3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2.75" customHeight="1" x14ac:dyDescent="0.2">
      <c r="A841" s="5"/>
      <c r="B841" s="5"/>
      <c r="C841" s="5"/>
      <c r="D841" s="3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2.75" customHeight="1" x14ac:dyDescent="0.2">
      <c r="A842" s="5"/>
      <c r="B842" s="5"/>
      <c r="C842" s="5"/>
      <c r="D842" s="3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2.75" customHeight="1" x14ac:dyDescent="0.2">
      <c r="A843" s="5"/>
      <c r="B843" s="5"/>
      <c r="C843" s="5"/>
      <c r="D843" s="3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2.75" customHeight="1" x14ac:dyDescent="0.2">
      <c r="A844" s="5"/>
      <c r="B844" s="5"/>
      <c r="C844" s="5"/>
      <c r="D844" s="3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2.75" customHeight="1" x14ac:dyDescent="0.2">
      <c r="A845" s="5"/>
      <c r="B845" s="5"/>
      <c r="C845" s="5"/>
      <c r="D845" s="3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2.75" customHeight="1" x14ac:dyDescent="0.2">
      <c r="A846" s="5"/>
      <c r="B846" s="5"/>
      <c r="C846" s="5"/>
      <c r="D846" s="3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2.75" customHeight="1" x14ac:dyDescent="0.2">
      <c r="A847" s="5"/>
      <c r="B847" s="5"/>
      <c r="C847" s="5"/>
      <c r="D847" s="3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2.75" customHeight="1" x14ac:dyDescent="0.2">
      <c r="A848" s="5"/>
      <c r="B848" s="5"/>
      <c r="C848" s="5"/>
      <c r="D848" s="3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2.75" customHeight="1" x14ac:dyDescent="0.2">
      <c r="A849" s="5"/>
      <c r="B849" s="5"/>
      <c r="C849" s="5"/>
      <c r="D849" s="3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2.75" customHeight="1" x14ac:dyDescent="0.2">
      <c r="A850" s="5"/>
      <c r="B850" s="5"/>
      <c r="C850" s="5"/>
      <c r="D850" s="3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2.75" customHeight="1" x14ac:dyDescent="0.2">
      <c r="A851" s="5"/>
      <c r="B851" s="5"/>
      <c r="C851" s="5"/>
      <c r="D851" s="3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2.75" customHeight="1" x14ac:dyDescent="0.2">
      <c r="A852" s="5"/>
      <c r="B852" s="5"/>
      <c r="C852" s="5"/>
      <c r="D852" s="3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2.75" customHeight="1" x14ac:dyDescent="0.2">
      <c r="A853" s="5"/>
      <c r="B853" s="5"/>
      <c r="C853" s="5"/>
      <c r="D853" s="3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2.75" customHeight="1" x14ac:dyDescent="0.2">
      <c r="A854" s="5"/>
      <c r="B854" s="5"/>
      <c r="C854" s="5"/>
      <c r="D854" s="3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2.75" customHeight="1" x14ac:dyDescent="0.2">
      <c r="A855" s="5"/>
      <c r="B855" s="5"/>
      <c r="C855" s="5"/>
      <c r="D855" s="3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2.75" customHeight="1" x14ac:dyDescent="0.2">
      <c r="A856" s="5"/>
      <c r="B856" s="5"/>
      <c r="C856" s="5"/>
      <c r="D856" s="3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2.75" customHeight="1" x14ac:dyDescent="0.2">
      <c r="A857" s="5"/>
      <c r="B857" s="5"/>
      <c r="C857" s="5"/>
      <c r="D857" s="3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2.75" customHeight="1" x14ac:dyDescent="0.2">
      <c r="A858" s="5"/>
      <c r="B858" s="5"/>
      <c r="C858" s="5"/>
      <c r="D858" s="3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2.75" customHeight="1" x14ac:dyDescent="0.2">
      <c r="A859" s="5"/>
      <c r="B859" s="5"/>
      <c r="C859" s="5"/>
      <c r="D859" s="3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2.75" customHeight="1" x14ac:dyDescent="0.2">
      <c r="A860" s="5"/>
      <c r="B860" s="5"/>
      <c r="C860" s="5"/>
      <c r="D860" s="3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2.75" customHeight="1" x14ac:dyDescent="0.2">
      <c r="A861" s="5"/>
      <c r="B861" s="5"/>
      <c r="C861" s="5"/>
      <c r="D861" s="3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2.75" customHeight="1" x14ac:dyDescent="0.2">
      <c r="A862" s="5"/>
      <c r="B862" s="5"/>
      <c r="C862" s="5"/>
      <c r="D862" s="3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2.75" customHeight="1" x14ac:dyDescent="0.2">
      <c r="A863" s="5"/>
      <c r="B863" s="5"/>
      <c r="C863" s="5"/>
      <c r="D863" s="3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2.75" customHeight="1" x14ac:dyDescent="0.2">
      <c r="A864" s="5"/>
      <c r="B864" s="5"/>
      <c r="C864" s="5"/>
      <c r="D864" s="3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2.75" customHeight="1" x14ac:dyDescent="0.2">
      <c r="A865" s="5"/>
      <c r="B865" s="5"/>
      <c r="C865" s="5"/>
      <c r="D865" s="3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2.75" customHeight="1" x14ac:dyDescent="0.2">
      <c r="A866" s="5"/>
      <c r="B866" s="5"/>
      <c r="C866" s="5"/>
      <c r="D866" s="3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2.75" customHeight="1" x14ac:dyDescent="0.2">
      <c r="A867" s="5"/>
      <c r="B867" s="5"/>
      <c r="C867" s="5"/>
      <c r="D867" s="3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2.75" customHeight="1" x14ac:dyDescent="0.2">
      <c r="A868" s="5"/>
      <c r="B868" s="5"/>
      <c r="C868" s="5"/>
      <c r="D868" s="3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2.75" customHeight="1" x14ac:dyDescent="0.2">
      <c r="A869" s="5"/>
      <c r="B869" s="5"/>
      <c r="C869" s="5"/>
      <c r="D869" s="3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2.75" customHeight="1" x14ac:dyDescent="0.2">
      <c r="A870" s="5"/>
      <c r="B870" s="5"/>
      <c r="C870" s="5"/>
      <c r="D870" s="3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2.75" customHeight="1" x14ac:dyDescent="0.2">
      <c r="A871" s="5"/>
      <c r="B871" s="5"/>
      <c r="C871" s="5"/>
      <c r="D871" s="3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2.75" customHeight="1" x14ac:dyDescent="0.2">
      <c r="A872" s="5"/>
      <c r="B872" s="5"/>
      <c r="C872" s="5"/>
      <c r="D872" s="3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2.75" customHeight="1" x14ac:dyDescent="0.2">
      <c r="A873" s="5"/>
      <c r="B873" s="5"/>
      <c r="C873" s="5"/>
      <c r="D873" s="3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2.75" customHeight="1" x14ac:dyDescent="0.2">
      <c r="A874" s="5"/>
      <c r="B874" s="5"/>
      <c r="C874" s="5"/>
      <c r="D874" s="3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2.75" customHeight="1" x14ac:dyDescent="0.2">
      <c r="A875" s="5"/>
      <c r="B875" s="5"/>
      <c r="C875" s="5"/>
      <c r="D875" s="3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2.75" customHeight="1" x14ac:dyDescent="0.2">
      <c r="A876" s="5"/>
      <c r="B876" s="5"/>
      <c r="C876" s="5"/>
      <c r="D876" s="3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2.75" customHeight="1" x14ac:dyDescent="0.2">
      <c r="A877" s="5"/>
      <c r="B877" s="5"/>
      <c r="C877" s="5"/>
      <c r="D877" s="3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2.75" customHeight="1" x14ac:dyDescent="0.2">
      <c r="A878" s="5"/>
      <c r="B878" s="5"/>
      <c r="C878" s="5"/>
      <c r="D878" s="3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2.75" customHeight="1" x14ac:dyDescent="0.2">
      <c r="A879" s="5"/>
      <c r="B879" s="5"/>
      <c r="C879" s="5"/>
      <c r="D879" s="3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2.75" customHeight="1" x14ac:dyDescent="0.2">
      <c r="A880" s="5"/>
      <c r="B880" s="5"/>
      <c r="C880" s="5"/>
      <c r="D880" s="3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2.75" customHeight="1" x14ac:dyDescent="0.2">
      <c r="A881" s="5"/>
      <c r="B881" s="5"/>
      <c r="C881" s="5"/>
      <c r="D881" s="3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2.75" customHeight="1" x14ac:dyDescent="0.2">
      <c r="A882" s="5"/>
      <c r="B882" s="5"/>
      <c r="C882" s="5"/>
      <c r="D882" s="3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2.75" customHeight="1" x14ac:dyDescent="0.2">
      <c r="A883" s="5"/>
      <c r="B883" s="5"/>
      <c r="C883" s="5"/>
      <c r="D883" s="3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2.75" customHeight="1" x14ac:dyDescent="0.2">
      <c r="A884" s="5"/>
      <c r="B884" s="5"/>
      <c r="C884" s="5"/>
      <c r="D884" s="3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2.75" customHeight="1" x14ac:dyDescent="0.2">
      <c r="A885" s="5"/>
      <c r="B885" s="5"/>
      <c r="C885" s="5"/>
      <c r="D885" s="3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2.75" customHeight="1" x14ac:dyDescent="0.2">
      <c r="A886" s="5"/>
      <c r="B886" s="5"/>
      <c r="C886" s="5"/>
      <c r="D886" s="3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2.75" customHeight="1" x14ac:dyDescent="0.2">
      <c r="A887" s="5"/>
      <c r="B887" s="5"/>
      <c r="C887" s="5"/>
      <c r="D887" s="3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2.75" customHeight="1" x14ac:dyDescent="0.2">
      <c r="A888" s="5"/>
      <c r="B888" s="5"/>
      <c r="C888" s="5"/>
      <c r="D888" s="3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2.75" customHeight="1" x14ac:dyDescent="0.2">
      <c r="A889" s="5"/>
      <c r="B889" s="5"/>
      <c r="C889" s="5"/>
      <c r="D889" s="3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2.75" customHeight="1" x14ac:dyDescent="0.2">
      <c r="A890" s="5"/>
      <c r="B890" s="5"/>
      <c r="C890" s="5"/>
      <c r="D890" s="3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2.75" customHeight="1" x14ac:dyDescent="0.2">
      <c r="A891" s="5"/>
      <c r="B891" s="5"/>
      <c r="C891" s="5"/>
      <c r="D891" s="3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2.75" customHeight="1" x14ac:dyDescent="0.2">
      <c r="A892" s="5"/>
      <c r="B892" s="5"/>
      <c r="C892" s="5"/>
      <c r="D892" s="3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2.75" customHeight="1" x14ac:dyDescent="0.2">
      <c r="A893" s="5"/>
      <c r="B893" s="5"/>
      <c r="C893" s="5"/>
      <c r="D893" s="3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2.75" customHeight="1" x14ac:dyDescent="0.2">
      <c r="A894" s="5"/>
      <c r="B894" s="5"/>
      <c r="C894" s="5"/>
      <c r="D894" s="3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2.75" customHeight="1" x14ac:dyDescent="0.2">
      <c r="A895" s="5"/>
      <c r="B895" s="5"/>
      <c r="C895" s="5"/>
      <c r="D895" s="3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2.75" customHeight="1" x14ac:dyDescent="0.2">
      <c r="A896" s="5"/>
      <c r="B896" s="5"/>
      <c r="C896" s="5"/>
      <c r="D896" s="3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2.75" customHeight="1" x14ac:dyDescent="0.2">
      <c r="A897" s="5"/>
      <c r="B897" s="5"/>
      <c r="C897" s="5"/>
      <c r="D897" s="3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2.75" customHeight="1" x14ac:dyDescent="0.2">
      <c r="A898" s="5"/>
      <c r="B898" s="5"/>
      <c r="C898" s="5"/>
      <c r="D898" s="3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2.75" customHeight="1" x14ac:dyDescent="0.2">
      <c r="A899" s="5"/>
      <c r="B899" s="5"/>
      <c r="C899" s="5"/>
      <c r="D899" s="3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2.75" customHeight="1" x14ac:dyDescent="0.2">
      <c r="A900" s="5"/>
      <c r="B900" s="5"/>
      <c r="C900" s="5"/>
      <c r="D900" s="3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2.75" customHeight="1" x14ac:dyDescent="0.2">
      <c r="A901" s="5"/>
      <c r="B901" s="5"/>
      <c r="C901" s="5"/>
      <c r="D901" s="3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2.75" customHeight="1" x14ac:dyDescent="0.2">
      <c r="A902" s="5"/>
      <c r="B902" s="5"/>
      <c r="C902" s="5"/>
      <c r="D902" s="3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2.75" customHeight="1" x14ac:dyDescent="0.2">
      <c r="A903" s="5"/>
      <c r="B903" s="5"/>
      <c r="C903" s="5"/>
      <c r="D903" s="3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2.75" customHeight="1" x14ac:dyDescent="0.2">
      <c r="A904" s="5"/>
      <c r="B904" s="5"/>
      <c r="C904" s="5"/>
      <c r="D904" s="3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2.75" customHeight="1" x14ac:dyDescent="0.2">
      <c r="A905" s="5"/>
      <c r="B905" s="5"/>
      <c r="C905" s="5"/>
      <c r="D905" s="3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2.75" customHeight="1" x14ac:dyDescent="0.2">
      <c r="A906" s="5"/>
      <c r="B906" s="5"/>
      <c r="C906" s="5"/>
      <c r="D906" s="3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2.75" customHeight="1" x14ac:dyDescent="0.2">
      <c r="A907" s="5"/>
      <c r="B907" s="5"/>
      <c r="C907" s="5"/>
      <c r="D907" s="3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2.75" customHeight="1" x14ac:dyDescent="0.2">
      <c r="A908" s="5"/>
      <c r="B908" s="5"/>
      <c r="C908" s="5"/>
      <c r="D908" s="3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2.75" customHeight="1" x14ac:dyDescent="0.2">
      <c r="A909" s="5"/>
      <c r="B909" s="5"/>
      <c r="C909" s="5"/>
      <c r="D909" s="3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2.75" customHeight="1" x14ac:dyDescent="0.2">
      <c r="A910" s="5"/>
      <c r="B910" s="5"/>
      <c r="C910" s="5"/>
      <c r="D910" s="3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2.75" customHeight="1" x14ac:dyDescent="0.2">
      <c r="A911" s="5"/>
      <c r="B911" s="5"/>
      <c r="C911" s="5"/>
      <c r="D911" s="3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2.75" customHeight="1" x14ac:dyDescent="0.2">
      <c r="A912" s="5"/>
      <c r="B912" s="5"/>
      <c r="C912" s="5"/>
      <c r="D912" s="3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2.75" customHeight="1" x14ac:dyDescent="0.2">
      <c r="A913" s="5"/>
      <c r="B913" s="5"/>
      <c r="C913" s="5"/>
      <c r="D913" s="3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2.75" customHeight="1" x14ac:dyDescent="0.2">
      <c r="A914" s="5"/>
      <c r="B914" s="5"/>
      <c r="C914" s="5"/>
      <c r="D914" s="3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2.75" customHeight="1" x14ac:dyDescent="0.2">
      <c r="A915" s="5"/>
      <c r="B915" s="5"/>
      <c r="C915" s="5"/>
      <c r="D915" s="3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2.75" customHeight="1" x14ac:dyDescent="0.2">
      <c r="A916" s="5"/>
      <c r="B916" s="5"/>
      <c r="C916" s="5"/>
      <c r="D916" s="3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2.75" customHeight="1" x14ac:dyDescent="0.2">
      <c r="A917" s="5"/>
      <c r="B917" s="5"/>
      <c r="C917" s="5"/>
      <c r="D917" s="3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2.75" customHeight="1" x14ac:dyDescent="0.2">
      <c r="A918" s="5"/>
      <c r="B918" s="5"/>
      <c r="C918" s="5"/>
      <c r="D918" s="3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2.75" customHeight="1" x14ac:dyDescent="0.2">
      <c r="A919" s="5"/>
      <c r="B919" s="5"/>
      <c r="C919" s="5"/>
      <c r="D919" s="3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2.75" customHeight="1" x14ac:dyDescent="0.2">
      <c r="A920" s="5"/>
      <c r="B920" s="5"/>
      <c r="C920" s="5"/>
      <c r="D920" s="3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2.75" customHeight="1" x14ac:dyDescent="0.2">
      <c r="A921" s="5"/>
      <c r="B921" s="5"/>
      <c r="C921" s="5"/>
      <c r="D921" s="3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2.75" customHeight="1" x14ac:dyDescent="0.2">
      <c r="A922" s="5"/>
      <c r="B922" s="5"/>
      <c r="C922" s="5"/>
      <c r="D922" s="3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2.75" customHeight="1" x14ac:dyDescent="0.2">
      <c r="A923" s="5"/>
      <c r="B923" s="5"/>
      <c r="C923" s="5"/>
      <c r="D923" s="3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2.75" customHeight="1" x14ac:dyDescent="0.2">
      <c r="A924" s="5"/>
      <c r="B924" s="5"/>
      <c r="C924" s="5"/>
      <c r="D924" s="3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2.75" customHeight="1" x14ac:dyDescent="0.2">
      <c r="A925" s="5"/>
      <c r="B925" s="5"/>
      <c r="C925" s="5"/>
      <c r="D925" s="3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2.75" customHeight="1" x14ac:dyDescent="0.2">
      <c r="A926" s="5"/>
      <c r="B926" s="5"/>
      <c r="C926" s="5"/>
      <c r="D926" s="3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2.75" customHeight="1" x14ac:dyDescent="0.2">
      <c r="A927" s="5"/>
      <c r="B927" s="5"/>
      <c r="C927" s="5"/>
      <c r="D927" s="3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2.75" customHeight="1" x14ac:dyDescent="0.2">
      <c r="A928" s="5"/>
      <c r="B928" s="5"/>
      <c r="C928" s="5"/>
      <c r="D928" s="3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2.75" customHeight="1" x14ac:dyDescent="0.2">
      <c r="A929" s="5"/>
      <c r="B929" s="5"/>
      <c r="C929" s="5"/>
      <c r="D929" s="3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2.75" customHeight="1" x14ac:dyDescent="0.2">
      <c r="A930" s="5"/>
      <c r="B930" s="5"/>
      <c r="C930" s="5"/>
      <c r="D930" s="3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2.75" customHeight="1" x14ac:dyDescent="0.2">
      <c r="A931" s="5"/>
      <c r="B931" s="5"/>
      <c r="C931" s="5"/>
      <c r="D931" s="3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2.75" customHeight="1" x14ac:dyDescent="0.2">
      <c r="A932" s="5"/>
      <c r="B932" s="5"/>
      <c r="C932" s="5"/>
      <c r="D932" s="3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2.75" customHeight="1" x14ac:dyDescent="0.2">
      <c r="A933" s="5"/>
      <c r="B933" s="5"/>
      <c r="C933" s="5"/>
      <c r="D933" s="3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2.75" customHeight="1" x14ac:dyDescent="0.2">
      <c r="A934" s="5"/>
      <c r="B934" s="5"/>
      <c r="C934" s="5"/>
      <c r="D934" s="3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2.75" customHeight="1" x14ac:dyDescent="0.2">
      <c r="A935" s="5"/>
      <c r="B935" s="5"/>
      <c r="C935" s="5"/>
      <c r="D935" s="3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2.75" customHeight="1" x14ac:dyDescent="0.2">
      <c r="A936" s="5"/>
      <c r="B936" s="5"/>
      <c r="C936" s="5"/>
      <c r="D936" s="3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2.75" customHeight="1" x14ac:dyDescent="0.2">
      <c r="A937" s="5"/>
      <c r="B937" s="5"/>
      <c r="C937" s="5"/>
      <c r="D937" s="3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2.75" customHeight="1" x14ac:dyDescent="0.2">
      <c r="A938" s="5"/>
      <c r="B938" s="5"/>
      <c r="C938" s="5"/>
      <c r="D938" s="3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2.75" customHeight="1" x14ac:dyDescent="0.2">
      <c r="A939" s="5"/>
      <c r="B939" s="5"/>
      <c r="C939" s="5"/>
      <c r="D939" s="3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2.75" customHeight="1" x14ac:dyDescent="0.2">
      <c r="A940" s="5"/>
      <c r="B940" s="5"/>
      <c r="C940" s="5"/>
      <c r="D940" s="3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2.75" customHeight="1" x14ac:dyDescent="0.2">
      <c r="A941" s="5"/>
      <c r="B941" s="5"/>
      <c r="C941" s="5"/>
      <c r="D941" s="3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2.75" customHeight="1" x14ac:dyDescent="0.2">
      <c r="A942" s="5"/>
      <c r="B942" s="5"/>
      <c r="C942" s="5"/>
      <c r="D942" s="3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2.75" customHeight="1" x14ac:dyDescent="0.2">
      <c r="A943" s="5"/>
      <c r="B943" s="5"/>
      <c r="C943" s="5"/>
      <c r="D943" s="3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2.75" customHeight="1" x14ac:dyDescent="0.2">
      <c r="A944" s="5"/>
      <c r="B944" s="5"/>
      <c r="C944" s="5"/>
      <c r="D944" s="3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2.75" customHeight="1" x14ac:dyDescent="0.2">
      <c r="A945" s="5"/>
      <c r="B945" s="5"/>
      <c r="C945" s="5"/>
      <c r="D945" s="3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2.75" customHeight="1" x14ac:dyDescent="0.2">
      <c r="A946" s="5"/>
      <c r="B946" s="5"/>
      <c r="C946" s="5"/>
      <c r="D946" s="3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2.75" customHeight="1" x14ac:dyDescent="0.2">
      <c r="A947" s="5"/>
      <c r="B947" s="5"/>
      <c r="C947" s="5"/>
      <c r="D947" s="3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2.75" customHeight="1" x14ac:dyDescent="0.2">
      <c r="A948" s="5"/>
      <c r="B948" s="5"/>
      <c r="C948" s="5"/>
      <c r="D948" s="3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2.75" customHeight="1" x14ac:dyDescent="0.2">
      <c r="A949" s="5"/>
      <c r="B949" s="5"/>
      <c r="C949" s="5"/>
      <c r="D949" s="3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2.75" customHeight="1" x14ac:dyDescent="0.2">
      <c r="A950" s="5"/>
      <c r="B950" s="5"/>
      <c r="C950" s="5"/>
      <c r="D950" s="3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2.75" customHeight="1" x14ac:dyDescent="0.2">
      <c r="A951" s="5"/>
      <c r="B951" s="5"/>
      <c r="C951" s="5"/>
      <c r="D951" s="3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2.75" customHeight="1" x14ac:dyDescent="0.2">
      <c r="A952" s="5"/>
      <c r="B952" s="5"/>
      <c r="C952" s="5"/>
      <c r="D952" s="3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2.75" customHeight="1" x14ac:dyDescent="0.2">
      <c r="A953" s="5"/>
      <c r="B953" s="5"/>
      <c r="C953" s="5"/>
      <c r="D953" s="3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2.75" customHeight="1" x14ac:dyDescent="0.2">
      <c r="A954" s="5"/>
      <c r="B954" s="5"/>
      <c r="C954" s="5"/>
      <c r="D954" s="3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2.75" customHeight="1" x14ac:dyDescent="0.2">
      <c r="A955" s="5"/>
      <c r="B955" s="5"/>
      <c r="C955" s="5"/>
      <c r="D955" s="3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2.75" customHeight="1" x14ac:dyDescent="0.2">
      <c r="A956" s="5"/>
      <c r="B956" s="5"/>
      <c r="C956" s="5"/>
      <c r="D956" s="3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2.75" customHeight="1" x14ac:dyDescent="0.2">
      <c r="A957" s="5"/>
      <c r="B957" s="5"/>
      <c r="C957" s="5"/>
      <c r="D957" s="3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2.75" customHeight="1" x14ac:dyDescent="0.2">
      <c r="A958" s="5"/>
      <c r="B958" s="5"/>
      <c r="C958" s="5"/>
      <c r="D958" s="3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2.75" customHeight="1" x14ac:dyDescent="0.2">
      <c r="A959" s="5"/>
      <c r="B959" s="5"/>
      <c r="C959" s="5"/>
      <c r="D959" s="3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2.75" customHeight="1" x14ac:dyDescent="0.2">
      <c r="A960" s="5"/>
      <c r="B960" s="5"/>
      <c r="C960" s="5"/>
      <c r="D960" s="3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2.75" customHeight="1" x14ac:dyDescent="0.2">
      <c r="A961" s="5"/>
      <c r="B961" s="5"/>
      <c r="C961" s="5"/>
      <c r="D961" s="3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2.75" customHeight="1" x14ac:dyDescent="0.2">
      <c r="A962" s="5"/>
      <c r="B962" s="5"/>
      <c r="C962" s="5"/>
      <c r="D962" s="3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2.75" customHeight="1" x14ac:dyDescent="0.2">
      <c r="A963" s="5"/>
      <c r="B963" s="5"/>
      <c r="C963" s="5"/>
      <c r="D963" s="3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2.75" customHeight="1" x14ac:dyDescent="0.2">
      <c r="A964" s="5"/>
      <c r="B964" s="5"/>
      <c r="C964" s="5"/>
      <c r="D964" s="3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2.75" customHeight="1" x14ac:dyDescent="0.2">
      <c r="A965" s="5"/>
      <c r="B965" s="5"/>
      <c r="C965" s="5"/>
      <c r="D965" s="3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2.75" customHeight="1" x14ac:dyDescent="0.2">
      <c r="A966" s="5"/>
      <c r="B966" s="5"/>
      <c r="C966" s="5"/>
      <c r="D966" s="3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2.75" customHeight="1" x14ac:dyDescent="0.2">
      <c r="A967" s="5"/>
      <c r="B967" s="5"/>
      <c r="C967" s="5"/>
      <c r="D967" s="3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2.75" customHeight="1" x14ac:dyDescent="0.2">
      <c r="A968" s="5"/>
      <c r="B968" s="5"/>
      <c r="C968" s="5"/>
      <c r="D968" s="3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2.75" customHeight="1" x14ac:dyDescent="0.2">
      <c r="A969" s="5"/>
      <c r="B969" s="5"/>
      <c r="C969" s="5"/>
      <c r="D969" s="3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2.75" customHeight="1" x14ac:dyDescent="0.2">
      <c r="A970" s="5"/>
      <c r="B970" s="5"/>
      <c r="C970" s="5"/>
      <c r="D970" s="3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2.75" customHeight="1" x14ac:dyDescent="0.2">
      <c r="A971" s="5"/>
      <c r="B971" s="5"/>
      <c r="C971" s="5"/>
      <c r="D971" s="3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2.75" customHeight="1" x14ac:dyDescent="0.2">
      <c r="A972" s="5"/>
      <c r="B972" s="5"/>
      <c r="C972" s="5"/>
      <c r="D972" s="3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2.75" customHeight="1" x14ac:dyDescent="0.2">
      <c r="A973" s="5"/>
      <c r="B973" s="5"/>
      <c r="C973" s="5"/>
      <c r="D973" s="3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2.75" customHeight="1" x14ac:dyDescent="0.2">
      <c r="A974" s="5"/>
      <c r="B974" s="5"/>
      <c r="C974" s="5"/>
      <c r="D974" s="3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2.75" customHeight="1" x14ac:dyDescent="0.2">
      <c r="A975" s="5"/>
      <c r="B975" s="5"/>
      <c r="C975" s="5"/>
      <c r="D975" s="3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2.75" customHeight="1" x14ac:dyDescent="0.2">
      <c r="A976" s="5"/>
      <c r="B976" s="5"/>
      <c r="C976" s="5"/>
      <c r="D976" s="3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2.75" customHeight="1" x14ac:dyDescent="0.2">
      <c r="A977" s="5"/>
      <c r="B977" s="5"/>
      <c r="C977" s="5"/>
      <c r="D977" s="3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2.75" customHeight="1" x14ac:dyDescent="0.2">
      <c r="A978" s="5"/>
      <c r="B978" s="5"/>
      <c r="C978" s="5"/>
      <c r="D978" s="3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2.75" customHeight="1" x14ac:dyDescent="0.2">
      <c r="A979" s="5"/>
      <c r="B979" s="5"/>
      <c r="C979" s="5"/>
      <c r="D979" s="3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2.75" customHeight="1" x14ac:dyDescent="0.2">
      <c r="A980" s="5"/>
      <c r="B980" s="5"/>
      <c r="C980" s="5"/>
      <c r="D980" s="3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2.75" customHeight="1" x14ac:dyDescent="0.2">
      <c r="A981" s="5"/>
      <c r="B981" s="5"/>
      <c r="C981" s="5"/>
      <c r="D981" s="3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2.75" customHeight="1" x14ac:dyDescent="0.2">
      <c r="A982" s="5"/>
      <c r="B982" s="5"/>
      <c r="C982" s="5"/>
      <c r="D982" s="3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2.75" customHeight="1" x14ac:dyDescent="0.2">
      <c r="A983" s="5"/>
      <c r="B983" s="5"/>
      <c r="C983" s="5"/>
      <c r="D983" s="3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2.75" customHeight="1" x14ac:dyDescent="0.2">
      <c r="A984" s="5"/>
      <c r="B984" s="5"/>
      <c r="C984" s="5"/>
      <c r="D984" s="3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2.75" customHeight="1" x14ac:dyDescent="0.2">
      <c r="A985" s="5"/>
      <c r="B985" s="5"/>
      <c r="C985" s="5"/>
      <c r="D985" s="3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2.75" customHeight="1" x14ac:dyDescent="0.2">
      <c r="A986" s="5"/>
      <c r="B986" s="5"/>
      <c r="C986" s="5"/>
      <c r="D986" s="3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2.75" customHeight="1" x14ac:dyDescent="0.2">
      <c r="A987" s="5"/>
      <c r="B987" s="5"/>
      <c r="C987" s="5"/>
      <c r="D987" s="3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2.75" customHeight="1" x14ac:dyDescent="0.2">
      <c r="A988" s="5"/>
      <c r="B988" s="5"/>
      <c r="C988" s="5"/>
      <c r="D988" s="3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2.75" customHeight="1" x14ac:dyDescent="0.2">
      <c r="A989" s="5"/>
      <c r="B989" s="5"/>
      <c r="C989" s="5"/>
      <c r="D989" s="3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2.75" customHeight="1" x14ac:dyDescent="0.2">
      <c r="A990" s="5"/>
      <c r="B990" s="5"/>
      <c r="C990" s="5"/>
      <c r="D990" s="3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2.75" customHeight="1" x14ac:dyDescent="0.2">
      <c r="A991" s="5"/>
      <c r="B991" s="5"/>
      <c r="C991" s="5"/>
      <c r="D991" s="3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2.75" customHeight="1" x14ac:dyDescent="0.2">
      <c r="A992" s="5"/>
      <c r="B992" s="5"/>
      <c r="C992" s="5"/>
      <c r="D992" s="3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2.75" customHeight="1" x14ac:dyDescent="0.2">
      <c r="A993" s="5"/>
      <c r="B993" s="5"/>
      <c r="C993" s="5"/>
      <c r="D993" s="3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2.75" customHeight="1" x14ac:dyDescent="0.2">
      <c r="A994" s="5"/>
      <c r="B994" s="5"/>
      <c r="C994" s="5"/>
      <c r="D994" s="3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2.75" customHeight="1" x14ac:dyDescent="0.2">
      <c r="A995" s="5"/>
      <c r="B995" s="5"/>
      <c r="C995" s="5"/>
      <c r="D995" s="3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2.75" customHeight="1" x14ac:dyDescent="0.2">
      <c r="A996" s="5"/>
      <c r="B996" s="5"/>
      <c r="C996" s="5"/>
      <c r="D996" s="3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2.75" customHeight="1" x14ac:dyDescent="0.2">
      <c r="A997" s="5"/>
      <c r="B997" s="5"/>
      <c r="C997" s="5"/>
      <c r="D997" s="3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2.75" customHeight="1" x14ac:dyDescent="0.2">
      <c r="A998" s="5"/>
      <c r="B998" s="5"/>
      <c r="C998" s="5"/>
      <c r="D998" s="3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2.75" customHeight="1" x14ac:dyDescent="0.2">
      <c r="A999" s="5"/>
      <c r="B999" s="5"/>
      <c r="C999" s="5"/>
      <c r="D999" s="3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2.75" customHeight="1" x14ac:dyDescent="0.2">
      <c r="A1000" s="5"/>
      <c r="B1000" s="5"/>
      <c r="C1000" s="5"/>
      <c r="D1000" s="30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ht="12.75" customHeight="1" x14ac:dyDescent="0.2">
      <c r="A1001" s="5"/>
      <c r="B1001" s="5"/>
      <c r="C1001" s="5"/>
      <c r="D1001" s="30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1:17" ht="12.75" customHeight="1" x14ac:dyDescent="0.2">
      <c r="A1002" s="5"/>
      <c r="B1002" s="5"/>
      <c r="C1002" s="5"/>
      <c r="D1002" s="30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1:17" ht="12.75" customHeight="1" x14ac:dyDescent="0.2">
      <c r="A1003" s="5"/>
      <c r="B1003" s="5"/>
      <c r="C1003" s="5"/>
      <c r="D1003" s="30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1:17" ht="12.75" customHeight="1" x14ac:dyDescent="0.2">
      <c r="A1004" s="5"/>
      <c r="B1004" s="5"/>
      <c r="C1004" s="5"/>
      <c r="D1004" s="30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1:17" ht="12.75" customHeight="1" x14ac:dyDescent="0.2">
      <c r="A1005" s="5"/>
      <c r="B1005" s="5"/>
      <c r="C1005" s="5"/>
      <c r="D1005" s="30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1:17" ht="12.75" customHeight="1" x14ac:dyDescent="0.2">
      <c r="A1006" s="5"/>
      <c r="B1006" s="5"/>
      <c r="C1006" s="5"/>
      <c r="D1006" s="30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1:17" ht="12.75" customHeight="1" x14ac:dyDescent="0.2">
      <c r="A1007" s="5"/>
      <c r="B1007" s="5"/>
      <c r="C1007" s="5"/>
      <c r="D1007" s="30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1:17" ht="12.75" customHeight="1" x14ac:dyDescent="0.2">
      <c r="A1008" s="5"/>
      <c r="B1008" s="5"/>
      <c r="C1008" s="5"/>
      <c r="D1008" s="30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1:17" ht="12.75" customHeight="1" x14ac:dyDescent="0.2">
      <c r="A1009" s="5"/>
      <c r="B1009" s="5"/>
      <c r="C1009" s="5"/>
      <c r="D1009" s="30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</sheetData>
  <mergeCells count="6">
    <mergeCell ref="B41:H41"/>
    <mergeCell ref="B2:H2"/>
    <mergeCell ref="B4:H4"/>
    <mergeCell ref="B6:B7"/>
    <mergeCell ref="C6:F6"/>
    <mergeCell ref="G6:H6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zoomScale="145" zoomScaleNormal="145" workbookViewId="0">
      <selection activeCell="H10" sqref="H10"/>
    </sheetView>
  </sheetViews>
  <sheetFormatPr baseColWidth="10" defaultColWidth="14.42578125" defaultRowHeight="15" customHeight="1" x14ac:dyDescent="0.2"/>
  <cols>
    <col min="1" max="1" width="10" style="37" customWidth="1"/>
    <col min="2" max="2" width="21.85546875" style="16" customWidth="1"/>
    <col min="3" max="3" width="7.85546875" style="39" bestFit="1" customWidth="1"/>
    <col min="4" max="4" width="7.7109375" style="39" bestFit="1" customWidth="1"/>
    <col min="5" max="7" width="11.28515625" style="39" bestFit="1" customWidth="1"/>
    <col min="8" max="8" width="9.5703125" style="39" customWidth="1"/>
    <col min="9" max="26" width="10" style="37" customWidth="1"/>
    <col min="27" max="16384" width="14.42578125" style="37"/>
  </cols>
  <sheetData>
    <row r="1" spans="1:26" ht="12.75" customHeight="1" x14ac:dyDescent="0.2"/>
    <row r="2" spans="1:26" ht="12.75" customHeight="1" x14ac:dyDescent="0.2">
      <c r="B2" s="605" t="s">
        <v>45</v>
      </c>
      <c r="C2" s="606"/>
      <c r="D2" s="606"/>
      <c r="E2" s="606"/>
      <c r="F2" s="606"/>
      <c r="G2" s="606"/>
      <c r="H2" s="607"/>
    </row>
    <row r="3" spans="1:26" ht="3.75" customHeight="1" x14ac:dyDescent="0.2">
      <c r="B3" s="48"/>
      <c r="C3" s="52"/>
      <c r="D3" s="52"/>
      <c r="E3" s="52"/>
      <c r="F3" s="52"/>
      <c r="G3" s="52"/>
      <c r="H3" s="52"/>
    </row>
    <row r="4" spans="1:26" ht="22.5" customHeight="1" x14ac:dyDescent="0.25">
      <c r="B4" s="622" t="s">
        <v>46</v>
      </c>
      <c r="C4" s="623"/>
      <c r="D4" s="623"/>
      <c r="E4" s="623"/>
      <c r="F4" s="623"/>
      <c r="G4" s="623"/>
      <c r="H4" s="623"/>
    </row>
    <row r="5" spans="1:26" ht="3" customHeight="1" x14ac:dyDescent="0.25">
      <c r="B5" s="53"/>
      <c r="C5" s="54"/>
      <c r="D5" s="54"/>
      <c r="E5" s="54"/>
      <c r="F5" s="54"/>
      <c r="G5" s="54"/>
      <c r="H5" s="54"/>
    </row>
    <row r="6" spans="1:26" ht="27" customHeight="1" x14ac:dyDescent="0.2">
      <c r="A6" s="38"/>
      <c r="B6" s="364" t="s">
        <v>27</v>
      </c>
      <c r="C6" s="365" t="s">
        <v>47</v>
      </c>
      <c r="D6" s="365" t="s">
        <v>48</v>
      </c>
      <c r="E6" s="365" t="s">
        <v>79</v>
      </c>
      <c r="F6" s="365" t="s">
        <v>80</v>
      </c>
      <c r="G6" s="365" t="s">
        <v>49</v>
      </c>
      <c r="H6" s="365" t="s">
        <v>50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">
      <c r="B7" s="40" t="s">
        <v>51</v>
      </c>
      <c r="C7" s="41"/>
      <c r="D7" s="42"/>
      <c r="E7" s="42"/>
      <c r="F7" s="42"/>
      <c r="G7" s="41"/>
      <c r="H7" s="42"/>
    </row>
    <row r="8" spans="1:26" ht="13.5" customHeight="1" x14ac:dyDescent="0.2">
      <c r="B8" s="40" t="s">
        <v>52</v>
      </c>
      <c r="C8" s="41"/>
      <c r="D8" s="42"/>
      <c r="E8" s="42"/>
      <c r="F8" s="42"/>
      <c r="G8" s="41"/>
      <c r="H8" s="42"/>
    </row>
    <row r="9" spans="1:26" ht="13.5" customHeight="1" x14ac:dyDescent="0.2">
      <c r="B9" s="40" t="s">
        <v>32</v>
      </c>
      <c r="C9" s="41">
        <f>Inversion_Inicial!F13</f>
        <v>45</v>
      </c>
      <c r="D9" s="42">
        <v>5</v>
      </c>
      <c r="E9" s="42">
        <f>1/D9</f>
        <v>0.2</v>
      </c>
      <c r="F9" s="42">
        <f>E9*C9</f>
        <v>9</v>
      </c>
      <c r="G9" s="41">
        <f>F9*5</f>
        <v>45</v>
      </c>
      <c r="H9" s="42">
        <f>C9-G9</f>
        <v>0</v>
      </c>
    </row>
    <row r="10" spans="1:26" ht="13.5" customHeight="1" x14ac:dyDescent="0.2">
      <c r="B10" s="40" t="s">
        <v>81</v>
      </c>
      <c r="C10" s="41">
        <f>Inversion_Inicial!F18</f>
        <v>4500</v>
      </c>
      <c r="D10" s="42">
        <v>3</v>
      </c>
      <c r="E10" s="42">
        <f t="shared" ref="E10:E11" si="0">1/D10</f>
        <v>0.33333333333333331</v>
      </c>
      <c r="F10" s="42">
        <f t="shared" ref="F10" si="1">E10*C10</f>
        <v>1500</v>
      </c>
      <c r="G10" s="41">
        <f>F10*2</f>
        <v>3000</v>
      </c>
      <c r="H10" s="42">
        <f t="shared" ref="H10:H11" si="2">C10-G10</f>
        <v>1500</v>
      </c>
    </row>
    <row r="11" spans="1:26" ht="12.75" customHeight="1" x14ac:dyDescent="0.2">
      <c r="B11" s="40" t="s">
        <v>53</v>
      </c>
      <c r="C11" s="42">
        <f>Inversion_Inicial!F14</f>
        <v>4227</v>
      </c>
      <c r="D11" s="42">
        <v>5</v>
      </c>
      <c r="E11" s="42">
        <f t="shared" si="0"/>
        <v>0.2</v>
      </c>
      <c r="F11" s="42">
        <f>E11*C11</f>
        <v>845.40000000000009</v>
      </c>
      <c r="G11" s="41">
        <f t="shared" ref="G11" si="3">F11*5</f>
        <v>4227</v>
      </c>
      <c r="H11" s="42">
        <f t="shared" si="2"/>
        <v>0</v>
      </c>
    </row>
    <row r="12" spans="1:26" ht="13.5" customHeight="1" x14ac:dyDescent="0.2">
      <c r="B12" s="40" t="s">
        <v>78</v>
      </c>
      <c r="C12" s="42"/>
      <c r="D12" s="42"/>
      <c r="E12" s="42"/>
      <c r="F12" s="42"/>
      <c r="G12" s="41"/>
      <c r="H12" s="42"/>
    </row>
    <row r="13" spans="1:26" ht="13.5" customHeight="1" x14ac:dyDescent="0.2">
      <c r="B13" s="366" t="s">
        <v>24</v>
      </c>
      <c r="C13" s="349"/>
      <c r="D13" s="349"/>
      <c r="E13" s="349"/>
      <c r="F13" s="349">
        <f t="shared" ref="F13:H13" si="4">SUM(F9:F12)</f>
        <v>2354.4</v>
      </c>
      <c r="G13" s="349"/>
      <c r="H13" s="349">
        <f t="shared" si="4"/>
        <v>1500</v>
      </c>
    </row>
    <row r="14" spans="1:26" ht="12.75" customHeight="1" x14ac:dyDescent="0.2">
      <c r="B14" s="43"/>
    </row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2">
    <mergeCell ref="B2:H2"/>
    <mergeCell ref="B4:H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955"/>
  <sheetViews>
    <sheetView tabSelected="1" zoomScale="115" zoomScaleNormal="115" workbookViewId="0">
      <pane xSplit="2" topLeftCell="C1" activePane="topRight" state="frozen"/>
      <selection activeCell="L23" sqref="L23"/>
      <selection pane="topRight" activeCell="I26" sqref="I26"/>
    </sheetView>
  </sheetViews>
  <sheetFormatPr baseColWidth="10" defaultColWidth="14.42578125" defaultRowHeight="15" customHeight="1" x14ac:dyDescent="0.2"/>
  <cols>
    <col min="1" max="1" width="5.140625" style="16" customWidth="1"/>
    <col min="2" max="2" width="14.85546875" style="16" bestFit="1" customWidth="1"/>
    <col min="3" max="3" width="10.140625" style="16" bestFit="1" customWidth="1"/>
    <col min="4" max="4" width="8" style="16" bestFit="1" customWidth="1"/>
    <col min="5" max="5" width="9.5703125" style="16" bestFit="1" customWidth="1"/>
    <col min="6" max="50" width="8" style="16" bestFit="1" customWidth="1"/>
    <col min="51" max="51" width="8.85546875" style="16" bestFit="1" customWidth="1"/>
    <col min="52" max="62" width="8" style="16" bestFit="1" customWidth="1"/>
    <col min="63" max="63" width="8.5703125" style="16" bestFit="1" customWidth="1"/>
    <col min="64" max="16384" width="14.42578125" style="16"/>
  </cols>
  <sheetData>
    <row r="1" spans="1:63" ht="12.75" customHeight="1" x14ac:dyDescent="0.2"/>
    <row r="2" spans="1:63" ht="12.75" customHeight="1" x14ac:dyDescent="0.2"/>
    <row r="3" spans="1:63" ht="12.75" customHeight="1" x14ac:dyDescent="0.2">
      <c r="B3" s="605" t="s">
        <v>54</v>
      </c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6"/>
      <c r="O3" s="606"/>
    </row>
    <row r="4" spans="1:63" ht="5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63" ht="12.75" customHeight="1" x14ac:dyDescent="0.25">
      <c r="B5" s="608" t="s">
        <v>55</v>
      </c>
      <c r="C5" s="609"/>
      <c r="D5" s="609"/>
      <c r="E5" s="609"/>
      <c r="F5" s="609"/>
      <c r="G5" s="609"/>
      <c r="H5" s="609"/>
      <c r="I5" s="609"/>
      <c r="J5" s="609"/>
      <c r="K5" s="609"/>
      <c r="L5" s="609"/>
      <c r="M5" s="609"/>
      <c r="N5" s="609"/>
      <c r="O5" s="609"/>
      <c r="P5" s="608" t="s">
        <v>91</v>
      </c>
      <c r="Q5" s="608"/>
      <c r="R5" s="608"/>
      <c r="S5" s="608"/>
      <c r="T5" s="608"/>
      <c r="U5" s="608"/>
      <c r="V5" s="608"/>
      <c r="W5" s="608"/>
      <c r="X5" s="608"/>
      <c r="Y5" s="608"/>
      <c r="Z5" s="608"/>
      <c r="AA5" s="608"/>
      <c r="AB5" s="608" t="s">
        <v>92</v>
      </c>
      <c r="AC5" s="608"/>
      <c r="AD5" s="608"/>
      <c r="AE5" s="608"/>
      <c r="AF5" s="608"/>
      <c r="AG5" s="608"/>
      <c r="AH5" s="608"/>
      <c r="AI5" s="608"/>
      <c r="AJ5" s="608"/>
      <c r="AK5" s="608"/>
      <c r="AL5" s="608"/>
      <c r="AM5" s="608"/>
      <c r="AN5" s="608" t="s">
        <v>93</v>
      </c>
      <c r="AO5" s="608"/>
      <c r="AP5" s="608"/>
      <c r="AQ5" s="608"/>
      <c r="AR5" s="608"/>
      <c r="AS5" s="608"/>
      <c r="AT5" s="608"/>
      <c r="AU5" s="608"/>
      <c r="AV5" s="608"/>
      <c r="AW5" s="608"/>
      <c r="AX5" s="608"/>
      <c r="AY5" s="608"/>
      <c r="AZ5" s="608" t="s">
        <v>94</v>
      </c>
      <c r="BA5" s="608"/>
      <c r="BB5" s="608"/>
      <c r="BC5" s="608"/>
      <c r="BD5" s="608"/>
      <c r="BE5" s="608"/>
      <c r="BF5" s="608"/>
      <c r="BG5" s="608"/>
      <c r="BH5" s="608"/>
      <c r="BI5" s="608"/>
      <c r="BJ5" s="608"/>
      <c r="BK5" s="608"/>
    </row>
    <row r="6" spans="1:63" ht="5.25" customHeight="1" x14ac:dyDescent="0.2">
      <c r="A6" s="5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63" ht="12.75" customHeight="1" x14ac:dyDescent="0.2">
      <c r="A7" s="56"/>
      <c r="B7" s="628" t="s">
        <v>19</v>
      </c>
      <c r="C7" s="628">
        <v>0</v>
      </c>
      <c r="D7" s="628" t="s">
        <v>56</v>
      </c>
      <c r="E7" s="629"/>
      <c r="F7" s="629"/>
      <c r="G7" s="629"/>
      <c r="H7" s="629"/>
      <c r="I7" s="629"/>
      <c r="J7" s="629"/>
      <c r="K7" s="629"/>
      <c r="L7" s="629"/>
      <c r="M7" s="629"/>
      <c r="N7" s="629"/>
      <c r="O7" s="629"/>
      <c r="P7" s="624" t="s">
        <v>56</v>
      </c>
      <c r="Q7" s="625"/>
      <c r="R7" s="625"/>
      <c r="S7" s="625"/>
      <c r="T7" s="625"/>
      <c r="U7" s="625"/>
      <c r="V7" s="625"/>
      <c r="W7" s="625"/>
      <c r="X7" s="625"/>
      <c r="Y7" s="625"/>
      <c r="Z7" s="625"/>
      <c r="AA7" s="625"/>
      <c r="AB7" s="626" t="s">
        <v>56</v>
      </c>
      <c r="AC7" s="627"/>
      <c r="AD7" s="627"/>
      <c r="AE7" s="627"/>
      <c r="AF7" s="627"/>
      <c r="AG7" s="627"/>
      <c r="AH7" s="627"/>
      <c r="AI7" s="627"/>
      <c r="AJ7" s="627"/>
      <c r="AK7" s="627"/>
      <c r="AL7" s="627"/>
      <c r="AM7" s="627"/>
      <c r="AN7" s="624" t="s">
        <v>56</v>
      </c>
      <c r="AO7" s="625"/>
      <c r="AP7" s="625"/>
      <c r="AQ7" s="625"/>
      <c r="AR7" s="625"/>
      <c r="AS7" s="625"/>
      <c r="AT7" s="625"/>
      <c r="AU7" s="625"/>
      <c r="AV7" s="625"/>
      <c r="AW7" s="625"/>
      <c r="AX7" s="625"/>
      <c r="AY7" s="625"/>
      <c r="AZ7" s="626" t="s">
        <v>56</v>
      </c>
      <c r="BA7" s="627"/>
      <c r="BB7" s="627"/>
      <c r="BC7" s="627"/>
      <c r="BD7" s="627"/>
      <c r="BE7" s="627"/>
      <c r="BF7" s="627"/>
      <c r="BG7" s="627"/>
      <c r="BH7" s="627"/>
      <c r="BI7" s="627"/>
      <c r="BJ7" s="627"/>
      <c r="BK7" s="627"/>
    </row>
    <row r="8" spans="1:63" ht="12.75" customHeight="1" x14ac:dyDescent="0.2">
      <c r="A8" s="56"/>
      <c r="B8" s="629"/>
      <c r="C8" s="629"/>
      <c r="D8" s="57">
        <v>1</v>
      </c>
      <c r="E8" s="57">
        <v>2</v>
      </c>
      <c r="F8" s="57">
        <v>3</v>
      </c>
      <c r="G8" s="57">
        <v>4</v>
      </c>
      <c r="H8" s="57">
        <v>5</v>
      </c>
      <c r="I8" s="57">
        <v>6</v>
      </c>
      <c r="J8" s="57">
        <v>7</v>
      </c>
      <c r="K8" s="57">
        <v>8</v>
      </c>
      <c r="L8" s="57">
        <v>9</v>
      </c>
      <c r="M8" s="57">
        <v>10</v>
      </c>
      <c r="N8" s="57">
        <v>11</v>
      </c>
      <c r="O8" s="57">
        <v>12</v>
      </c>
      <c r="P8" s="62">
        <v>1</v>
      </c>
      <c r="Q8" s="62">
        <v>2</v>
      </c>
      <c r="R8" s="62">
        <v>3</v>
      </c>
      <c r="S8" s="62">
        <v>4</v>
      </c>
      <c r="T8" s="62">
        <v>5</v>
      </c>
      <c r="U8" s="62">
        <v>6</v>
      </c>
      <c r="V8" s="62">
        <v>7</v>
      </c>
      <c r="W8" s="62">
        <v>8</v>
      </c>
      <c r="X8" s="62">
        <v>9</v>
      </c>
      <c r="Y8" s="62">
        <v>10</v>
      </c>
      <c r="Z8" s="62">
        <v>11</v>
      </c>
      <c r="AA8" s="62">
        <v>12</v>
      </c>
      <c r="AB8" s="58">
        <v>1</v>
      </c>
      <c r="AC8" s="58">
        <v>2</v>
      </c>
      <c r="AD8" s="58">
        <v>3</v>
      </c>
      <c r="AE8" s="58">
        <v>4</v>
      </c>
      <c r="AF8" s="58">
        <v>5</v>
      </c>
      <c r="AG8" s="58">
        <v>6</v>
      </c>
      <c r="AH8" s="58">
        <v>7</v>
      </c>
      <c r="AI8" s="58">
        <v>8</v>
      </c>
      <c r="AJ8" s="58">
        <v>9</v>
      </c>
      <c r="AK8" s="58">
        <v>10</v>
      </c>
      <c r="AL8" s="58">
        <v>11</v>
      </c>
      <c r="AM8" s="58">
        <v>12</v>
      </c>
      <c r="AN8" s="62">
        <v>1</v>
      </c>
      <c r="AO8" s="62">
        <v>2</v>
      </c>
      <c r="AP8" s="62">
        <v>3</v>
      </c>
      <c r="AQ8" s="62">
        <v>4</v>
      </c>
      <c r="AR8" s="62">
        <v>5</v>
      </c>
      <c r="AS8" s="62">
        <v>6</v>
      </c>
      <c r="AT8" s="62">
        <v>7</v>
      </c>
      <c r="AU8" s="62">
        <v>8</v>
      </c>
      <c r="AV8" s="62">
        <v>9</v>
      </c>
      <c r="AW8" s="62">
        <v>10</v>
      </c>
      <c r="AX8" s="62">
        <v>11</v>
      </c>
      <c r="AY8" s="62">
        <v>12</v>
      </c>
      <c r="AZ8" s="58">
        <v>1</v>
      </c>
      <c r="BA8" s="58">
        <v>2</v>
      </c>
      <c r="BB8" s="58">
        <v>3</v>
      </c>
      <c r="BC8" s="58">
        <v>4</v>
      </c>
      <c r="BD8" s="58">
        <v>5</v>
      </c>
      <c r="BE8" s="58">
        <v>6</v>
      </c>
      <c r="BF8" s="58">
        <v>7</v>
      </c>
      <c r="BG8" s="58">
        <v>8</v>
      </c>
      <c r="BH8" s="58">
        <v>9</v>
      </c>
      <c r="BI8" s="58">
        <v>10</v>
      </c>
      <c r="BJ8" s="58">
        <v>11</v>
      </c>
      <c r="BK8" s="58">
        <v>12</v>
      </c>
    </row>
    <row r="9" spans="1:63" ht="15.75" x14ac:dyDescent="0.2">
      <c r="A9" s="56"/>
      <c r="B9" s="44" t="s">
        <v>57</v>
      </c>
      <c r="C9" s="45"/>
      <c r="D9" s="59">
        <f>Presupuesto_Ventas!D7</f>
        <v>3500</v>
      </c>
      <c r="E9" s="59">
        <f>Presupuesto_Ventas!E7</f>
        <v>3500</v>
      </c>
      <c r="F9" s="59">
        <f>Presupuesto_Ventas!F7</f>
        <v>3500</v>
      </c>
      <c r="G9" s="59">
        <f>Presupuesto_Ventas!G7</f>
        <v>4000</v>
      </c>
      <c r="H9" s="59">
        <f>Presupuesto_Ventas!H7</f>
        <v>4000</v>
      </c>
      <c r="I9" s="59">
        <f>Presupuesto_Ventas!I7</f>
        <v>4000</v>
      </c>
      <c r="J9" s="59">
        <f>Presupuesto_Ventas!J7</f>
        <v>4500</v>
      </c>
      <c r="K9" s="59">
        <f>Presupuesto_Ventas!K7</f>
        <v>4500</v>
      </c>
      <c r="L9" s="59">
        <f>Presupuesto_Ventas!L7</f>
        <v>4500</v>
      </c>
      <c r="M9" s="59">
        <f>Presupuesto_Ventas!M7</f>
        <v>4500</v>
      </c>
      <c r="N9" s="59">
        <f>Presupuesto_Ventas!N7</f>
        <v>3500</v>
      </c>
      <c r="O9" s="59">
        <f>Presupuesto_Ventas!O7</f>
        <v>3500</v>
      </c>
      <c r="P9" s="59">
        <f>Presupuesto_Ventas!D8</f>
        <v>3674.9999999999995</v>
      </c>
      <c r="Q9" s="59">
        <f>Presupuesto_Ventas!E8</f>
        <v>3674.9999999999995</v>
      </c>
      <c r="R9" s="59">
        <f>Presupuesto_Ventas!F8</f>
        <v>3674.9999999999995</v>
      </c>
      <c r="S9" s="59">
        <f>Presupuesto_Ventas!G8</f>
        <v>4200</v>
      </c>
      <c r="T9" s="59">
        <f>Presupuesto_Ventas!H8</f>
        <v>4200</v>
      </c>
      <c r="U9" s="59">
        <f>Presupuesto_Ventas!I8</f>
        <v>4200</v>
      </c>
      <c r="V9" s="59">
        <f>Presupuesto_Ventas!J8</f>
        <v>4725</v>
      </c>
      <c r="W9" s="59">
        <f>Presupuesto_Ventas!K8</f>
        <v>4725</v>
      </c>
      <c r="X9" s="59">
        <f>Presupuesto_Ventas!L8</f>
        <v>4725</v>
      </c>
      <c r="Y9" s="59">
        <f>Presupuesto_Ventas!M8</f>
        <v>4725</v>
      </c>
      <c r="Z9" s="59">
        <f>Presupuesto_Ventas!N8</f>
        <v>3674.9999999999995</v>
      </c>
      <c r="AA9" s="59">
        <f>Presupuesto_Ventas!O8</f>
        <v>3674.9999999999995</v>
      </c>
      <c r="AB9" s="59">
        <f>Presupuesto_Ventas!D9</f>
        <v>3858.7499999999995</v>
      </c>
      <c r="AC9" s="59">
        <f>Presupuesto_Ventas!E9</f>
        <v>3858.7499999999995</v>
      </c>
      <c r="AD9" s="59">
        <f>Presupuesto_Ventas!F9</f>
        <v>3858.7499999999995</v>
      </c>
      <c r="AE9" s="59">
        <f>Presupuesto_Ventas!G9</f>
        <v>4410</v>
      </c>
      <c r="AF9" s="59">
        <f>Presupuesto_Ventas!H9</f>
        <v>4410</v>
      </c>
      <c r="AG9" s="59">
        <f>Presupuesto_Ventas!I9</f>
        <v>4410</v>
      </c>
      <c r="AH9" s="59">
        <f>Presupuesto_Ventas!J9</f>
        <v>4961.25</v>
      </c>
      <c r="AI9" s="59">
        <f>Presupuesto_Ventas!K9</f>
        <v>4961.25</v>
      </c>
      <c r="AJ9" s="59">
        <f>Presupuesto_Ventas!L9</f>
        <v>4961.25</v>
      </c>
      <c r="AK9" s="59">
        <f>Presupuesto_Ventas!M9</f>
        <v>4961.25</v>
      </c>
      <c r="AL9" s="59">
        <f>Presupuesto_Ventas!N9</f>
        <v>3858.7499999999995</v>
      </c>
      <c r="AM9" s="59">
        <f>Presupuesto_Ventas!O9</f>
        <v>3858.7499999999995</v>
      </c>
      <c r="AN9" s="59">
        <f>Presupuesto_Ventas!D10</f>
        <v>4051.6875</v>
      </c>
      <c r="AO9" s="59">
        <f>Presupuesto_Ventas!E10</f>
        <v>4051.6875</v>
      </c>
      <c r="AP9" s="59">
        <f>Presupuesto_Ventas!F10</f>
        <v>4051.6875</v>
      </c>
      <c r="AQ9" s="59">
        <f>Presupuesto_Ventas!G10</f>
        <v>4630.5</v>
      </c>
      <c r="AR9" s="59">
        <f>Presupuesto_Ventas!H10</f>
        <v>4630.5</v>
      </c>
      <c r="AS9" s="59">
        <f>Presupuesto_Ventas!I10</f>
        <v>4630.5</v>
      </c>
      <c r="AT9" s="59">
        <f>Presupuesto_Ventas!J10</f>
        <v>5209.3125</v>
      </c>
      <c r="AU9" s="59">
        <f>Presupuesto_Ventas!K10</f>
        <v>5209.3125</v>
      </c>
      <c r="AV9" s="59">
        <f>Presupuesto_Ventas!L10</f>
        <v>5209.3125</v>
      </c>
      <c r="AW9" s="59">
        <f>Presupuesto_Ventas!M10</f>
        <v>5209.3125</v>
      </c>
      <c r="AX9" s="59">
        <f>Presupuesto_Ventas!N10</f>
        <v>4051.6875</v>
      </c>
      <c r="AY9" s="59">
        <f>Presupuesto_Ventas!O10</f>
        <v>4051.6875</v>
      </c>
      <c r="AZ9" s="59">
        <f>Presupuesto_Ventas!D11</f>
        <v>4254.2718750000004</v>
      </c>
      <c r="BA9" s="59">
        <f>Presupuesto_Ventas!E11</f>
        <v>4254.2718750000004</v>
      </c>
      <c r="BB9" s="59">
        <f>Presupuesto_Ventas!F11</f>
        <v>4254.2718750000004</v>
      </c>
      <c r="BC9" s="59">
        <f>Presupuesto_Ventas!G11</f>
        <v>4862.0250000000015</v>
      </c>
      <c r="BD9" s="59">
        <f>Presupuesto_Ventas!H11</f>
        <v>4862.0250000000015</v>
      </c>
      <c r="BE9" s="59">
        <f>Presupuesto_Ventas!I11</f>
        <v>4862.0250000000015</v>
      </c>
      <c r="BF9" s="59">
        <f>Presupuesto_Ventas!J11</f>
        <v>5469.7781250000007</v>
      </c>
      <c r="BG9" s="59">
        <f>Presupuesto_Ventas!K11</f>
        <v>5469.7781250000007</v>
      </c>
      <c r="BH9" s="59">
        <f>Presupuesto_Ventas!L11</f>
        <v>5469.7781250000007</v>
      </c>
      <c r="BI9" s="59">
        <f>Presupuesto_Ventas!M11</f>
        <v>5469.7781250000007</v>
      </c>
      <c r="BJ9" s="59">
        <f>Presupuesto_Ventas!N11</f>
        <v>4254.2718750000004</v>
      </c>
      <c r="BK9" s="59">
        <f>Presupuesto_Ventas!O11</f>
        <v>4254.2718750000004</v>
      </c>
    </row>
    <row r="10" spans="1:63" ht="15.75" x14ac:dyDescent="0.2">
      <c r="A10" s="56"/>
      <c r="B10" s="44" t="s">
        <v>58</v>
      </c>
      <c r="C10" s="45"/>
      <c r="D10" s="60">
        <f>Costos_Unitario!$C$21</f>
        <v>4.1788571428571428</v>
      </c>
      <c r="E10" s="60">
        <f>D10</f>
        <v>4.1788571428571428</v>
      </c>
      <c r="F10" s="60">
        <f t="shared" ref="F10:O10" si="0">E10</f>
        <v>4.1788571428571428</v>
      </c>
      <c r="G10" s="60">
        <f t="shared" si="0"/>
        <v>4.1788571428571428</v>
      </c>
      <c r="H10" s="60">
        <f t="shared" si="0"/>
        <v>4.1788571428571428</v>
      </c>
      <c r="I10" s="60">
        <f t="shared" si="0"/>
        <v>4.1788571428571428</v>
      </c>
      <c r="J10" s="60">
        <f t="shared" si="0"/>
        <v>4.1788571428571428</v>
      </c>
      <c r="K10" s="60">
        <f t="shared" si="0"/>
        <v>4.1788571428571428</v>
      </c>
      <c r="L10" s="60">
        <f t="shared" si="0"/>
        <v>4.1788571428571428</v>
      </c>
      <c r="M10" s="60">
        <f t="shared" si="0"/>
        <v>4.1788571428571428</v>
      </c>
      <c r="N10" s="60">
        <f t="shared" si="0"/>
        <v>4.1788571428571428</v>
      </c>
      <c r="O10" s="60">
        <f t="shared" si="0"/>
        <v>4.1788571428571428</v>
      </c>
      <c r="P10" s="60">
        <f t="shared" ref="P10" si="1">O10</f>
        <v>4.1788571428571428</v>
      </c>
      <c r="Q10" s="60">
        <f t="shared" ref="Q10" si="2">P10</f>
        <v>4.1788571428571428</v>
      </c>
      <c r="R10" s="60">
        <f t="shared" ref="R10" si="3">Q10</f>
        <v>4.1788571428571428</v>
      </c>
      <c r="S10" s="60">
        <f t="shared" ref="S10" si="4">R10</f>
        <v>4.1788571428571428</v>
      </c>
      <c r="T10" s="60">
        <f t="shared" ref="T10" si="5">S10</f>
        <v>4.1788571428571428</v>
      </c>
      <c r="U10" s="60">
        <f t="shared" ref="U10" si="6">T10</f>
        <v>4.1788571428571428</v>
      </c>
      <c r="V10" s="60">
        <f t="shared" ref="V10" si="7">U10</f>
        <v>4.1788571428571428</v>
      </c>
      <c r="W10" s="60">
        <f t="shared" ref="W10" si="8">V10</f>
        <v>4.1788571428571428</v>
      </c>
      <c r="X10" s="60">
        <f t="shared" ref="X10" si="9">W10</f>
        <v>4.1788571428571428</v>
      </c>
      <c r="Y10" s="60">
        <f t="shared" ref="Y10" si="10">X10</f>
        <v>4.1788571428571428</v>
      </c>
      <c r="Z10" s="60">
        <f t="shared" ref="Z10" si="11">Y10</f>
        <v>4.1788571428571428</v>
      </c>
      <c r="AA10" s="60">
        <f t="shared" ref="AA10" si="12">Z10</f>
        <v>4.1788571428571428</v>
      </c>
      <c r="AB10" s="60">
        <f t="shared" ref="AB10" si="13">AA10</f>
        <v>4.1788571428571428</v>
      </c>
      <c r="AC10" s="60">
        <f t="shared" ref="AC10" si="14">AB10</f>
        <v>4.1788571428571428</v>
      </c>
      <c r="AD10" s="60">
        <f t="shared" ref="AD10" si="15">AC10</f>
        <v>4.1788571428571428</v>
      </c>
      <c r="AE10" s="60">
        <f t="shared" ref="AE10" si="16">AD10</f>
        <v>4.1788571428571428</v>
      </c>
      <c r="AF10" s="60">
        <f t="shared" ref="AF10" si="17">AE10</f>
        <v>4.1788571428571428</v>
      </c>
      <c r="AG10" s="60">
        <f t="shared" ref="AG10" si="18">AF10</f>
        <v>4.1788571428571428</v>
      </c>
      <c r="AH10" s="60">
        <f t="shared" ref="AH10" si="19">AG10</f>
        <v>4.1788571428571428</v>
      </c>
      <c r="AI10" s="60">
        <f t="shared" ref="AI10" si="20">AH10</f>
        <v>4.1788571428571428</v>
      </c>
      <c r="AJ10" s="60">
        <f t="shared" ref="AJ10" si="21">AI10</f>
        <v>4.1788571428571428</v>
      </c>
      <c r="AK10" s="60">
        <f t="shared" ref="AK10" si="22">AJ10</f>
        <v>4.1788571428571428</v>
      </c>
      <c r="AL10" s="60">
        <f t="shared" ref="AL10" si="23">AK10</f>
        <v>4.1788571428571428</v>
      </c>
      <c r="AM10" s="60">
        <f t="shared" ref="AM10" si="24">AL10</f>
        <v>4.1788571428571428</v>
      </c>
      <c r="AN10" s="60">
        <f t="shared" ref="AN10" si="25">AM10</f>
        <v>4.1788571428571428</v>
      </c>
      <c r="AO10" s="60">
        <f t="shared" ref="AO10" si="26">AN10</f>
        <v>4.1788571428571428</v>
      </c>
      <c r="AP10" s="60">
        <f t="shared" ref="AP10" si="27">AO10</f>
        <v>4.1788571428571428</v>
      </c>
      <c r="AQ10" s="60">
        <f t="shared" ref="AQ10" si="28">AP10</f>
        <v>4.1788571428571428</v>
      </c>
      <c r="AR10" s="60">
        <f t="shared" ref="AR10" si="29">AQ10</f>
        <v>4.1788571428571428</v>
      </c>
      <c r="AS10" s="60">
        <f t="shared" ref="AS10" si="30">AR10</f>
        <v>4.1788571428571428</v>
      </c>
      <c r="AT10" s="60">
        <f t="shared" ref="AT10" si="31">AS10</f>
        <v>4.1788571428571428</v>
      </c>
      <c r="AU10" s="60">
        <f t="shared" ref="AU10" si="32">AT10</f>
        <v>4.1788571428571428</v>
      </c>
      <c r="AV10" s="60">
        <f t="shared" ref="AV10" si="33">AU10</f>
        <v>4.1788571428571428</v>
      </c>
      <c r="AW10" s="60">
        <f t="shared" ref="AW10" si="34">AV10</f>
        <v>4.1788571428571428</v>
      </c>
      <c r="AX10" s="60">
        <f t="shared" ref="AX10" si="35">AW10</f>
        <v>4.1788571428571428</v>
      </c>
      <c r="AY10" s="60">
        <f t="shared" ref="AY10" si="36">AX10</f>
        <v>4.1788571428571428</v>
      </c>
      <c r="AZ10" s="60">
        <f t="shared" ref="AZ10" si="37">AY10</f>
        <v>4.1788571428571428</v>
      </c>
      <c r="BA10" s="60">
        <f t="shared" ref="BA10" si="38">AZ10</f>
        <v>4.1788571428571428</v>
      </c>
      <c r="BB10" s="60">
        <f t="shared" ref="BB10" si="39">BA10</f>
        <v>4.1788571428571428</v>
      </c>
      <c r="BC10" s="60">
        <f t="shared" ref="BC10" si="40">BB10</f>
        <v>4.1788571428571428</v>
      </c>
      <c r="BD10" s="60">
        <f t="shared" ref="BD10" si="41">BC10</f>
        <v>4.1788571428571428</v>
      </c>
      <c r="BE10" s="60">
        <f t="shared" ref="BE10" si="42">BD10</f>
        <v>4.1788571428571428</v>
      </c>
      <c r="BF10" s="60">
        <f t="shared" ref="BF10" si="43">BE10</f>
        <v>4.1788571428571428</v>
      </c>
      <c r="BG10" s="60">
        <f t="shared" ref="BG10" si="44">BF10</f>
        <v>4.1788571428571428</v>
      </c>
      <c r="BH10" s="60">
        <f t="shared" ref="BH10" si="45">BG10</f>
        <v>4.1788571428571428</v>
      </c>
      <c r="BI10" s="60">
        <f t="shared" ref="BI10" si="46">BH10</f>
        <v>4.1788571428571428</v>
      </c>
      <c r="BJ10" s="60">
        <f t="shared" ref="BJ10" si="47">BI10</f>
        <v>4.1788571428571428</v>
      </c>
      <c r="BK10" s="60">
        <f t="shared" ref="BK10" si="48">BJ10</f>
        <v>4.1788571428571428</v>
      </c>
    </row>
    <row r="11" spans="1:63" ht="15.75" x14ac:dyDescent="0.2">
      <c r="A11" s="56"/>
      <c r="B11" s="44" t="s">
        <v>59</v>
      </c>
      <c r="C11" s="45"/>
      <c r="D11" s="59">
        <f>Gastos_Operativos!$H$21</f>
        <v>6290</v>
      </c>
      <c r="E11" s="59">
        <f>Gastos_Operativos!$H$21</f>
        <v>6290</v>
      </c>
      <c r="F11" s="59">
        <f>Gastos_Operativos!$H$21</f>
        <v>6290</v>
      </c>
      <c r="G11" s="59">
        <f>Gastos_Operativos!$H$21</f>
        <v>6290</v>
      </c>
      <c r="H11" s="59">
        <f>Gastos_Operativos!$H$21</f>
        <v>6290</v>
      </c>
      <c r="I11" s="59">
        <f>Gastos_Operativos!$H$21</f>
        <v>6290</v>
      </c>
      <c r="J11" s="59">
        <f>Gastos_Operativos!$H$21</f>
        <v>6290</v>
      </c>
      <c r="K11" s="59">
        <f>Gastos_Operativos!$H$21</f>
        <v>6290</v>
      </c>
      <c r="L11" s="59">
        <f>Gastos_Operativos!$H$21</f>
        <v>6290</v>
      </c>
      <c r="M11" s="59">
        <f>Gastos_Operativos!$H$21</f>
        <v>6290</v>
      </c>
      <c r="N11" s="59">
        <f>Gastos_Operativos!$H$21</f>
        <v>6290</v>
      </c>
      <c r="O11" s="59">
        <f>Gastos_Operativos!$H$21</f>
        <v>6290</v>
      </c>
      <c r="P11" s="59">
        <f>Gastos_Operativos!$H$21</f>
        <v>6290</v>
      </c>
      <c r="Q11" s="59">
        <f>Gastos_Operativos!$H$21</f>
        <v>6290</v>
      </c>
      <c r="R11" s="59">
        <f>Gastos_Operativos!$H$21</f>
        <v>6290</v>
      </c>
      <c r="S11" s="59">
        <f>Gastos_Operativos!$H$21</f>
        <v>6290</v>
      </c>
      <c r="T11" s="59">
        <f>Gastos_Operativos!$H$21</f>
        <v>6290</v>
      </c>
      <c r="U11" s="59">
        <f>Gastos_Operativos!$H$21</f>
        <v>6290</v>
      </c>
      <c r="V11" s="59">
        <f>Gastos_Operativos!$H$21</f>
        <v>6290</v>
      </c>
      <c r="W11" s="59">
        <f>Gastos_Operativos!$H$21</f>
        <v>6290</v>
      </c>
      <c r="X11" s="59">
        <f>Gastos_Operativos!$H$21</f>
        <v>6290</v>
      </c>
      <c r="Y11" s="59">
        <f>Gastos_Operativos!$H$21</f>
        <v>6290</v>
      </c>
      <c r="Z11" s="59">
        <f>Gastos_Operativos!$H$21</f>
        <v>6290</v>
      </c>
      <c r="AA11" s="59">
        <f>Gastos_Operativos!$H$21</f>
        <v>6290</v>
      </c>
      <c r="AB11" s="59">
        <f>Gastos_Operativos!$H$21</f>
        <v>6290</v>
      </c>
      <c r="AC11" s="59">
        <f>Gastos_Operativos!$H$21</f>
        <v>6290</v>
      </c>
      <c r="AD11" s="59">
        <f>Gastos_Operativos!$H$21</f>
        <v>6290</v>
      </c>
      <c r="AE11" s="59">
        <f>Gastos_Operativos!$H$21</f>
        <v>6290</v>
      </c>
      <c r="AF11" s="59">
        <f>Gastos_Operativos!$H$21</f>
        <v>6290</v>
      </c>
      <c r="AG11" s="59">
        <f>Gastos_Operativos!$H$21</f>
        <v>6290</v>
      </c>
      <c r="AH11" s="59">
        <f>Gastos_Operativos!$H$21</f>
        <v>6290</v>
      </c>
      <c r="AI11" s="59">
        <f>Gastos_Operativos!$H$21</f>
        <v>6290</v>
      </c>
      <c r="AJ11" s="59">
        <f>Gastos_Operativos!$H$21</f>
        <v>6290</v>
      </c>
      <c r="AK11" s="59">
        <f>Gastos_Operativos!$H$21</f>
        <v>6290</v>
      </c>
      <c r="AL11" s="59">
        <f>Gastos_Operativos!$H$21</f>
        <v>6290</v>
      </c>
      <c r="AM11" s="59">
        <f>Gastos_Operativos!$H$21</f>
        <v>6290</v>
      </c>
      <c r="AN11" s="59">
        <f>Gastos_Operativos!$H$21</f>
        <v>6290</v>
      </c>
      <c r="AO11" s="59">
        <f>Gastos_Operativos!$H$21</f>
        <v>6290</v>
      </c>
      <c r="AP11" s="59">
        <f>Gastos_Operativos!$H$21</f>
        <v>6290</v>
      </c>
      <c r="AQ11" s="59">
        <f>Gastos_Operativos!$H$21</f>
        <v>6290</v>
      </c>
      <c r="AR11" s="59">
        <f>Gastos_Operativos!$H$21</f>
        <v>6290</v>
      </c>
      <c r="AS11" s="59">
        <f>Gastos_Operativos!$H$21</f>
        <v>6290</v>
      </c>
      <c r="AT11" s="59">
        <f>Gastos_Operativos!$H$21</f>
        <v>6290</v>
      </c>
      <c r="AU11" s="59">
        <f>Gastos_Operativos!$H$21</f>
        <v>6290</v>
      </c>
      <c r="AV11" s="59">
        <f>Gastos_Operativos!$H$21</f>
        <v>6290</v>
      </c>
      <c r="AW11" s="59">
        <f>Gastos_Operativos!$H$21</f>
        <v>6290</v>
      </c>
      <c r="AX11" s="59">
        <f>Gastos_Operativos!$H$21</f>
        <v>6290</v>
      </c>
      <c r="AY11" s="59">
        <f>Gastos_Operativos!$H$21</f>
        <v>6290</v>
      </c>
      <c r="AZ11" s="59">
        <f>Gastos_Operativos!$H$21</f>
        <v>6290</v>
      </c>
      <c r="BA11" s="59">
        <f>Gastos_Operativos!$H$21</f>
        <v>6290</v>
      </c>
      <c r="BB11" s="59">
        <f>Gastos_Operativos!$H$21</f>
        <v>6290</v>
      </c>
      <c r="BC11" s="59">
        <f>Gastos_Operativos!$H$21</f>
        <v>6290</v>
      </c>
      <c r="BD11" s="59">
        <f>Gastos_Operativos!$H$21</f>
        <v>6290</v>
      </c>
      <c r="BE11" s="59">
        <f>Gastos_Operativos!$H$21</f>
        <v>6290</v>
      </c>
      <c r="BF11" s="59">
        <f>Gastos_Operativos!$H$21</f>
        <v>6290</v>
      </c>
      <c r="BG11" s="59">
        <f>Gastos_Operativos!$H$21</f>
        <v>6290</v>
      </c>
      <c r="BH11" s="59">
        <f>Gastos_Operativos!$H$21</f>
        <v>6290</v>
      </c>
      <c r="BI11" s="59">
        <f>Gastos_Operativos!$H$21</f>
        <v>6290</v>
      </c>
      <c r="BJ11" s="59">
        <f>Gastos_Operativos!$H$21</f>
        <v>6290</v>
      </c>
      <c r="BK11" s="59">
        <f>Gastos_Operativos!$H$21</f>
        <v>6290</v>
      </c>
    </row>
    <row r="12" spans="1:63" ht="15.75" x14ac:dyDescent="0.2">
      <c r="A12" s="56"/>
      <c r="B12" s="44" t="s">
        <v>60</v>
      </c>
      <c r="C12" s="45"/>
      <c r="D12" s="60">
        <f>D10*D9</f>
        <v>14626</v>
      </c>
      <c r="E12" s="60">
        <f t="shared" ref="E12:AA12" si="49">E10*E9</f>
        <v>14626</v>
      </c>
      <c r="F12" s="60">
        <f t="shared" si="49"/>
        <v>14626</v>
      </c>
      <c r="G12" s="60">
        <f t="shared" si="49"/>
        <v>16715.428571428572</v>
      </c>
      <c r="H12" s="60">
        <f t="shared" si="49"/>
        <v>16715.428571428572</v>
      </c>
      <c r="I12" s="60">
        <f t="shared" si="49"/>
        <v>16715.428571428572</v>
      </c>
      <c r="J12" s="60">
        <f t="shared" si="49"/>
        <v>18804.857142857141</v>
      </c>
      <c r="K12" s="60">
        <f t="shared" si="49"/>
        <v>18804.857142857141</v>
      </c>
      <c r="L12" s="60">
        <f t="shared" si="49"/>
        <v>18804.857142857141</v>
      </c>
      <c r="M12" s="60">
        <f t="shared" si="49"/>
        <v>18804.857142857141</v>
      </c>
      <c r="N12" s="60">
        <f t="shared" si="49"/>
        <v>14626</v>
      </c>
      <c r="O12" s="60">
        <f t="shared" si="49"/>
        <v>14626</v>
      </c>
      <c r="P12" s="60">
        <f t="shared" si="49"/>
        <v>15357.299999999997</v>
      </c>
      <c r="Q12" s="60">
        <f t="shared" si="49"/>
        <v>15357.299999999997</v>
      </c>
      <c r="R12" s="60">
        <f t="shared" si="49"/>
        <v>15357.299999999997</v>
      </c>
      <c r="S12" s="60">
        <f t="shared" si="49"/>
        <v>17551.2</v>
      </c>
      <c r="T12" s="60">
        <f t="shared" si="49"/>
        <v>17551.2</v>
      </c>
      <c r="U12" s="60">
        <f t="shared" si="49"/>
        <v>17551.2</v>
      </c>
      <c r="V12" s="60">
        <f t="shared" si="49"/>
        <v>19745.099999999999</v>
      </c>
      <c r="W12" s="60">
        <f t="shared" si="49"/>
        <v>19745.099999999999</v>
      </c>
      <c r="X12" s="60">
        <f t="shared" si="49"/>
        <v>19745.099999999999</v>
      </c>
      <c r="Y12" s="60">
        <f t="shared" si="49"/>
        <v>19745.099999999999</v>
      </c>
      <c r="Z12" s="60">
        <f t="shared" si="49"/>
        <v>15357.299999999997</v>
      </c>
      <c r="AA12" s="60">
        <f t="shared" si="49"/>
        <v>15357.299999999997</v>
      </c>
      <c r="AB12" s="60">
        <f t="shared" ref="AB12:AM12" si="50">AB10*AB9</f>
        <v>16125.164999999997</v>
      </c>
      <c r="AC12" s="60">
        <f t="shared" si="50"/>
        <v>16125.164999999997</v>
      </c>
      <c r="AD12" s="60">
        <f t="shared" si="50"/>
        <v>16125.164999999997</v>
      </c>
      <c r="AE12" s="60">
        <f t="shared" si="50"/>
        <v>18428.759999999998</v>
      </c>
      <c r="AF12" s="60">
        <f t="shared" si="50"/>
        <v>18428.759999999998</v>
      </c>
      <c r="AG12" s="60">
        <f t="shared" si="50"/>
        <v>18428.759999999998</v>
      </c>
      <c r="AH12" s="60">
        <f t="shared" si="50"/>
        <v>20732.355</v>
      </c>
      <c r="AI12" s="60">
        <f t="shared" si="50"/>
        <v>20732.355</v>
      </c>
      <c r="AJ12" s="60">
        <f t="shared" si="50"/>
        <v>20732.355</v>
      </c>
      <c r="AK12" s="60">
        <f t="shared" si="50"/>
        <v>20732.355</v>
      </c>
      <c r="AL12" s="60">
        <f t="shared" si="50"/>
        <v>16125.164999999997</v>
      </c>
      <c r="AM12" s="60">
        <f t="shared" si="50"/>
        <v>16125.164999999997</v>
      </c>
      <c r="AN12" s="60">
        <f t="shared" ref="AN12:AY12" si="51">AN10*AN9</f>
        <v>16931.42325</v>
      </c>
      <c r="AO12" s="60">
        <f t="shared" si="51"/>
        <v>16931.42325</v>
      </c>
      <c r="AP12" s="60">
        <f t="shared" si="51"/>
        <v>16931.42325</v>
      </c>
      <c r="AQ12" s="60">
        <f t="shared" si="51"/>
        <v>19350.198</v>
      </c>
      <c r="AR12" s="60">
        <f t="shared" si="51"/>
        <v>19350.198</v>
      </c>
      <c r="AS12" s="60">
        <f t="shared" si="51"/>
        <v>19350.198</v>
      </c>
      <c r="AT12" s="60">
        <f t="shared" si="51"/>
        <v>21768.972750000001</v>
      </c>
      <c r="AU12" s="60">
        <f t="shared" si="51"/>
        <v>21768.972750000001</v>
      </c>
      <c r="AV12" s="60">
        <f t="shared" si="51"/>
        <v>21768.972750000001</v>
      </c>
      <c r="AW12" s="60">
        <f t="shared" si="51"/>
        <v>21768.972750000001</v>
      </c>
      <c r="AX12" s="60">
        <f t="shared" si="51"/>
        <v>16931.42325</v>
      </c>
      <c r="AY12" s="60">
        <f t="shared" si="51"/>
        <v>16931.42325</v>
      </c>
      <c r="AZ12" s="60">
        <f t="shared" ref="AZ12:BK12" si="52">AZ10*AZ9</f>
        <v>17777.9944125</v>
      </c>
      <c r="BA12" s="60">
        <f t="shared" si="52"/>
        <v>17777.9944125</v>
      </c>
      <c r="BB12" s="60">
        <f t="shared" si="52"/>
        <v>17777.9944125</v>
      </c>
      <c r="BC12" s="60">
        <f t="shared" si="52"/>
        <v>20317.707900000005</v>
      </c>
      <c r="BD12" s="60">
        <f t="shared" si="52"/>
        <v>20317.707900000005</v>
      </c>
      <c r="BE12" s="60">
        <f t="shared" si="52"/>
        <v>20317.707900000005</v>
      </c>
      <c r="BF12" s="60">
        <f t="shared" si="52"/>
        <v>22857.421387500002</v>
      </c>
      <c r="BG12" s="60">
        <f t="shared" si="52"/>
        <v>22857.421387500002</v>
      </c>
      <c r="BH12" s="60">
        <f t="shared" si="52"/>
        <v>22857.421387500002</v>
      </c>
      <c r="BI12" s="60">
        <f t="shared" si="52"/>
        <v>22857.421387500002</v>
      </c>
      <c r="BJ12" s="60">
        <f t="shared" si="52"/>
        <v>17777.9944125</v>
      </c>
      <c r="BK12" s="60">
        <f t="shared" si="52"/>
        <v>17777.9944125</v>
      </c>
    </row>
    <row r="13" spans="1:63" ht="15.75" x14ac:dyDescent="0.2">
      <c r="A13" s="56"/>
      <c r="B13" s="44" t="s">
        <v>61</v>
      </c>
      <c r="C13" s="45">
        <f>D12</f>
        <v>14626</v>
      </c>
      <c r="D13" s="60">
        <f>E12-C13</f>
        <v>0</v>
      </c>
      <c r="E13" s="60">
        <f>F12-D14</f>
        <v>0</v>
      </c>
      <c r="F13" s="60">
        <f t="shared" ref="F13:N13" si="53">G12-E14</f>
        <v>2089.4285714285725</v>
      </c>
      <c r="G13" s="60">
        <f t="shared" si="53"/>
        <v>0</v>
      </c>
      <c r="H13" s="60">
        <f t="shared" si="53"/>
        <v>0</v>
      </c>
      <c r="I13" s="60">
        <f t="shared" si="53"/>
        <v>2089.4285714285688</v>
      </c>
      <c r="J13" s="60">
        <f t="shared" si="53"/>
        <v>0</v>
      </c>
      <c r="K13" s="60">
        <f t="shared" si="53"/>
        <v>0</v>
      </c>
      <c r="L13" s="60">
        <f>M12-K14</f>
        <v>0</v>
      </c>
      <c r="M13" s="60">
        <f t="shared" si="53"/>
        <v>-4178.8571428571413</v>
      </c>
      <c r="N13" s="60">
        <f t="shared" si="53"/>
        <v>0</v>
      </c>
      <c r="O13" s="511">
        <f>P12-N14</f>
        <v>731.29999999999745</v>
      </c>
      <c r="P13" s="60">
        <f t="shared" ref="P13" si="54">Q12-O14</f>
        <v>0</v>
      </c>
      <c r="Q13" s="60">
        <f t="shared" ref="Q13" si="55">R12-P14</f>
        <v>0</v>
      </c>
      <c r="R13" s="60">
        <f t="shared" ref="R13" si="56">S12-Q14</f>
        <v>2193.9000000000033</v>
      </c>
      <c r="S13" s="60">
        <f t="shared" ref="S13" si="57">T12-R14</f>
        <v>0</v>
      </c>
      <c r="T13" s="60">
        <f t="shared" ref="T13" si="58">U12-S14</f>
        <v>0</v>
      </c>
      <c r="U13" s="60">
        <f t="shared" ref="U13" si="59">V12-T14</f>
        <v>2193.8999999999978</v>
      </c>
      <c r="V13" s="60">
        <f t="shared" ref="V13" si="60">W12-U14</f>
        <v>0</v>
      </c>
      <c r="W13" s="60">
        <f t="shared" ref="W13" si="61">X12-V14</f>
        <v>0</v>
      </c>
      <c r="X13" s="60">
        <f t="shared" ref="X13" si="62">Y12-W14</f>
        <v>0</v>
      </c>
      <c r="Y13" s="60">
        <f t="shared" ref="Y13" si="63">Z12-X14</f>
        <v>-4387.8000000000011</v>
      </c>
      <c r="Z13" s="60">
        <f t="shared" ref="Z13" si="64">AA12-Y14</f>
        <v>0</v>
      </c>
      <c r="AA13" s="511">
        <f>AB12-Z14</f>
        <v>767.86499999999978</v>
      </c>
      <c r="AB13" s="60">
        <f>AC12-AA14</f>
        <v>0</v>
      </c>
      <c r="AC13" s="60">
        <f t="shared" ref="AC13" si="65">AD12-AB14</f>
        <v>0</v>
      </c>
      <c r="AD13" s="60">
        <f>AE12-AC14</f>
        <v>2303.5950000000012</v>
      </c>
      <c r="AE13" s="60">
        <f t="shared" ref="AE13" si="66">AF12-AD14</f>
        <v>0</v>
      </c>
      <c r="AF13" s="60">
        <f t="shared" ref="AF13" si="67">AG12-AE14</f>
        <v>0</v>
      </c>
      <c r="AG13" s="60">
        <f t="shared" ref="AG13" si="68">AH12-AF14</f>
        <v>2303.5950000000012</v>
      </c>
      <c r="AH13" s="60">
        <f t="shared" ref="AH13" si="69">AI12-AG14</f>
        <v>0</v>
      </c>
      <c r="AI13" s="60">
        <f t="shared" ref="AI13" si="70">AJ12-AH14</f>
        <v>0</v>
      </c>
      <c r="AJ13" s="60">
        <f t="shared" ref="AJ13" si="71">AK12-AI14</f>
        <v>0</v>
      </c>
      <c r="AK13" s="60">
        <f t="shared" ref="AK13" si="72">AL12-AJ14</f>
        <v>-4607.1900000000023</v>
      </c>
      <c r="AL13" s="60">
        <f t="shared" ref="AL13" si="73">AM12-AK14</f>
        <v>0</v>
      </c>
      <c r="AM13" s="511">
        <f t="shared" ref="AM13" si="74">AN12-AL14</f>
        <v>806.25825000000259</v>
      </c>
      <c r="AN13" s="60">
        <f t="shared" ref="AN13" si="75">AO12-AM14</f>
        <v>0</v>
      </c>
      <c r="AO13" s="60">
        <f t="shared" ref="AO13" si="76">AP12-AN14</f>
        <v>0</v>
      </c>
      <c r="AP13" s="60">
        <f t="shared" ref="AP13" si="77">AQ12-AO14</f>
        <v>2418.7747500000005</v>
      </c>
      <c r="AQ13" s="60">
        <f t="shared" ref="AQ13" si="78">AR12-AP14</f>
        <v>0</v>
      </c>
      <c r="AR13" s="60">
        <f t="shared" ref="AR13" si="79">AS12-AQ14</f>
        <v>0</v>
      </c>
      <c r="AS13" s="60">
        <f t="shared" ref="AS13" si="80">AT12-AR14</f>
        <v>2418.7747500000005</v>
      </c>
      <c r="AT13" s="60">
        <f t="shared" ref="AT13" si="81">AU12-AS14</f>
        <v>0</v>
      </c>
      <c r="AU13" s="60">
        <f t="shared" ref="AU13" si="82">AV12-AT14</f>
        <v>0</v>
      </c>
      <c r="AV13" s="60">
        <f t="shared" ref="AV13" si="83">AW12-AU14</f>
        <v>0</v>
      </c>
      <c r="AW13" s="60">
        <f t="shared" ref="AW13" si="84">AX12-AV14</f>
        <v>-4837.549500000001</v>
      </c>
      <c r="AX13" s="60">
        <f t="shared" ref="AX13" si="85">AY12-AW14</f>
        <v>0</v>
      </c>
      <c r="AY13" s="511">
        <f t="shared" ref="AY13" si="86">AZ12-AX14</f>
        <v>846.57116250000036</v>
      </c>
      <c r="AZ13" s="60">
        <f t="shared" ref="AZ13" si="87">BA12-AY14</f>
        <v>0</v>
      </c>
      <c r="BA13" s="60">
        <f t="shared" ref="BA13" si="88">BB12-AZ14</f>
        <v>0</v>
      </c>
      <c r="BB13" s="60">
        <f t="shared" ref="BB13" si="89">BC12-BA14</f>
        <v>2539.7134875000047</v>
      </c>
      <c r="BC13" s="60">
        <f t="shared" ref="BC13" si="90">BD12-BB14</f>
        <v>0</v>
      </c>
      <c r="BD13" s="60">
        <f t="shared" ref="BD13" si="91">BE12-BC14</f>
        <v>0</v>
      </c>
      <c r="BE13" s="60">
        <f t="shared" ref="BE13" si="92">BF12-BD14</f>
        <v>2539.7134874999974</v>
      </c>
      <c r="BF13" s="60">
        <f t="shared" ref="BF13" si="93">BG12-BE14</f>
        <v>0</v>
      </c>
      <c r="BG13" s="60">
        <f t="shared" ref="BG13" si="94">BH12-BF14</f>
        <v>0</v>
      </c>
      <c r="BH13" s="60">
        <f t="shared" ref="BH13" si="95">BI12-BG14</f>
        <v>0</v>
      </c>
      <c r="BI13" s="60">
        <f t="shared" ref="BI13" si="96">BJ12-BH14</f>
        <v>-5079.4269750000021</v>
      </c>
      <c r="BJ13" s="60">
        <f t="shared" ref="BJ13" si="97">BK12-BI14</f>
        <v>0</v>
      </c>
      <c r="BK13" s="60"/>
    </row>
    <row r="14" spans="1:63" ht="20.25" customHeight="1" x14ac:dyDescent="0.2">
      <c r="A14" s="56"/>
      <c r="B14" s="47" t="s">
        <v>14</v>
      </c>
      <c r="C14" s="46"/>
      <c r="D14" s="61">
        <f>SUM(D12:D13)</f>
        <v>14626</v>
      </c>
      <c r="E14" s="61">
        <f t="shared" ref="E14:O14" si="98">SUM(E12:E13)</f>
        <v>14626</v>
      </c>
      <c r="F14" s="61">
        <f t="shared" si="98"/>
        <v>16715.428571428572</v>
      </c>
      <c r="G14" s="61">
        <f t="shared" si="98"/>
        <v>16715.428571428572</v>
      </c>
      <c r="H14" s="61">
        <f t="shared" si="98"/>
        <v>16715.428571428572</v>
      </c>
      <c r="I14" s="61">
        <f t="shared" si="98"/>
        <v>18804.857142857141</v>
      </c>
      <c r="J14" s="61">
        <f t="shared" si="98"/>
        <v>18804.857142857141</v>
      </c>
      <c r="K14" s="61">
        <f t="shared" si="98"/>
        <v>18804.857142857141</v>
      </c>
      <c r="L14" s="61">
        <f t="shared" si="98"/>
        <v>18804.857142857141</v>
      </c>
      <c r="M14" s="61">
        <f t="shared" si="98"/>
        <v>14626</v>
      </c>
      <c r="N14" s="61">
        <f t="shared" si="98"/>
        <v>14626</v>
      </c>
      <c r="O14" s="61">
        <f t="shared" si="98"/>
        <v>15357.299999999997</v>
      </c>
      <c r="P14" s="63">
        <f>SUM(P12:P13)</f>
        <v>15357.299999999997</v>
      </c>
      <c r="Q14" s="63">
        <f t="shared" ref="Q14:AA14" si="99">SUM(Q12:Q13)</f>
        <v>15357.299999999997</v>
      </c>
      <c r="R14" s="63">
        <f t="shared" si="99"/>
        <v>17551.2</v>
      </c>
      <c r="S14" s="63">
        <f t="shared" si="99"/>
        <v>17551.2</v>
      </c>
      <c r="T14" s="63">
        <f t="shared" si="99"/>
        <v>17551.2</v>
      </c>
      <c r="U14" s="63">
        <f t="shared" si="99"/>
        <v>19745.099999999999</v>
      </c>
      <c r="V14" s="63">
        <f t="shared" si="99"/>
        <v>19745.099999999999</v>
      </c>
      <c r="W14" s="63">
        <f t="shared" si="99"/>
        <v>19745.099999999999</v>
      </c>
      <c r="X14" s="63">
        <f t="shared" si="99"/>
        <v>19745.099999999999</v>
      </c>
      <c r="Y14" s="63">
        <f t="shared" si="99"/>
        <v>15357.299999999997</v>
      </c>
      <c r="Z14" s="63">
        <f t="shared" si="99"/>
        <v>15357.299999999997</v>
      </c>
      <c r="AA14" s="63">
        <f t="shared" si="99"/>
        <v>16125.164999999997</v>
      </c>
      <c r="AB14" s="61">
        <f>SUM(AB12:AB13)</f>
        <v>16125.164999999997</v>
      </c>
      <c r="AC14" s="61">
        <f t="shared" ref="AC14:AM14" si="100">SUM(AC12:AC13)</f>
        <v>16125.164999999997</v>
      </c>
      <c r="AD14" s="61">
        <f t="shared" si="100"/>
        <v>18428.759999999998</v>
      </c>
      <c r="AE14" s="61">
        <f t="shared" si="100"/>
        <v>18428.759999999998</v>
      </c>
      <c r="AF14" s="61">
        <f t="shared" si="100"/>
        <v>18428.759999999998</v>
      </c>
      <c r="AG14" s="61">
        <f t="shared" si="100"/>
        <v>20732.355</v>
      </c>
      <c r="AH14" s="61">
        <f t="shared" si="100"/>
        <v>20732.355</v>
      </c>
      <c r="AI14" s="61">
        <f t="shared" si="100"/>
        <v>20732.355</v>
      </c>
      <c r="AJ14" s="61">
        <f t="shared" si="100"/>
        <v>20732.355</v>
      </c>
      <c r="AK14" s="61">
        <f t="shared" si="100"/>
        <v>16125.164999999997</v>
      </c>
      <c r="AL14" s="61">
        <f t="shared" si="100"/>
        <v>16125.164999999997</v>
      </c>
      <c r="AM14" s="61">
        <f t="shared" si="100"/>
        <v>16931.42325</v>
      </c>
      <c r="AN14" s="63">
        <f>SUM(AN12:AN13)</f>
        <v>16931.42325</v>
      </c>
      <c r="AO14" s="63">
        <f t="shared" ref="AO14:AY14" si="101">SUM(AO12:AO13)</f>
        <v>16931.42325</v>
      </c>
      <c r="AP14" s="63">
        <f t="shared" si="101"/>
        <v>19350.198</v>
      </c>
      <c r="AQ14" s="63">
        <f t="shared" si="101"/>
        <v>19350.198</v>
      </c>
      <c r="AR14" s="63">
        <f t="shared" si="101"/>
        <v>19350.198</v>
      </c>
      <c r="AS14" s="63">
        <f t="shared" si="101"/>
        <v>21768.972750000001</v>
      </c>
      <c r="AT14" s="63">
        <f t="shared" si="101"/>
        <v>21768.972750000001</v>
      </c>
      <c r="AU14" s="63">
        <f t="shared" si="101"/>
        <v>21768.972750000001</v>
      </c>
      <c r="AV14" s="63">
        <f t="shared" si="101"/>
        <v>21768.972750000001</v>
      </c>
      <c r="AW14" s="63">
        <f t="shared" si="101"/>
        <v>16931.42325</v>
      </c>
      <c r="AX14" s="63">
        <f t="shared" si="101"/>
        <v>16931.42325</v>
      </c>
      <c r="AY14" s="63">
        <f t="shared" si="101"/>
        <v>17777.9944125</v>
      </c>
      <c r="AZ14" s="61">
        <f>SUM(AZ12:AZ13)</f>
        <v>17777.9944125</v>
      </c>
      <c r="BA14" s="61">
        <f t="shared" ref="BA14:BK14" si="102">SUM(BA12:BA13)</f>
        <v>17777.9944125</v>
      </c>
      <c r="BB14" s="61">
        <f t="shared" si="102"/>
        <v>20317.707900000005</v>
      </c>
      <c r="BC14" s="61">
        <f t="shared" si="102"/>
        <v>20317.707900000005</v>
      </c>
      <c r="BD14" s="61">
        <f t="shared" si="102"/>
        <v>20317.707900000005</v>
      </c>
      <c r="BE14" s="61">
        <f t="shared" si="102"/>
        <v>22857.421387500002</v>
      </c>
      <c r="BF14" s="61">
        <f t="shared" si="102"/>
        <v>22857.421387500002</v>
      </c>
      <c r="BG14" s="61">
        <f t="shared" si="102"/>
        <v>22857.421387500002</v>
      </c>
      <c r="BH14" s="61">
        <f t="shared" si="102"/>
        <v>22857.421387500002</v>
      </c>
      <c r="BI14" s="61">
        <f t="shared" si="102"/>
        <v>17777.9944125</v>
      </c>
      <c r="BJ14" s="61">
        <f t="shared" si="102"/>
        <v>17777.9944125</v>
      </c>
      <c r="BK14" s="61">
        <f t="shared" si="102"/>
        <v>17777.9944125</v>
      </c>
    </row>
    <row r="15" spans="1:63" ht="12.75" customHeight="1" x14ac:dyDescent="0.2">
      <c r="A15" s="56"/>
    </row>
    <row r="16" spans="1:63" ht="12.75" customHeight="1" thickBot="1" x14ac:dyDescent="0.25">
      <c r="A16" s="56"/>
      <c r="C16" s="39"/>
      <c r="D16" s="510"/>
      <c r="E16" s="39"/>
      <c r="F16" s="39"/>
      <c r="G16" s="39"/>
      <c r="H16" s="39"/>
      <c r="I16" s="39"/>
      <c r="J16" s="39">
        <f>F13+I13</f>
        <v>4178.8571428571413</v>
      </c>
      <c r="K16" s="39"/>
      <c r="L16" s="39"/>
      <c r="M16" s="39"/>
      <c r="N16" s="39"/>
      <c r="O16" s="39">
        <f>SUM(D13:O13)</f>
        <v>731.29999999999745</v>
      </c>
    </row>
    <row r="17" spans="2:9" ht="12.75" customHeight="1" thickBot="1" x14ac:dyDescent="0.25">
      <c r="B17" s="515" t="s">
        <v>387</v>
      </c>
      <c r="C17" s="516">
        <v>0</v>
      </c>
      <c r="D17" s="516">
        <v>1</v>
      </c>
      <c r="E17" s="516">
        <v>2</v>
      </c>
      <c r="F17" s="516">
        <v>3</v>
      </c>
      <c r="G17" s="516">
        <v>4</v>
      </c>
      <c r="H17" s="517">
        <v>5</v>
      </c>
    </row>
    <row r="18" spans="2:9" ht="12.75" customHeight="1" thickBot="1" x14ac:dyDescent="0.25">
      <c r="B18" s="512" t="s">
        <v>354</v>
      </c>
      <c r="C18" s="513">
        <f>SUM(C13:N13)</f>
        <v>14626</v>
      </c>
      <c r="D18" s="513">
        <f>SUM(O13:Z13)</f>
        <v>731.29999999999745</v>
      </c>
      <c r="E18" s="513">
        <f>SUM(AA13:AL13)</f>
        <v>767.86499999999978</v>
      </c>
      <c r="F18" s="513">
        <f>SUM(AM13:AX13)</f>
        <v>806.25825000000259</v>
      </c>
      <c r="G18" s="513">
        <f>SUM(AY13:BJ13)</f>
        <v>846.57116250000036</v>
      </c>
      <c r="H18" s="514">
        <f>SUM(AZ13:BK13)</f>
        <v>0</v>
      </c>
    </row>
    <row r="19" spans="2:9" ht="12.75" customHeight="1" x14ac:dyDescent="0.2"/>
    <row r="20" spans="2:9" ht="12.75" customHeight="1" x14ac:dyDescent="0.2">
      <c r="I20" s="39"/>
    </row>
    <row r="21" spans="2:9" ht="12.75" customHeight="1" x14ac:dyDescent="0.2"/>
    <row r="22" spans="2:9" ht="12.75" customHeight="1" x14ac:dyDescent="0.2"/>
    <row r="23" spans="2:9" ht="12.75" customHeight="1" x14ac:dyDescent="0.2"/>
    <row r="24" spans="2:9" ht="12.75" customHeight="1" x14ac:dyDescent="0.2"/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</sheetData>
  <mergeCells count="13">
    <mergeCell ref="B3:O3"/>
    <mergeCell ref="B5:O5"/>
    <mergeCell ref="B7:B8"/>
    <mergeCell ref="C7:C8"/>
    <mergeCell ref="D7:O7"/>
    <mergeCell ref="P7:AA7"/>
    <mergeCell ref="AB7:AM7"/>
    <mergeCell ref="AN7:AY7"/>
    <mergeCell ref="AZ7:BK7"/>
    <mergeCell ref="P5:AA5"/>
    <mergeCell ref="AB5:AM5"/>
    <mergeCell ref="AN5:AY5"/>
    <mergeCell ref="AZ5:BK5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B16" zoomScale="115" zoomScaleNormal="115" workbookViewId="0">
      <selection activeCell="C22" sqref="C22:D22"/>
    </sheetView>
  </sheetViews>
  <sheetFormatPr baseColWidth="10" defaultColWidth="14.42578125" defaultRowHeight="15" customHeight="1" x14ac:dyDescent="0.2"/>
  <cols>
    <col min="1" max="1" width="9.140625" style="65" customWidth="1"/>
    <col min="2" max="2" width="12.7109375" style="65" customWidth="1"/>
    <col min="3" max="3" width="36.28515625" style="65" customWidth="1"/>
    <col min="4" max="4" width="17.28515625" style="65" bestFit="1" customWidth="1"/>
    <col min="5" max="5" width="12.28515625" style="65" customWidth="1"/>
    <col min="6" max="7" width="12" style="65" bestFit="1" customWidth="1"/>
    <col min="8" max="8" width="12.140625" style="65" bestFit="1" customWidth="1"/>
    <col min="9" max="9" width="8.85546875" style="65" customWidth="1"/>
    <col min="10" max="10" width="14.5703125" style="65" customWidth="1"/>
    <col min="11" max="11" width="10" style="65" customWidth="1"/>
    <col min="12" max="12" width="14.140625" style="65" customWidth="1"/>
    <col min="13" max="26" width="10" style="65" customWidth="1"/>
    <col min="27" max="16384" width="14.42578125" style="65"/>
  </cols>
  <sheetData>
    <row r="1" spans="1:26" ht="12.75" customHeight="1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" customHeight="1" x14ac:dyDescent="0.25">
      <c r="A2" s="64"/>
      <c r="B2" s="64"/>
      <c r="C2" s="632"/>
      <c r="D2" s="631"/>
      <c r="E2" s="631"/>
      <c r="F2" s="631"/>
      <c r="G2" s="631"/>
      <c r="H2" s="631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" customHeight="1" x14ac:dyDescent="0.25">
      <c r="A3" s="64"/>
      <c r="B3" s="64"/>
      <c r="C3" s="632" t="s">
        <v>352</v>
      </c>
      <c r="D3" s="631"/>
      <c r="E3" s="631"/>
      <c r="F3" s="631"/>
      <c r="G3" s="631"/>
      <c r="H3" s="631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3.5" customHeight="1" thickBo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.75" customHeight="1" x14ac:dyDescent="0.2">
      <c r="A5" s="64"/>
      <c r="B5" s="64"/>
      <c r="C5" s="634" t="s">
        <v>19</v>
      </c>
      <c r="D5" s="636" t="s">
        <v>95</v>
      </c>
      <c r="E5" s="636" t="s">
        <v>96</v>
      </c>
      <c r="F5" s="638" t="s">
        <v>97</v>
      </c>
      <c r="G5" s="639"/>
      <c r="H5" s="640" t="s">
        <v>14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3.5" customHeight="1" thickBot="1" x14ac:dyDescent="0.25">
      <c r="A6" s="64"/>
      <c r="B6" s="64"/>
      <c r="C6" s="635"/>
      <c r="D6" s="637"/>
      <c r="E6" s="637"/>
      <c r="F6" s="373" t="s">
        <v>98</v>
      </c>
      <c r="G6" s="373" t="s">
        <v>99</v>
      </c>
      <c r="H6" s="641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.75" customHeight="1" x14ac:dyDescent="0.2">
      <c r="A7" s="64"/>
      <c r="B7" s="64"/>
      <c r="C7" s="66" t="s">
        <v>111</v>
      </c>
      <c r="D7" s="67"/>
      <c r="E7" s="67"/>
      <c r="F7" s="67"/>
      <c r="G7" s="67"/>
      <c r="H7" s="68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.75" customHeight="1" x14ac:dyDescent="0.2">
      <c r="A8" s="64"/>
      <c r="B8" s="64"/>
      <c r="C8" s="69" t="s">
        <v>100</v>
      </c>
      <c r="D8" s="174"/>
      <c r="E8" s="174"/>
      <c r="F8" s="174"/>
      <c r="G8" s="174"/>
      <c r="H8" s="71">
        <f>F8+G8</f>
        <v>0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.75" customHeight="1" x14ac:dyDescent="0.2">
      <c r="A9" s="64"/>
      <c r="B9" s="64"/>
      <c r="C9" s="72" t="s">
        <v>101</v>
      </c>
      <c r="D9" s="174">
        <f>Inversion_Inicial!E32</f>
        <v>4</v>
      </c>
      <c r="E9" s="70">
        <f>Presupuesto_Ventas!$D$7</f>
        <v>3500</v>
      </c>
      <c r="F9" s="174"/>
      <c r="G9" s="174">
        <f>D9*E9</f>
        <v>14000</v>
      </c>
      <c r="H9" s="71">
        <f t="shared" ref="H9:H20" si="0">F9+G9</f>
        <v>14000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.75" customHeight="1" x14ac:dyDescent="0.2">
      <c r="A10" s="64"/>
      <c r="B10" s="64"/>
      <c r="C10" s="72"/>
      <c r="D10" s="174"/>
      <c r="E10" s="70"/>
      <c r="F10" s="174"/>
      <c r="G10" s="174"/>
      <c r="H10" s="71">
        <f t="shared" si="0"/>
        <v>0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.75" customHeight="1" x14ac:dyDescent="0.2">
      <c r="A11" s="64"/>
      <c r="B11" s="64"/>
      <c r="C11" s="72"/>
      <c r="D11" s="174"/>
      <c r="E11" s="70"/>
      <c r="F11" s="174"/>
      <c r="G11" s="174"/>
      <c r="H11" s="71">
        <f t="shared" si="0"/>
        <v>0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2.75" customHeight="1" x14ac:dyDescent="0.2">
      <c r="A12" s="64"/>
      <c r="B12" s="64"/>
      <c r="C12" s="72"/>
      <c r="D12" s="174"/>
      <c r="E12" s="70"/>
      <c r="F12" s="174"/>
      <c r="G12" s="174"/>
      <c r="H12" s="71">
        <f t="shared" si="0"/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2.75" customHeight="1" x14ac:dyDescent="0.2">
      <c r="A13" s="64"/>
      <c r="B13" s="64"/>
      <c r="C13" s="69" t="s">
        <v>102</v>
      </c>
      <c r="D13" s="174"/>
      <c r="E13" s="70"/>
      <c r="F13" s="174"/>
      <c r="G13" s="174"/>
      <c r="H13" s="71">
        <f t="shared" si="0"/>
        <v>0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2.75" customHeight="1" x14ac:dyDescent="0.2">
      <c r="A14" s="64"/>
      <c r="B14" s="64"/>
      <c r="C14" s="72" t="s">
        <v>385</v>
      </c>
      <c r="D14" s="174"/>
      <c r="E14" s="70"/>
      <c r="F14" s="174"/>
      <c r="G14" s="174"/>
      <c r="H14" s="71">
        <f t="shared" si="0"/>
        <v>0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2.75" customHeight="1" x14ac:dyDescent="0.2">
      <c r="A15" s="64"/>
      <c r="B15" s="64"/>
      <c r="C15" s="72"/>
      <c r="D15" s="174"/>
      <c r="E15" s="70"/>
      <c r="F15" s="174"/>
      <c r="G15" s="174"/>
      <c r="H15" s="71">
        <f t="shared" si="0"/>
        <v>0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2.75" customHeight="1" x14ac:dyDescent="0.2">
      <c r="A16" s="64"/>
      <c r="B16" s="64"/>
      <c r="C16" s="69" t="s">
        <v>103</v>
      </c>
      <c r="D16" s="174"/>
      <c r="E16" s="70"/>
      <c r="F16" s="174"/>
      <c r="G16" s="174"/>
      <c r="H16" s="71">
        <f t="shared" si="0"/>
        <v>0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.75" customHeight="1" x14ac:dyDescent="0.2">
      <c r="A17" s="64"/>
      <c r="B17" s="64"/>
      <c r="C17" s="72" t="s">
        <v>72</v>
      </c>
      <c r="D17" s="174">
        <f>Inversion_Inicial!E35</f>
        <v>2.8000000000000004E-2</v>
      </c>
      <c r="E17" s="70">
        <f>Inversion_Inicial!D32</f>
        <v>3500</v>
      </c>
      <c r="F17" s="174">
        <f t="shared" ref="F17:F18" si="1">D17*E17</f>
        <v>98.000000000000014</v>
      </c>
      <c r="G17" s="174"/>
      <c r="H17" s="71">
        <f t="shared" si="0"/>
        <v>98.000000000000014</v>
      </c>
      <c r="I17" s="64"/>
      <c r="J17" s="64"/>
      <c r="K17" s="64"/>
      <c r="L17" s="64"/>
      <c r="M17" s="177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.75" customHeight="1" x14ac:dyDescent="0.2">
      <c r="A18" s="64"/>
      <c r="B18" s="64"/>
      <c r="C18" s="72" t="s">
        <v>73</v>
      </c>
      <c r="D18" s="174">
        <f>Inversion_Inicial!E36</f>
        <v>2</v>
      </c>
      <c r="E18" s="70">
        <f>Inversion_Inicial!D36</f>
        <v>14</v>
      </c>
      <c r="F18" s="174">
        <f t="shared" si="1"/>
        <v>28</v>
      </c>
      <c r="G18" s="174"/>
      <c r="H18" s="71">
        <f t="shared" si="0"/>
        <v>28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.75" customHeight="1" x14ac:dyDescent="0.2">
      <c r="A19" s="64"/>
      <c r="B19" s="64"/>
      <c r="C19" s="72"/>
      <c r="D19" s="174"/>
      <c r="E19" s="70"/>
      <c r="F19" s="174"/>
      <c r="G19" s="174"/>
      <c r="H19" s="71">
        <f t="shared" si="0"/>
        <v>0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2.75" customHeight="1" x14ac:dyDescent="0.2">
      <c r="A20" s="64"/>
      <c r="B20" s="64"/>
      <c r="C20" s="69" t="s">
        <v>104</v>
      </c>
      <c r="D20" s="174">
        <v>0</v>
      </c>
      <c r="E20" s="70">
        <v>0</v>
      </c>
      <c r="F20" s="174"/>
      <c r="G20" s="174"/>
      <c r="H20" s="71">
        <f t="shared" si="0"/>
        <v>0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3.5" customHeight="1" thickBot="1" x14ac:dyDescent="0.25">
      <c r="A21" s="64"/>
      <c r="B21" s="64"/>
      <c r="C21" s="73" t="s">
        <v>105</v>
      </c>
      <c r="D21" s="176"/>
      <c r="E21" s="176"/>
      <c r="F21" s="176">
        <f>SUM(F8:F20)</f>
        <v>126.00000000000001</v>
      </c>
      <c r="G21" s="176">
        <f>SUM(G8:G20)</f>
        <v>14000</v>
      </c>
      <c r="H21" s="71">
        <f>F21+G21</f>
        <v>14126</v>
      </c>
      <c r="I21" s="64"/>
      <c r="J21" s="178"/>
      <c r="K21" s="64"/>
      <c r="L21" s="178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2.75" customHeight="1" x14ac:dyDescent="0.2">
      <c r="A22" s="64"/>
      <c r="B22" s="64"/>
      <c r="C22" s="630" t="s">
        <v>386</v>
      </c>
      <c r="D22" s="631"/>
      <c r="E22" s="74"/>
      <c r="F22" s="74"/>
      <c r="G22" s="7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2.75" customHeight="1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" customHeight="1" x14ac:dyDescent="0.25">
      <c r="A24" s="64"/>
      <c r="B24" s="64"/>
      <c r="C24" s="632" t="s">
        <v>106</v>
      </c>
      <c r="D24" s="631"/>
      <c r="E24" s="631"/>
      <c r="F24" s="631"/>
      <c r="G24" s="631"/>
      <c r="H24" s="631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8.75" customHeight="1" thickBot="1" x14ac:dyDescent="0.3">
      <c r="A25" s="64"/>
      <c r="B25" s="64"/>
      <c r="C25" s="75"/>
      <c r="D25" s="75"/>
      <c r="E25" s="75"/>
      <c r="F25" s="75"/>
      <c r="G25" s="75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3.5" customHeight="1" thickBot="1" x14ac:dyDescent="0.25">
      <c r="A26" s="64"/>
      <c r="B26" s="64"/>
      <c r="C26" s="370" t="s">
        <v>107</v>
      </c>
      <c r="D26" s="371">
        <v>1</v>
      </c>
      <c r="E26" s="371">
        <v>2</v>
      </c>
      <c r="F26" s="371">
        <v>3</v>
      </c>
      <c r="G26" s="371">
        <v>4</v>
      </c>
      <c r="H26" s="372">
        <v>5</v>
      </c>
      <c r="I26" s="77"/>
      <c r="J26" s="77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.75" customHeight="1" x14ac:dyDescent="0.2">
      <c r="A27" s="64"/>
      <c r="B27" s="64"/>
      <c r="C27" s="66" t="s">
        <v>108</v>
      </c>
      <c r="D27" s="67"/>
      <c r="E27" s="67"/>
      <c r="F27" s="67"/>
      <c r="G27" s="67"/>
      <c r="H27" s="78"/>
      <c r="I27" s="79"/>
      <c r="J27" s="79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.75" customHeight="1" x14ac:dyDescent="0.2">
      <c r="A28" s="64"/>
      <c r="B28" s="64"/>
      <c r="C28" s="80" t="s">
        <v>109</v>
      </c>
      <c r="D28" s="374">
        <f>Resumen!$H$21*Presupuesto_Ventas!$P7</f>
        <v>190000</v>
      </c>
      <c r="E28" s="374">
        <f>Resumen!$H$21*Presupuesto_Ventas!$P8</f>
        <v>199500</v>
      </c>
      <c r="F28" s="374">
        <f>Resumen!$H$21*Presupuesto_Ventas!$P9</f>
        <v>209475</v>
      </c>
      <c r="G28" s="374">
        <f>Resumen!$H$21*Presupuesto_Ventas!$P10</f>
        <v>219948.75</v>
      </c>
      <c r="H28" s="374">
        <f>Resumen!$H$21*Presupuesto_Ventas!$P11</f>
        <v>230946.1875</v>
      </c>
      <c r="I28" s="81"/>
      <c r="J28" s="81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2.75" customHeight="1" x14ac:dyDescent="0.2">
      <c r="A29" s="64"/>
      <c r="B29" s="64"/>
      <c r="C29" s="72" t="s">
        <v>110</v>
      </c>
      <c r="D29" s="375">
        <v>0</v>
      </c>
      <c r="E29" s="374">
        <v>0</v>
      </c>
      <c r="F29" s="374">
        <v>0</v>
      </c>
      <c r="G29" s="374">
        <v>0</v>
      </c>
      <c r="H29" s="324">
        <v>0</v>
      </c>
      <c r="I29" s="81"/>
      <c r="J29" s="81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2.75" customHeight="1" x14ac:dyDescent="0.2">
      <c r="A30" s="64"/>
      <c r="B30" s="64"/>
      <c r="C30" s="72" t="s">
        <v>103</v>
      </c>
      <c r="D30" s="374">
        <f>($D$17*Presupuesto_Ventas!$P7)+(($F$18/$E$17)*Presupuesto_Ventas!$P7)</f>
        <v>1710.0000000000002</v>
      </c>
      <c r="E30" s="374">
        <f>($D$17*Presupuesto_Ventas!$P8)+(($F$18/$E$17)*Presupuesto_Ventas!$P8)</f>
        <v>1795.5000000000002</v>
      </c>
      <c r="F30" s="374">
        <f>($D$17*Presupuesto_Ventas!$P9)+(($F$18/$E$17)*Presupuesto_Ventas!$P9)</f>
        <v>1885.2750000000003</v>
      </c>
      <c r="G30" s="374">
        <f>($D$17*Presupuesto_Ventas!$P10)+(($F$18/$E$17)*Presupuesto_Ventas!$P10)</f>
        <v>1979.5387500000002</v>
      </c>
      <c r="H30" s="374">
        <f>($D$17*Presupuesto_Ventas!$P11)+(($F$18/$E$17)*Presupuesto_Ventas!$P11)</f>
        <v>2078.5156875000002</v>
      </c>
      <c r="I30" s="81"/>
      <c r="J30" s="81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.75" customHeight="1" x14ac:dyDescent="0.2">
      <c r="A31" s="64"/>
      <c r="B31" s="64"/>
      <c r="C31" s="72" t="s">
        <v>104</v>
      </c>
      <c r="D31" s="374">
        <v>0</v>
      </c>
      <c r="E31" s="374">
        <v>0</v>
      </c>
      <c r="F31" s="374">
        <v>0</v>
      </c>
      <c r="G31" s="374">
        <v>0</v>
      </c>
      <c r="H31" s="324">
        <v>0</v>
      </c>
      <c r="I31" s="81"/>
      <c r="J31" s="81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3.5" customHeight="1" thickBot="1" x14ac:dyDescent="0.25">
      <c r="A32" s="64"/>
      <c r="B32" s="64"/>
      <c r="C32" s="73" t="s">
        <v>105</v>
      </c>
      <c r="D32" s="376">
        <f>SUM(D28:D31)</f>
        <v>191710</v>
      </c>
      <c r="E32" s="376">
        <f t="shared" ref="E32:H32" si="2">SUM(E28:E31)</f>
        <v>201295.5</v>
      </c>
      <c r="F32" s="376">
        <f t="shared" si="2"/>
        <v>211360.27499999999</v>
      </c>
      <c r="G32" s="376">
        <f t="shared" si="2"/>
        <v>221928.28875000001</v>
      </c>
      <c r="H32" s="376">
        <f t="shared" si="2"/>
        <v>233024.70318750001</v>
      </c>
      <c r="I32" s="81"/>
      <c r="J32" s="8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2.75" customHeight="1" x14ac:dyDescent="0.2">
      <c r="A33" s="64"/>
      <c r="B33" s="64"/>
      <c r="C33" s="633"/>
      <c r="D33" s="631"/>
      <c r="E33" s="74"/>
      <c r="F33" s="74"/>
      <c r="G33" s="74"/>
      <c r="H33" s="74"/>
      <c r="I33" s="81"/>
      <c r="J33" s="81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.75" customHeight="1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2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2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2.75" customHeight="1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2.75" customHeight="1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2.75" customHeight="1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2.75" customHeight="1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2.75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2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2.75" customHeight="1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2.75" customHeight="1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2.75" customHeight="1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2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2.75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2.75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2.75" customHeight="1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2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2.75" customHeight="1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2.75" customHeight="1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2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2.75" customHeight="1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2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2.75" customHeight="1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2.75" customHeight="1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.75" customHeight="1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2.75" customHeight="1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2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2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2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2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2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2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2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2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2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2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2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2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2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2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2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2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2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2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2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2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2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2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2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2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2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2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2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2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2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2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2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2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2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2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2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2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2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2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2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2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2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2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2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2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2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2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2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2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2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2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2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2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2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2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2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2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2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2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2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2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2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2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2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2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2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2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2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2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2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2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2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2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2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2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2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2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2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2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2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2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2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2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2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2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2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2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2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2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2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2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2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2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2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2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2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2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2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2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2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2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2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2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2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2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2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2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2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2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2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2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2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2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2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2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2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2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2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2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2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2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2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2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2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2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2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2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2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2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2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2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2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2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2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2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2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2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2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2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2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2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2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2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2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2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2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2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2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2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2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2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2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2.75" customHeight="1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2.75" customHeight="1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2.75" customHeight="1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2.75" customHeight="1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2.75" customHeight="1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2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2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2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2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2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2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2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2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2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2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2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2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2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2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2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2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2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2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2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2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2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2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2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2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2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2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2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2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2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2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2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2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2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2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2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2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2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2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2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2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2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2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2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2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2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2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2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2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2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2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2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2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2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2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2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2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2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2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2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2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2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2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2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2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2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2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2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2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2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2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2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2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2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2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2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2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2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2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2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2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2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2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2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2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2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2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2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2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2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2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2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2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2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2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2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2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2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2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2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2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2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2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2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2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2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2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2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2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2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2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2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2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2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2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2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2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2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2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2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2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2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2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2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2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2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2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2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2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2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2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2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2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2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2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2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2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2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2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2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2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2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2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2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2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2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2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2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2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2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2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2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2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2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2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2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2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2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2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2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2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2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2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2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2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2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2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2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2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2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2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2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2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2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2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2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2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2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2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2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2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2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2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2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2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2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2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2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2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2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2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2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2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2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2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2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2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2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2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2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2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2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2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2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2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2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2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2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2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2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2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2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2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2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2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2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2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2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2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2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2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2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2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2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2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2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2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2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2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2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2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2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2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2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2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2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2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2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2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2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2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2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2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2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2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2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2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2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2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2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2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2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2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2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2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2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2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2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2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2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2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2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2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2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2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2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2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2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2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2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2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2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2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2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2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2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2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2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2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2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2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2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2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2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2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2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2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2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2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2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2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2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2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2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2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2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2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2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2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2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2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2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2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2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2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2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2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2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2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2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2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2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2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2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2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2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2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2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2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2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2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2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2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2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2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2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2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2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2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2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2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2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2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2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2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2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2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2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2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2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2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2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2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2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2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2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2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2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2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2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2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2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2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2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2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2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2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2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2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2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2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2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2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2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2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2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2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2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2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2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2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2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2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2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2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2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2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2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2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2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2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2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2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2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2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2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2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2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2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2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2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2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2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2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2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2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2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2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2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2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2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2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2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2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2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2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2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2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2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2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2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2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2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2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2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2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2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2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2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2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2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2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2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2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2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2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2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2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2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2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2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2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2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2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2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2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2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2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2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2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2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2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2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2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2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2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2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2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2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2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2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2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2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2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2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2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2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2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2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2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2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2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2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2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2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2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2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2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2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2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2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2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2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2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2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2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2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2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2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2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2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2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2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2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2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2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2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2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2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2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2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2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2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2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2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2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2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2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2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2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2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2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2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2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2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2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2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2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2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2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2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2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2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2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2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2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2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2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2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2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2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2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2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2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2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2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2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2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2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2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2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2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2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2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2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2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2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2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2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2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2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2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2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2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2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2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2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2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2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2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2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2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2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2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2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2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2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2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2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2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2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2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2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2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2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2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2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2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2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2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2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2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2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2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2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2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2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2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2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2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2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2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2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2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2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2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2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2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2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2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2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2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2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2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2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2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2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2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2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2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2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2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2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2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2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2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2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2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2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2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2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2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2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2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2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2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2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2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2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2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2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2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2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2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2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2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2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2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2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2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2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2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2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2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2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2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2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2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2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2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2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2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2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2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2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2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2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2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2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2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2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2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2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2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2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2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2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2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2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2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2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2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2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2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2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2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2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2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2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2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2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2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2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2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2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2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2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2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2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2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2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2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2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2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2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2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2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2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2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2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2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2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2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2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2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2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2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2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2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2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2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2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2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2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2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2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2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2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2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2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2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2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2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2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2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2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2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2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2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2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2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2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2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2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2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2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2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2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2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2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2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2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2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2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0">
    <mergeCell ref="C22:D22"/>
    <mergeCell ref="C24:H24"/>
    <mergeCell ref="C33:D33"/>
    <mergeCell ref="C2:H2"/>
    <mergeCell ref="C3:H3"/>
    <mergeCell ref="C5:C6"/>
    <mergeCell ref="D5:D6"/>
    <mergeCell ref="E5:E6"/>
    <mergeCell ref="F5:G5"/>
    <mergeCell ref="H5:H6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1"/>
  <sheetViews>
    <sheetView workbookViewId="0">
      <selection activeCell="B17" sqref="B17"/>
    </sheetView>
  </sheetViews>
  <sheetFormatPr baseColWidth="10" defaultColWidth="14.42578125" defaultRowHeight="15" customHeight="1" x14ac:dyDescent="0.2"/>
  <cols>
    <col min="1" max="1" width="6.140625" style="65" customWidth="1"/>
    <col min="2" max="2" width="22" style="65" customWidth="1"/>
    <col min="3" max="3" width="14.140625" style="65" customWidth="1"/>
    <col min="4" max="4" width="9.85546875" style="65" customWidth="1"/>
    <col min="5" max="5" width="12.42578125" style="65" customWidth="1"/>
    <col min="6" max="6" width="9.85546875" style="65" customWidth="1"/>
    <col min="7" max="7" width="12.7109375" style="65" customWidth="1"/>
    <col min="8" max="8" width="11.85546875" style="65" customWidth="1"/>
    <col min="9" max="9" width="14.28515625" style="65" customWidth="1"/>
    <col min="10" max="11" width="11.5703125" style="65" customWidth="1"/>
    <col min="12" max="26" width="10" style="65" customWidth="1"/>
    <col min="27" max="16384" width="14.42578125" style="65"/>
  </cols>
  <sheetData>
    <row r="1" spans="1:26" ht="12.75" customHeight="1" x14ac:dyDescent="0.2">
      <c r="A1" s="64"/>
      <c r="B1" s="64"/>
      <c r="C1" s="64"/>
      <c r="D1" s="64"/>
      <c r="E1" s="64"/>
      <c r="F1" s="82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" customHeight="1" x14ac:dyDescent="0.25">
      <c r="A2" s="64"/>
      <c r="B2" s="648" t="s">
        <v>112</v>
      </c>
      <c r="C2" s="631"/>
      <c r="D2" s="631"/>
      <c r="E2" s="631"/>
      <c r="F2" s="631"/>
      <c r="G2" s="631"/>
      <c r="H2" s="631"/>
      <c r="I2" s="631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2.75" customHeight="1" x14ac:dyDescent="0.2">
      <c r="A3" s="64"/>
      <c r="B3" s="83"/>
      <c r="C3" s="83"/>
      <c r="D3" s="83"/>
      <c r="E3" s="83"/>
      <c r="F3" s="83"/>
      <c r="G3" s="83"/>
      <c r="H3" s="83"/>
      <c r="I3" s="83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2.75" customHeight="1" x14ac:dyDescent="0.2">
      <c r="A4" s="64"/>
      <c r="B4" s="649" t="s">
        <v>113</v>
      </c>
      <c r="C4" s="631"/>
      <c r="D4" s="631"/>
      <c r="E4" s="631"/>
      <c r="F4" s="631"/>
      <c r="G4" s="631"/>
      <c r="H4" s="631"/>
      <c r="I4" s="631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.75" customHeight="1" x14ac:dyDescent="0.2">
      <c r="A5" s="64"/>
      <c r="B5" s="83"/>
      <c r="C5" s="83"/>
      <c r="D5" s="83"/>
      <c r="E5" s="83"/>
      <c r="F5" s="83"/>
      <c r="G5" s="83"/>
      <c r="H5" s="83"/>
      <c r="I5" s="8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3.5" customHeight="1" thickBot="1" x14ac:dyDescent="0.25">
      <c r="A6" s="64"/>
      <c r="B6" s="377" t="s">
        <v>114</v>
      </c>
      <c r="C6" s="377" t="s">
        <v>115</v>
      </c>
      <c r="D6" s="377" t="s">
        <v>116</v>
      </c>
      <c r="E6" s="377" t="s">
        <v>117</v>
      </c>
      <c r="F6" s="377" t="s">
        <v>118</v>
      </c>
      <c r="G6" s="377" t="s">
        <v>119</v>
      </c>
      <c r="H6" s="377" t="s">
        <v>356</v>
      </c>
      <c r="I6" s="378" t="s">
        <v>14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.75" customHeight="1" x14ac:dyDescent="0.2">
      <c r="A7" s="64"/>
      <c r="B7" s="86" t="s">
        <v>120</v>
      </c>
      <c r="C7" s="385"/>
      <c r="D7" s="87"/>
      <c r="E7" s="87"/>
      <c r="F7" s="87"/>
      <c r="G7" s="87"/>
      <c r="H7" s="87"/>
      <c r="I7" s="88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.75" customHeight="1" x14ac:dyDescent="0.2">
      <c r="A8" s="64"/>
      <c r="B8" s="89" t="s">
        <v>121</v>
      </c>
      <c r="C8" s="386">
        <v>0</v>
      </c>
      <c r="D8" s="179"/>
      <c r="E8" s="386">
        <v>0</v>
      </c>
      <c r="F8" s="386"/>
      <c r="G8" s="386"/>
      <c r="H8" s="386"/>
      <c r="I8" s="387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.75" customHeight="1" x14ac:dyDescent="0.2">
      <c r="A9" s="64"/>
      <c r="B9" s="90" t="s">
        <v>122</v>
      </c>
      <c r="C9" s="386">
        <v>0</v>
      </c>
      <c r="D9" s="179"/>
      <c r="E9" s="386">
        <v>0</v>
      </c>
      <c r="F9" s="386"/>
      <c r="G9" s="386"/>
      <c r="H9" s="386"/>
      <c r="I9" s="387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.75" customHeight="1" x14ac:dyDescent="0.2">
      <c r="A10" s="64"/>
      <c r="B10" s="90" t="s">
        <v>123</v>
      </c>
      <c r="C10" s="386">
        <v>0</v>
      </c>
      <c r="D10" s="179"/>
      <c r="E10" s="386">
        <v>0</v>
      </c>
      <c r="F10" s="386"/>
      <c r="G10" s="386"/>
      <c r="H10" s="386"/>
      <c r="I10" s="387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.75" customHeight="1" x14ac:dyDescent="0.2">
      <c r="A11" s="64"/>
      <c r="B11" s="91" t="s">
        <v>124</v>
      </c>
      <c r="C11" s="386"/>
      <c r="D11" s="179"/>
      <c r="E11" s="386"/>
      <c r="F11" s="386"/>
      <c r="G11" s="386"/>
      <c r="H11" s="386"/>
      <c r="I11" s="387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2.75" customHeight="1" x14ac:dyDescent="0.2">
      <c r="A12" s="64"/>
      <c r="B12" s="90" t="s">
        <v>125</v>
      </c>
      <c r="C12" s="386">
        <v>1500</v>
      </c>
      <c r="D12" s="179">
        <v>12</v>
      </c>
      <c r="E12" s="386">
        <v>0</v>
      </c>
      <c r="F12" s="420">
        <v>1</v>
      </c>
      <c r="G12" s="386">
        <f>C12*D12</f>
        <v>18000</v>
      </c>
      <c r="H12" s="386">
        <f>15*12</f>
        <v>180</v>
      </c>
      <c r="I12" s="387">
        <f>G12+H12</f>
        <v>18180</v>
      </c>
      <c r="J12" s="64"/>
      <c r="K12" s="64"/>
      <c r="L12" s="64"/>
      <c r="M12" s="64"/>
      <c r="N12" s="64"/>
      <c r="O12" s="64">
        <f>8*100</f>
        <v>800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2.75" customHeight="1" x14ac:dyDescent="0.2">
      <c r="A13" s="64"/>
      <c r="B13" s="90" t="s">
        <v>126</v>
      </c>
      <c r="C13" s="386">
        <v>0</v>
      </c>
      <c r="D13" s="179"/>
      <c r="E13" s="386">
        <v>0</v>
      </c>
      <c r="F13" s="420"/>
      <c r="G13" s="386"/>
      <c r="H13" s="386"/>
      <c r="I13" s="387">
        <f t="shared" ref="I13:I16" si="0">G13+H13</f>
        <v>0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2.75" customHeight="1" x14ac:dyDescent="0.2">
      <c r="A14" s="64"/>
      <c r="B14" s="91" t="s">
        <v>127</v>
      </c>
      <c r="C14" s="386"/>
      <c r="D14" s="179"/>
      <c r="E14" s="386"/>
      <c r="F14" s="420"/>
      <c r="G14" s="386"/>
      <c r="H14" s="386"/>
      <c r="I14" s="387">
        <f t="shared" si="0"/>
        <v>0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2.75" customHeight="1" x14ac:dyDescent="0.2">
      <c r="A15" s="64"/>
      <c r="B15" s="90" t="s">
        <v>128</v>
      </c>
      <c r="C15" s="386">
        <v>0</v>
      </c>
      <c r="D15" s="179"/>
      <c r="E15" s="386">
        <v>0</v>
      </c>
      <c r="F15" s="420"/>
      <c r="G15" s="386"/>
      <c r="H15" s="386"/>
      <c r="I15" s="387">
        <f t="shared" si="0"/>
        <v>0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2.75" customHeight="1" x14ac:dyDescent="0.2">
      <c r="A16" s="64"/>
      <c r="B16" s="90" t="s">
        <v>129</v>
      </c>
      <c r="C16" s="386">
        <v>930</v>
      </c>
      <c r="D16" s="179">
        <v>12</v>
      </c>
      <c r="E16" s="386">
        <v>0</v>
      </c>
      <c r="F16" s="420">
        <v>1</v>
      </c>
      <c r="G16" s="386">
        <f>C16*D16</f>
        <v>11160</v>
      </c>
      <c r="H16" s="386">
        <f>Resumen!H19*D16*F16</f>
        <v>180</v>
      </c>
      <c r="I16" s="387">
        <f t="shared" si="0"/>
        <v>11340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.75" customHeight="1" x14ac:dyDescent="0.2">
      <c r="A17" s="64"/>
      <c r="B17" s="180" t="s">
        <v>181</v>
      </c>
      <c r="C17" s="386">
        <v>350</v>
      </c>
      <c r="D17" s="179">
        <v>12</v>
      </c>
      <c r="E17" s="386">
        <v>0</v>
      </c>
      <c r="F17" s="420">
        <v>1</v>
      </c>
      <c r="G17" s="386">
        <f>F17*D17*C17</f>
        <v>4200</v>
      </c>
      <c r="H17" s="386">
        <v>0</v>
      </c>
      <c r="I17" s="387">
        <f>G17</f>
        <v>4200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.75" customHeight="1" x14ac:dyDescent="0.2">
      <c r="A18" s="64"/>
      <c r="B18" s="379" t="s">
        <v>14</v>
      </c>
      <c r="C18" s="379"/>
      <c r="D18" s="379"/>
      <c r="E18" s="379"/>
      <c r="F18" s="379"/>
      <c r="G18" s="380">
        <f>SUM(G12:G16)</f>
        <v>29160</v>
      </c>
      <c r="H18" s="381"/>
      <c r="I18" s="382">
        <f>SUM(I12:I17)</f>
        <v>33720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.75" customHeight="1" x14ac:dyDescent="0.2">
      <c r="A19" s="64"/>
      <c r="B19" s="83" t="s">
        <v>130</v>
      </c>
      <c r="C19" s="83"/>
      <c r="D19" s="83"/>
      <c r="E19" s="83"/>
      <c r="F19" s="83"/>
      <c r="G19" s="83"/>
      <c r="H19" s="83"/>
      <c r="I19" s="8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2.75" customHeight="1" x14ac:dyDescent="0.2">
      <c r="A20" s="64"/>
      <c r="B20" s="83" t="s">
        <v>131</v>
      </c>
      <c r="C20" s="83"/>
      <c r="D20" s="83"/>
      <c r="E20" s="83"/>
      <c r="F20" s="83"/>
      <c r="G20" s="83"/>
      <c r="H20" s="83"/>
      <c r="I20" s="8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2.75" customHeight="1" x14ac:dyDescent="0.2">
      <c r="A21" s="64"/>
      <c r="B21" s="83"/>
      <c r="C21" s="83"/>
      <c r="D21" s="83"/>
      <c r="E21" s="83"/>
      <c r="F21" s="83"/>
      <c r="G21" s="83"/>
      <c r="H21" s="83"/>
      <c r="I21" s="83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2.75" customHeight="1" x14ac:dyDescent="0.2">
      <c r="A22" s="64"/>
      <c r="B22" s="649" t="s">
        <v>132</v>
      </c>
      <c r="C22" s="631"/>
      <c r="D22" s="631"/>
      <c r="E22" s="631"/>
      <c r="F22" s="631"/>
      <c r="G22" s="631"/>
      <c r="H22" s="631"/>
      <c r="I22" s="631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2.75" customHeight="1" x14ac:dyDescent="0.2">
      <c r="A23" s="64"/>
      <c r="B23" s="83"/>
      <c r="C23" s="83"/>
      <c r="D23" s="83"/>
      <c r="E23" s="83"/>
      <c r="F23" s="83"/>
      <c r="G23" s="83"/>
      <c r="H23" s="83"/>
      <c r="I23" s="8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3.5" customHeight="1" thickBot="1" x14ac:dyDescent="0.25">
      <c r="A24" s="64"/>
      <c r="B24" s="84" t="s">
        <v>114</v>
      </c>
      <c r="C24" s="84" t="s">
        <v>115</v>
      </c>
      <c r="D24" s="84" t="s">
        <v>116</v>
      </c>
      <c r="E24" s="84" t="s">
        <v>133</v>
      </c>
      <c r="F24" s="84" t="s">
        <v>118</v>
      </c>
      <c r="G24" s="84" t="s">
        <v>119</v>
      </c>
      <c r="H24" s="84" t="s">
        <v>134</v>
      </c>
      <c r="I24" s="85" t="s">
        <v>14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2.75" customHeight="1" x14ac:dyDescent="0.2">
      <c r="A25" s="64"/>
      <c r="B25" s="86" t="s">
        <v>120</v>
      </c>
      <c r="C25" s="87"/>
      <c r="D25" s="87"/>
      <c r="E25" s="87"/>
      <c r="F25" s="87"/>
      <c r="G25" s="87"/>
      <c r="H25" s="87"/>
      <c r="I25" s="88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2.75" customHeight="1" x14ac:dyDescent="0.2">
      <c r="A26" s="64"/>
      <c r="B26" s="89" t="s">
        <v>121</v>
      </c>
      <c r="C26" s="87"/>
      <c r="D26" s="87"/>
      <c r="E26" s="87"/>
      <c r="F26" s="87"/>
      <c r="G26" s="87"/>
      <c r="H26" s="87"/>
      <c r="I26" s="88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.75" customHeight="1" x14ac:dyDescent="0.2">
      <c r="A27" s="64"/>
      <c r="B27" s="90" t="s">
        <v>122</v>
      </c>
      <c r="C27" s="87"/>
      <c r="D27" s="87"/>
      <c r="E27" s="87"/>
      <c r="F27" s="87"/>
      <c r="G27" s="87"/>
      <c r="H27" s="87"/>
      <c r="I27" s="88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.75" customHeight="1" x14ac:dyDescent="0.2">
      <c r="A28" s="64"/>
      <c r="B28" s="90" t="s">
        <v>123</v>
      </c>
      <c r="C28" s="87"/>
      <c r="D28" s="87"/>
      <c r="E28" s="87"/>
      <c r="F28" s="87"/>
      <c r="G28" s="87"/>
      <c r="H28" s="87"/>
      <c r="I28" s="88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2.75" customHeight="1" x14ac:dyDescent="0.2">
      <c r="A29" s="64"/>
      <c r="B29" s="91" t="s">
        <v>124</v>
      </c>
      <c r="C29" s="87"/>
      <c r="D29" s="87"/>
      <c r="E29" s="87"/>
      <c r="F29" s="87"/>
      <c r="G29" s="87"/>
      <c r="H29" s="87"/>
      <c r="I29" s="88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2.75" customHeight="1" x14ac:dyDescent="0.2">
      <c r="A30" s="64"/>
      <c r="B30" s="90" t="s">
        <v>125</v>
      </c>
      <c r="C30" s="87"/>
      <c r="D30" s="87"/>
      <c r="E30" s="87"/>
      <c r="F30" s="87"/>
      <c r="G30" s="87"/>
      <c r="H30" s="87"/>
      <c r="I30" s="88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.75" customHeight="1" x14ac:dyDescent="0.2">
      <c r="A31" s="64"/>
      <c r="B31" s="90" t="s">
        <v>126</v>
      </c>
      <c r="C31" s="87"/>
      <c r="D31" s="87"/>
      <c r="E31" s="87"/>
      <c r="F31" s="87"/>
      <c r="G31" s="87"/>
      <c r="H31" s="87"/>
      <c r="I31" s="88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2.75" customHeight="1" x14ac:dyDescent="0.2">
      <c r="A32" s="64"/>
      <c r="B32" s="91" t="s">
        <v>127</v>
      </c>
      <c r="C32" s="87"/>
      <c r="D32" s="87"/>
      <c r="E32" s="87"/>
      <c r="F32" s="87"/>
      <c r="G32" s="87"/>
      <c r="H32" s="87"/>
      <c r="I32" s="88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2.75" customHeight="1" x14ac:dyDescent="0.2">
      <c r="A33" s="64"/>
      <c r="B33" s="90" t="s">
        <v>128</v>
      </c>
      <c r="C33" s="87"/>
      <c r="D33" s="87"/>
      <c r="E33" s="87"/>
      <c r="F33" s="87"/>
      <c r="G33" s="87"/>
      <c r="H33" s="87"/>
      <c r="I33" s="88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.75" customHeight="1" x14ac:dyDescent="0.2">
      <c r="A34" s="64"/>
      <c r="B34" s="90" t="s">
        <v>129</v>
      </c>
      <c r="C34" s="87"/>
      <c r="D34" s="87"/>
      <c r="E34" s="87"/>
      <c r="F34" s="87"/>
      <c r="G34" s="87"/>
      <c r="H34" s="87"/>
      <c r="I34" s="88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2.75" customHeight="1" x14ac:dyDescent="0.2">
      <c r="A35" s="64"/>
      <c r="B35" s="92" t="s">
        <v>14</v>
      </c>
      <c r="C35" s="92"/>
      <c r="D35" s="92"/>
      <c r="E35" s="92"/>
      <c r="F35" s="92"/>
      <c r="G35" s="92"/>
      <c r="H35" s="92"/>
      <c r="I35" s="93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2.75" customHeight="1" x14ac:dyDescent="0.2">
      <c r="A36" s="64"/>
      <c r="B36" s="83" t="s">
        <v>135</v>
      </c>
      <c r="C36" s="83"/>
      <c r="D36" s="83"/>
      <c r="E36" s="83"/>
      <c r="F36" s="83"/>
      <c r="G36" s="83"/>
      <c r="H36" s="83"/>
      <c r="I36" s="83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2.75" customHeight="1" x14ac:dyDescent="0.2">
      <c r="A37" s="64"/>
      <c r="B37" s="83" t="s">
        <v>136</v>
      </c>
      <c r="C37" s="83"/>
      <c r="D37" s="83"/>
      <c r="E37" s="83"/>
      <c r="F37" s="83"/>
      <c r="G37" s="83"/>
      <c r="H37" s="83"/>
      <c r="I37" s="83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2.75" customHeight="1" x14ac:dyDescent="0.2">
      <c r="A38" s="64"/>
      <c r="B38" s="649" t="s">
        <v>137</v>
      </c>
      <c r="C38" s="631"/>
      <c r="D38" s="631"/>
      <c r="E38" s="631"/>
      <c r="F38" s="631"/>
      <c r="G38" s="631"/>
      <c r="H38" s="631"/>
      <c r="I38" s="631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6.5" customHeight="1" thickBot="1" x14ac:dyDescent="0.3">
      <c r="A39" s="64"/>
      <c r="B39" s="64"/>
      <c r="C39" s="94"/>
      <c r="D39" s="95"/>
      <c r="E39" s="94"/>
      <c r="F39" s="96"/>
      <c r="G39" s="9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2.75" customHeight="1" x14ac:dyDescent="0.2">
      <c r="A40" s="64"/>
      <c r="B40" s="643" t="s">
        <v>138</v>
      </c>
      <c r="C40" s="651" t="s">
        <v>139</v>
      </c>
      <c r="D40" s="646"/>
      <c r="E40" s="646"/>
      <c r="F40" s="652"/>
      <c r="G40" s="653" t="s">
        <v>119</v>
      </c>
      <c r="H40" s="655" t="s">
        <v>140</v>
      </c>
      <c r="I40" s="656" t="s">
        <v>24</v>
      </c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3.5" customHeight="1" thickBot="1" x14ac:dyDescent="0.25">
      <c r="A41" s="64"/>
      <c r="B41" s="650"/>
      <c r="C41" s="97" t="s">
        <v>141</v>
      </c>
      <c r="D41" s="97" t="s">
        <v>116</v>
      </c>
      <c r="E41" s="97" t="s">
        <v>142</v>
      </c>
      <c r="F41" s="97" t="s">
        <v>118</v>
      </c>
      <c r="G41" s="654"/>
      <c r="H41" s="654"/>
      <c r="I41" s="657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2.75" customHeight="1" x14ac:dyDescent="0.2">
      <c r="A42" s="64"/>
      <c r="B42" s="86" t="s">
        <v>120</v>
      </c>
      <c r="C42" s="98"/>
      <c r="D42" s="98"/>
      <c r="E42" s="98"/>
      <c r="F42" s="98"/>
      <c r="G42" s="99"/>
      <c r="H42" s="100"/>
      <c r="I42" s="101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2.75" customHeight="1" x14ac:dyDescent="0.2">
      <c r="A43" s="64"/>
      <c r="B43" s="90" t="s">
        <v>121</v>
      </c>
      <c r="C43" s="102"/>
      <c r="D43" s="102"/>
      <c r="E43" s="102"/>
      <c r="F43" s="102"/>
      <c r="G43" s="103"/>
      <c r="H43" s="104"/>
      <c r="I43" s="105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2.75" customHeight="1" x14ac:dyDescent="0.2">
      <c r="A44" s="64"/>
      <c r="B44" s="90" t="s">
        <v>122</v>
      </c>
      <c r="C44" s="102"/>
      <c r="D44" s="102"/>
      <c r="E44" s="102"/>
      <c r="F44" s="102"/>
      <c r="G44" s="103"/>
      <c r="H44" s="104"/>
      <c r="I44" s="10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2.75" customHeight="1" x14ac:dyDescent="0.2">
      <c r="A45" s="64"/>
      <c r="B45" s="90" t="s">
        <v>123</v>
      </c>
      <c r="C45" s="102"/>
      <c r="D45" s="102"/>
      <c r="E45" s="102"/>
      <c r="F45" s="102"/>
      <c r="G45" s="103"/>
      <c r="H45" s="104"/>
      <c r="I45" s="105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2.75" customHeight="1" x14ac:dyDescent="0.2">
      <c r="A46" s="64"/>
      <c r="B46" s="91" t="s">
        <v>124</v>
      </c>
      <c r="C46" s="102"/>
      <c r="D46" s="102"/>
      <c r="E46" s="102"/>
      <c r="F46" s="102"/>
      <c r="G46" s="103"/>
      <c r="H46" s="104"/>
      <c r="I46" s="105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2.75" customHeight="1" x14ac:dyDescent="0.2">
      <c r="A47" s="64"/>
      <c r="B47" s="90" t="s">
        <v>125</v>
      </c>
      <c r="C47" s="106"/>
      <c r="D47" s="106"/>
      <c r="E47" s="106"/>
      <c r="F47" s="107"/>
      <c r="G47" s="106"/>
      <c r="H47" s="106"/>
      <c r="I47" s="108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2.75" customHeight="1" x14ac:dyDescent="0.2">
      <c r="A48" s="64"/>
      <c r="B48" s="90" t="s">
        <v>126</v>
      </c>
      <c r="C48" s="106"/>
      <c r="D48" s="106"/>
      <c r="E48" s="106"/>
      <c r="F48" s="109"/>
      <c r="G48" s="106"/>
      <c r="H48" s="106"/>
      <c r="I48" s="108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2.75" customHeight="1" x14ac:dyDescent="0.2">
      <c r="A49" s="64"/>
      <c r="B49" s="91" t="s">
        <v>127</v>
      </c>
      <c r="C49" s="106"/>
      <c r="D49" s="106"/>
      <c r="E49" s="106"/>
      <c r="F49" s="106"/>
      <c r="G49" s="106"/>
      <c r="H49" s="106"/>
      <c r="I49" s="108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2.75" customHeight="1" x14ac:dyDescent="0.2">
      <c r="A50" s="64"/>
      <c r="B50" s="90" t="s">
        <v>128</v>
      </c>
      <c r="C50" s="106"/>
      <c r="D50" s="106"/>
      <c r="E50" s="106"/>
      <c r="F50" s="109"/>
      <c r="G50" s="106"/>
      <c r="H50" s="106"/>
      <c r="I50" s="108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3.5" customHeight="1" thickBot="1" x14ac:dyDescent="0.25">
      <c r="A51" s="64"/>
      <c r="B51" s="110" t="s">
        <v>129</v>
      </c>
      <c r="C51" s="111"/>
      <c r="D51" s="111"/>
      <c r="E51" s="111"/>
      <c r="F51" s="111"/>
      <c r="G51" s="111"/>
      <c r="H51" s="111"/>
      <c r="I51" s="112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3.5" customHeight="1" thickBot="1" x14ac:dyDescent="0.25">
      <c r="A52" s="64"/>
      <c r="B52" s="113" t="s">
        <v>143</v>
      </c>
      <c r="C52" s="114"/>
      <c r="D52" s="114"/>
      <c r="E52" s="114"/>
      <c r="F52" s="115"/>
      <c r="G52" s="114"/>
      <c r="H52" s="114"/>
      <c r="I52" s="116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2.75" customHeight="1" x14ac:dyDescent="0.2">
      <c r="A53" s="64"/>
      <c r="B53" s="117" t="s">
        <v>144</v>
      </c>
      <c r="C53" s="118"/>
      <c r="D53" s="118"/>
      <c r="E53" s="118"/>
      <c r="F53" s="118"/>
      <c r="G53" s="118"/>
      <c r="H53" s="118"/>
      <c r="I53" s="118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2.75" customHeight="1" x14ac:dyDescent="0.2">
      <c r="A54" s="64"/>
      <c r="B54" s="64" t="s">
        <v>145</v>
      </c>
      <c r="C54" s="119"/>
      <c r="D54" s="119"/>
      <c r="E54" s="120"/>
      <c r="F54" s="120"/>
      <c r="G54" s="120"/>
      <c r="H54" s="120"/>
      <c r="I54" s="120"/>
      <c r="J54" s="120"/>
      <c r="K54" s="120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6.5" customHeight="1" x14ac:dyDescent="0.25">
      <c r="A55" s="64"/>
      <c r="B55" s="121"/>
      <c r="C55" s="642"/>
      <c r="D55" s="631"/>
      <c r="E55" s="631"/>
      <c r="F55" s="631"/>
      <c r="G55" s="631"/>
      <c r="H55" s="631"/>
      <c r="I55" s="631"/>
      <c r="J55" s="631"/>
      <c r="K55" s="631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5">
      <c r="A56" s="64"/>
      <c r="B56" s="632" t="s">
        <v>146</v>
      </c>
      <c r="C56" s="631"/>
      <c r="D56" s="631"/>
      <c r="E56" s="631"/>
      <c r="F56" s="631"/>
      <c r="G56" s="631"/>
      <c r="H56" s="122"/>
      <c r="I56" s="122"/>
      <c r="J56" s="122"/>
      <c r="K56" s="122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3.5" customHeight="1" thickBot="1" x14ac:dyDescent="0.25">
      <c r="A57" s="64"/>
      <c r="B57" s="121"/>
      <c r="C57" s="118"/>
      <c r="D57" s="118"/>
      <c r="E57" s="118"/>
      <c r="F57" s="118"/>
      <c r="G57" s="118"/>
      <c r="H57" s="118"/>
      <c r="I57" s="79"/>
      <c r="J57" s="83"/>
      <c r="K57" s="83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.75" customHeight="1" x14ac:dyDescent="0.2">
      <c r="A58" s="64"/>
      <c r="B58" s="643" t="s">
        <v>147</v>
      </c>
      <c r="C58" s="645" t="s">
        <v>148</v>
      </c>
      <c r="D58" s="646"/>
      <c r="E58" s="646"/>
      <c r="F58" s="646"/>
      <c r="G58" s="647"/>
      <c r="H58" s="123"/>
      <c r="I58" s="124"/>
      <c r="J58" s="124"/>
      <c r="K58" s="12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3.5" customHeight="1" thickBot="1" x14ac:dyDescent="0.25">
      <c r="A59" s="64"/>
      <c r="B59" s="644"/>
      <c r="C59" s="125">
        <v>1</v>
      </c>
      <c r="D59" s="126">
        <f t="shared" ref="D59:G59" si="1">C59+1</f>
        <v>2</v>
      </c>
      <c r="E59" s="126">
        <f t="shared" si="1"/>
        <v>3</v>
      </c>
      <c r="F59" s="126">
        <f t="shared" si="1"/>
        <v>4</v>
      </c>
      <c r="G59" s="127">
        <f t="shared" si="1"/>
        <v>5</v>
      </c>
      <c r="H59" s="128"/>
      <c r="I59" s="129"/>
      <c r="J59" s="129"/>
      <c r="K59" s="129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.75" customHeight="1" x14ac:dyDescent="0.2">
      <c r="A60" s="64"/>
      <c r="B60" s="86" t="s">
        <v>149</v>
      </c>
      <c r="C60" s="130"/>
      <c r="D60" s="131"/>
      <c r="E60" s="131"/>
      <c r="F60" s="131"/>
      <c r="G60" s="132"/>
      <c r="H60" s="133"/>
      <c r="I60" s="119"/>
      <c r="J60" s="119"/>
      <c r="K60" s="119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.75" customHeight="1" x14ac:dyDescent="0.2">
      <c r="A61" s="64"/>
      <c r="B61" s="91" t="s">
        <v>150</v>
      </c>
      <c r="C61" s="134"/>
      <c r="D61" s="135"/>
      <c r="E61" s="135"/>
      <c r="F61" s="135"/>
      <c r="G61" s="136"/>
      <c r="H61" s="133"/>
      <c r="I61" s="119"/>
      <c r="J61" s="119"/>
      <c r="K61" s="119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3.5" customHeight="1" thickBot="1" x14ac:dyDescent="0.25">
      <c r="A62" s="64"/>
      <c r="B62" s="137" t="s">
        <v>151</v>
      </c>
      <c r="C62" s="138"/>
      <c r="D62" s="139"/>
      <c r="E62" s="139"/>
      <c r="F62" s="139"/>
      <c r="G62" s="140"/>
      <c r="H62" s="133"/>
      <c r="I62" s="119"/>
      <c r="J62" s="119"/>
      <c r="K62" s="119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3.5" customHeight="1" thickBot="1" x14ac:dyDescent="0.25">
      <c r="A63" s="64"/>
      <c r="B63" s="76" t="s">
        <v>14</v>
      </c>
      <c r="C63" s="141"/>
      <c r="D63" s="142"/>
      <c r="E63" s="141"/>
      <c r="F63" s="141"/>
      <c r="G63" s="143"/>
      <c r="H63" s="123"/>
      <c r="I63" s="120"/>
      <c r="J63" s="120"/>
      <c r="K63" s="120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.75" customHeight="1" x14ac:dyDescent="0.2">
      <c r="A64" s="64"/>
      <c r="B64" s="121"/>
      <c r="C64" s="117"/>
      <c r="D64" s="118"/>
      <c r="E64" s="118"/>
      <c r="F64" s="118"/>
      <c r="G64" s="118"/>
      <c r="H64" s="118"/>
      <c r="I64" s="118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.75" customHeight="1" x14ac:dyDescent="0.2">
      <c r="A65" s="64"/>
      <c r="B65" s="64"/>
      <c r="C65" s="64"/>
      <c r="D65" s="64"/>
      <c r="E65" s="64"/>
      <c r="F65" s="82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.75" customHeight="1" x14ac:dyDescent="0.2">
      <c r="A66" s="64"/>
      <c r="B66" s="64"/>
      <c r="C66" s="64"/>
      <c r="D66" s="64"/>
      <c r="E66" s="64"/>
      <c r="F66" s="82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.75" customHeight="1" x14ac:dyDescent="0.2">
      <c r="A67" s="64"/>
      <c r="B67" s="64"/>
      <c r="C67" s="64"/>
      <c r="D67" s="64"/>
      <c r="E67" s="64"/>
      <c r="F67" s="82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.75" customHeight="1" x14ac:dyDescent="0.2">
      <c r="A68" s="64"/>
      <c r="B68" s="64"/>
      <c r="C68" s="64"/>
      <c r="D68" s="64"/>
      <c r="E68" s="64"/>
      <c r="F68" s="82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.75" customHeight="1" x14ac:dyDescent="0.2">
      <c r="A69" s="64"/>
      <c r="B69" s="64"/>
      <c r="C69" s="64"/>
      <c r="D69" s="64"/>
      <c r="E69" s="64"/>
      <c r="F69" s="82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.75" customHeight="1" x14ac:dyDescent="0.2">
      <c r="A70" s="64"/>
      <c r="B70" s="64"/>
      <c r="C70" s="64"/>
      <c r="D70" s="64"/>
      <c r="E70" s="64"/>
      <c r="F70" s="82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.75" customHeight="1" x14ac:dyDescent="0.2">
      <c r="A71" s="64"/>
      <c r="B71" s="64"/>
      <c r="C71" s="64"/>
      <c r="D71" s="64"/>
      <c r="E71" s="64"/>
      <c r="F71" s="82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.75" customHeight="1" x14ac:dyDescent="0.2">
      <c r="A72" s="64"/>
      <c r="B72" s="64"/>
      <c r="C72" s="64"/>
      <c r="D72" s="64"/>
      <c r="E72" s="64"/>
      <c r="F72" s="82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.75" customHeight="1" x14ac:dyDescent="0.2">
      <c r="A73" s="64"/>
      <c r="B73" s="64"/>
      <c r="C73" s="64"/>
      <c r="D73" s="64"/>
      <c r="E73" s="64"/>
      <c r="F73" s="82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.75" customHeight="1" x14ac:dyDescent="0.2">
      <c r="A74" s="64"/>
      <c r="B74" s="64"/>
      <c r="C74" s="64"/>
      <c r="D74" s="64"/>
      <c r="E74" s="64"/>
      <c r="F74" s="82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.75" customHeight="1" x14ac:dyDescent="0.2">
      <c r="A75" s="64"/>
      <c r="B75" s="64"/>
      <c r="C75" s="64"/>
      <c r="D75" s="64"/>
      <c r="E75" s="64"/>
      <c r="F75" s="82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2.75" customHeight="1" x14ac:dyDescent="0.2">
      <c r="A76" s="64"/>
      <c r="B76" s="64"/>
      <c r="C76" s="64"/>
      <c r="D76" s="64"/>
      <c r="E76" s="64"/>
      <c r="F76" s="82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2.75" customHeight="1" x14ac:dyDescent="0.2">
      <c r="A77" s="64"/>
      <c r="B77" s="64"/>
      <c r="C77" s="64"/>
      <c r="D77" s="64"/>
      <c r="E77" s="64"/>
      <c r="F77" s="82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2.75" customHeight="1" x14ac:dyDescent="0.2">
      <c r="A78" s="64"/>
      <c r="B78" s="64"/>
      <c r="C78" s="64"/>
      <c r="D78" s="64"/>
      <c r="E78" s="64"/>
      <c r="F78" s="82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.75" customHeight="1" x14ac:dyDescent="0.2">
      <c r="A79" s="64"/>
      <c r="B79" s="64"/>
      <c r="C79" s="64"/>
      <c r="D79" s="64"/>
      <c r="E79" s="64"/>
      <c r="F79" s="82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.75" customHeight="1" x14ac:dyDescent="0.2">
      <c r="A80" s="64"/>
      <c r="B80" s="64"/>
      <c r="C80" s="64"/>
      <c r="D80" s="64"/>
      <c r="E80" s="64"/>
      <c r="F80" s="82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.75" customHeight="1" x14ac:dyDescent="0.2">
      <c r="A81" s="64"/>
      <c r="B81" s="64"/>
      <c r="C81" s="64"/>
      <c r="D81" s="64"/>
      <c r="E81" s="64"/>
      <c r="F81" s="82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.75" customHeight="1" x14ac:dyDescent="0.2">
      <c r="A82" s="64"/>
      <c r="B82" s="64"/>
      <c r="C82" s="64"/>
      <c r="D82" s="64"/>
      <c r="E82" s="64"/>
      <c r="F82" s="82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.75" customHeight="1" x14ac:dyDescent="0.2">
      <c r="A83" s="64"/>
      <c r="B83" s="64"/>
      <c r="C83" s="64"/>
      <c r="D83" s="64"/>
      <c r="E83" s="64"/>
      <c r="F83" s="82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.75" customHeight="1" x14ac:dyDescent="0.2">
      <c r="A84" s="64"/>
      <c r="B84" s="64"/>
      <c r="C84" s="64"/>
      <c r="D84" s="64"/>
      <c r="E84" s="64"/>
      <c r="F84" s="82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.75" customHeight="1" x14ac:dyDescent="0.2">
      <c r="A85" s="64"/>
      <c r="B85" s="64"/>
      <c r="C85" s="64"/>
      <c r="D85" s="64"/>
      <c r="E85" s="64"/>
      <c r="F85" s="82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.75" customHeight="1" x14ac:dyDescent="0.2">
      <c r="A86" s="64"/>
      <c r="B86" s="64"/>
      <c r="C86" s="64"/>
      <c r="D86" s="64"/>
      <c r="E86" s="64"/>
      <c r="F86" s="82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.75" customHeight="1" x14ac:dyDescent="0.2">
      <c r="A87" s="64"/>
      <c r="B87" s="64"/>
      <c r="C87" s="64"/>
      <c r="D87" s="64"/>
      <c r="E87" s="64"/>
      <c r="F87" s="82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.75" customHeight="1" x14ac:dyDescent="0.2">
      <c r="A88" s="64"/>
      <c r="B88" s="64"/>
      <c r="C88" s="64"/>
      <c r="D88" s="64"/>
      <c r="E88" s="64"/>
      <c r="F88" s="82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.75" customHeight="1" x14ac:dyDescent="0.2">
      <c r="A89" s="64"/>
      <c r="B89" s="64"/>
      <c r="C89" s="64"/>
      <c r="D89" s="64"/>
      <c r="E89" s="64"/>
      <c r="F89" s="82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.75" customHeight="1" x14ac:dyDescent="0.2">
      <c r="A90" s="64"/>
      <c r="B90" s="64"/>
      <c r="C90" s="64"/>
      <c r="D90" s="64"/>
      <c r="E90" s="64"/>
      <c r="F90" s="82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.75" customHeight="1" x14ac:dyDescent="0.2">
      <c r="A91" s="64"/>
      <c r="B91" s="64"/>
      <c r="C91" s="64"/>
      <c r="D91" s="64"/>
      <c r="E91" s="64"/>
      <c r="F91" s="82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.75" customHeight="1" x14ac:dyDescent="0.2">
      <c r="A92" s="64"/>
      <c r="B92" s="64"/>
      <c r="C92" s="64"/>
      <c r="D92" s="64"/>
      <c r="E92" s="64"/>
      <c r="F92" s="82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.75" customHeight="1" x14ac:dyDescent="0.2">
      <c r="A93" s="64"/>
      <c r="B93" s="64"/>
      <c r="C93" s="64"/>
      <c r="D93" s="64"/>
      <c r="E93" s="64"/>
      <c r="F93" s="82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.75" customHeight="1" x14ac:dyDescent="0.2">
      <c r="A94" s="64"/>
      <c r="B94" s="64"/>
      <c r="C94" s="64"/>
      <c r="D94" s="64"/>
      <c r="E94" s="64"/>
      <c r="F94" s="82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.75" customHeight="1" x14ac:dyDescent="0.2">
      <c r="A95" s="64"/>
      <c r="B95" s="64"/>
      <c r="C95" s="64"/>
      <c r="D95" s="64"/>
      <c r="E95" s="64"/>
      <c r="F95" s="82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.75" customHeight="1" x14ac:dyDescent="0.2">
      <c r="A96" s="64"/>
      <c r="B96" s="64"/>
      <c r="C96" s="64"/>
      <c r="D96" s="64"/>
      <c r="E96" s="64"/>
      <c r="F96" s="82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.75" customHeight="1" x14ac:dyDescent="0.2">
      <c r="A97" s="64"/>
      <c r="B97" s="64"/>
      <c r="C97" s="64"/>
      <c r="D97" s="64"/>
      <c r="E97" s="64"/>
      <c r="F97" s="82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.75" customHeight="1" x14ac:dyDescent="0.2">
      <c r="A98" s="64"/>
      <c r="B98" s="64"/>
      <c r="C98" s="64"/>
      <c r="D98" s="64"/>
      <c r="E98" s="64"/>
      <c r="F98" s="82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.75" customHeight="1" x14ac:dyDescent="0.2">
      <c r="A99" s="64"/>
      <c r="B99" s="64"/>
      <c r="C99" s="64"/>
      <c r="D99" s="64"/>
      <c r="E99" s="64"/>
      <c r="F99" s="82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.75" customHeight="1" x14ac:dyDescent="0.2">
      <c r="A100" s="64"/>
      <c r="B100" s="64"/>
      <c r="C100" s="64"/>
      <c r="D100" s="64"/>
      <c r="E100" s="64"/>
      <c r="F100" s="82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.75" customHeight="1" x14ac:dyDescent="0.2">
      <c r="A101" s="64"/>
      <c r="B101" s="64"/>
      <c r="C101" s="64"/>
      <c r="D101" s="64"/>
      <c r="E101" s="64"/>
      <c r="F101" s="82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.75" customHeight="1" x14ac:dyDescent="0.2">
      <c r="A102" s="64"/>
      <c r="B102" s="64"/>
      <c r="C102" s="64"/>
      <c r="D102" s="64"/>
      <c r="E102" s="64"/>
      <c r="F102" s="82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.75" customHeight="1" x14ac:dyDescent="0.2">
      <c r="A103" s="64"/>
      <c r="B103" s="64"/>
      <c r="C103" s="64"/>
      <c r="D103" s="64"/>
      <c r="E103" s="64"/>
      <c r="F103" s="82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.75" customHeight="1" x14ac:dyDescent="0.2">
      <c r="A104" s="64"/>
      <c r="B104" s="64"/>
      <c r="C104" s="64"/>
      <c r="D104" s="64"/>
      <c r="E104" s="64"/>
      <c r="F104" s="82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.75" customHeight="1" x14ac:dyDescent="0.2">
      <c r="A105" s="64"/>
      <c r="B105" s="64"/>
      <c r="C105" s="64"/>
      <c r="D105" s="64"/>
      <c r="E105" s="64"/>
      <c r="F105" s="82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.75" customHeight="1" x14ac:dyDescent="0.2">
      <c r="A106" s="64"/>
      <c r="B106" s="64"/>
      <c r="C106" s="64"/>
      <c r="D106" s="64"/>
      <c r="E106" s="64"/>
      <c r="F106" s="82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.75" customHeight="1" x14ac:dyDescent="0.2">
      <c r="A107" s="64"/>
      <c r="B107" s="64"/>
      <c r="C107" s="64"/>
      <c r="D107" s="64"/>
      <c r="E107" s="64"/>
      <c r="F107" s="82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.75" customHeight="1" x14ac:dyDescent="0.2">
      <c r="A108" s="64"/>
      <c r="B108" s="64"/>
      <c r="C108" s="64"/>
      <c r="D108" s="64"/>
      <c r="E108" s="64"/>
      <c r="F108" s="82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.75" customHeight="1" x14ac:dyDescent="0.2">
      <c r="A109" s="64"/>
      <c r="B109" s="64"/>
      <c r="C109" s="64"/>
      <c r="D109" s="64"/>
      <c r="E109" s="64"/>
      <c r="F109" s="82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.75" customHeight="1" x14ac:dyDescent="0.2">
      <c r="A110" s="64"/>
      <c r="B110" s="64"/>
      <c r="C110" s="64"/>
      <c r="D110" s="64"/>
      <c r="E110" s="64"/>
      <c r="F110" s="82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2.75" customHeight="1" x14ac:dyDescent="0.2">
      <c r="A111" s="64"/>
      <c r="B111" s="64"/>
      <c r="C111" s="64"/>
      <c r="D111" s="64"/>
      <c r="E111" s="64"/>
      <c r="F111" s="82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2.75" customHeight="1" x14ac:dyDescent="0.2">
      <c r="A112" s="64"/>
      <c r="B112" s="64"/>
      <c r="C112" s="64"/>
      <c r="D112" s="64"/>
      <c r="E112" s="64"/>
      <c r="F112" s="82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2.75" customHeight="1" x14ac:dyDescent="0.2">
      <c r="A113" s="64"/>
      <c r="B113" s="64"/>
      <c r="C113" s="64"/>
      <c r="D113" s="64"/>
      <c r="E113" s="64"/>
      <c r="F113" s="82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2.75" customHeight="1" x14ac:dyDescent="0.2">
      <c r="A114" s="64"/>
      <c r="B114" s="64"/>
      <c r="C114" s="64"/>
      <c r="D114" s="64"/>
      <c r="E114" s="64"/>
      <c r="F114" s="82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2.75" customHeight="1" x14ac:dyDescent="0.2">
      <c r="A115" s="64"/>
      <c r="B115" s="64"/>
      <c r="C115" s="64"/>
      <c r="D115" s="64"/>
      <c r="E115" s="64"/>
      <c r="F115" s="82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2.75" customHeight="1" x14ac:dyDescent="0.2">
      <c r="A116" s="64"/>
      <c r="B116" s="64"/>
      <c r="C116" s="64"/>
      <c r="D116" s="64"/>
      <c r="E116" s="64"/>
      <c r="F116" s="82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2.75" customHeight="1" x14ac:dyDescent="0.2">
      <c r="A117" s="64"/>
      <c r="B117" s="64"/>
      <c r="C117" s="64"/>
      <c r="D117" s="64"/>
      <c r="E117" s="64"/>
      <c r="F117" s="82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2.75" customHeight="1" x14ac:dyDescent="0.2">
      <c r="A118" s="64"/>
      <c r="B118" s="64"/>
      <c r="C118" s="64"/>
      <c r="D118" s="64"/>
      <c r="E118" s="64"/>
      <c r="F118" s="82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2.75" customHeight="1" x14ac:dyDescent="0.2">
      <c r="A119" s="64"/>
      <c r="B119" s="64"/>
      <c r="C119" s="64"/>
      <c r="D119" s="64"/>
      <c r="E119" s="64"/>
      <c r="F119" s="82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2.75" customHeight="1" x14ac:dyDescent="0.2">
      <c r="A120" s="64"/>
      <c r="B120" s="64"/>
      <c r="C120" s="64"/>
      <c r="D120" s="64"/>
      <c r="E120" s="64"/>
      <c r="F120" s="82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2.75" customHeight="1" x14ac:dyDescent="0.2">
      <c r="A121" s="64"/>
      <c r="B121" s="64"/>
      <c r="C121" s="64"/>
      <c r="D121" s="64"/>
      <c r="E121" s="64"/>
      <c r="F121" s="82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2.75" customHeight="1" x14ac:dyDescent="0.2">
      <c r="A122" s="64"/>
      <c r="B122" s="64"/>
      <c r="C122" s="64"/>
      <c r="D122" s="64"/>
      <c r="E122" s="64"/>
      <c r="F122" s="82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2.75" customHeight="1" x14ac:dyDescent="0.2">
      <c r="A123" s="64"/>
      <c r="B123" s="64"/>
      <c r="C123" s="64"/>
      <c r="D123" s="64"/>
      <c r="E123" s="64"/>
      <c r="F123" s="82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2.75" customHeight="1" x14ac:dyDescent="0.2">
      <c r="A124" s="64"/>
      <c r="B124" s="64"/>
      <c r="C124" s="64"/>
      <c r="D124" s="64"/>
      <c r="E124" s="64"/>
      <c r="F124" s="82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2.75" customHeight="1" x14ac:dyDescent="0.2">
      <c r="A125" s="64"/>
      <c r="B125" s="64"/>
      <c r="C125" s="64"/>
      <c r="D125" s="64"/>
      <c r="E125" s="64"/>
      <c r="F125" s="82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2.75" customHeight="1" x14ac:dyDescent="0.2">
      <c r="A126" s="64"/>
      <c r="B126" s="64"/>
      <c r="C126" s="64"/>
      <c r="D126" s="64"/>
      <c r="E126" s="64"/>
      <c r="F126" s="82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2.75" customHeight="1" x14ac:dyDescent="0.2">
      <c r="A127" s="64"/>
      <c r="B127" s="64"/>
      <c r="C127" s="64"/>
      <c r="D127" s="64"/>
      <c r="E127" s="64"/>
      <c r="F127" s="82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2.75" customHeight="1" x14ac:dyDescent="0.2">
      <c r="A128" s="64"/>
      <c r="B128" s="64"/>
      <c r="C128" s="64"/>
      <c r="D128" s="64"/>
      <c r="E128" s="64"/>
      <c r="F128" s="82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2.75" customHeight="1" x14ac:dyDescent="0.2">
      <c r="A129" s="64"/>
      <c r="B129" s="64"/>
      <c r="C129" s="64"/>
      <c r="D129" s="64"/>
      <c r="E129" s="64"/>
      <c r="F129" s="82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2.75" customHeight="1" x14ac:dyDescent="0.2">
      <c r="A130" s="64"/>
      <c r="B130" s="64"/>
      <c r="C130" s="64"/>
      <c r="D130" s="64"/>
      <c r="E130" s="64"/>
      <c r="F130" s="82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2.75" customHeight="1" x14ac:dyDescent="0.2">
      <c r="A131" s="64"/>
      <c r="B131" s="64"/>
      <c r="C131" s="64"/>
      <c r="D131" s="64"/>
      <c r="E131" s="64"/>
      <c r="F131" s="82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2.75" customHeight="1" x14ac:dyDescent="0.2">
      <c r="A132" s="64"/>
      <c r="B132" s="64"/>
      <c r="C132" s="64"/>
      <c r="D132" s="64"/>
      <c r="E132" s="64"/>
      <c r="F132" s="82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2.75" customHeight="1" x14ac:dyDescent="0.2">
      <c r="A133" s="64"/>
      <c r="B133" s="64"/>
      <c r="C133" s="64"/>
      <c r="D133" s="64"/>
      <c r="E133" s="64"/>
      <c r="F133" s="82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2.75" customHeight="1" x14ac:dyDescent="0.2">
      <c r="A134" s="64"/>
      <c r="B134" s="64"/>
      <c r="C134" s="64"/>
      <c r="D134" s="64"/>
      <c r="E134" s="64"/>
      <c r="F134" s="82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2.75" customHeight="1" x14ac:dyDescent="0.2">
      <c r="A135" s="64"/>
      <c r="B135" s="64"/>
      <c r="C135" s="64"/>
      <c r="D135" s="64"/>
      <c r="E135" s="64"/>
      <c r="F135" s="82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2.75" customHeight="1" x14ac:dyDescent="0.2">
      <c r="A136" s="64"/>
      <c r="B136" s="64"/>
      <c r="C136" s="64"/>
      <c r="D136" s="64"/>
      <c r="E136" s="64"/>
      <c r="F136" s="82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2.75" customHeight="1" x14ac:dyDescent="0.2">
      <c r="A137" s="64"/>
      <c r="B137" s="64"/>
      <c r="C137" s="64"/>
      <c r="D137" s="64"/>
      <c r="E137" s="64"/>
      <c r="F137" s="82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2.75" customHeight="1" x14ac:dyDescent="0.2">
      <c r="A138" s="64"/>
      <c r="B138" s="64"/>
      <c r="C138" s="64"/>
      <c r="D138" s="64"/>
      <c r="E138" s="64"/>
      <c r="F138" s="82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2.75" customHeight="1" x14ac:dyDescent="0.2">
      <c r="A139" s="64"/>
      <c r="B139" s="64"/>
      <c r="C139" s="64"/>
      <c r="D139" s="64"/>
      <c r="E139" s="64"/>
      <c r="F139" s="82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4"/>
      <c r="B140" s="64"/>
      <c r="C140" s="64"/>
      <c r="D140" s="64"/>
      <c r="E140" s="64"/>
      <c r="F140" s="82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4"/>
      <c r="B141" s="64"/>
      <c r="C141" s="64"/>
      <c r="D141" s="64"/>
      <c r="E141" s="64"/>
      <c r="F141" s="82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2.75" customHeight="1" x14ac:dyDescent="0.2">
      <c r="A142" s="64"/>
      <c r="B142" s="64"/>
      <c r="C142" s="64"/>
      <c r="D142" s="64"/>
      <c r="E142" s="64"/>
      <c r="F142" s="82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2.75" customHeight="1" x14ac:dyDescent="0.2">
      <c r="A143" s="64"/>
      <c r="B143" s="64"/>
      <c r="C143" s="64"/>
      <c r="D143" s="64"/>
      <c r="E143" s="64"/>
      <c r="F143" s="82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2.75" customHeight="1" x14ac:dyDescent="0.2">
      <c r="A144" s="64"/>
      <c r="B144" s="64"/>
      <c r="C144" s="64"/>
      <c r="D144" s="64"/>
      <c r="E144" s="64"/>
      <c r="F144" s="82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2.75" customHeight="1" x14ac:dyDescent="0.2">
      <c r="A145" s="64"/>
      <c r="B145" s="64"/>
      <c r="C145" s="64"/>
      <c r="D145" s="64"/>
      <c r="E145" s="64"/>
      <c r="F145" s="82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2.75" customHeight="1" x14ac:dyDescent="0.2">
      <c r="A146" s="64"/>
      <c r="B146" s="64"/>
      <c r="C146" s="64"/>
      <c r="D146" s="64"/>
      <c r="E146" s="64"/>
      <c r="F146" s="82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2.75" customHeight="1" x14ac:dyDescent="0.2">
      <c r="A147" s="64"/>
      <c r="B147" s="64"/>
      <c r="C147" s="64"/>
      <c r="D147" s="64"/>
      <c r="E147" s="64"/>
      <c r="F147" s="82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">
      <c r="A148" s="64"/>
      <c r="B148" s="64"/>
      <c r="C148" s="64"/>
      <c r="D148" s="64"/>
      <c r="E148" s="64"/>
      <c r="F148" s="82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2.75" customHeight="1" x14ac:dyDescent="0.2">
      <c r="A149" s="64"/>
      <c r="B149" s="64"/>
      <c r="C149" s="64"/>
      <c r="D149" s="64"/>
      <c r="E149" s="64"/>
      <c r="F149" s="82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2.75" customHeight="1" x14ac:dyDescent="0.2">
      <c r="A150" s="64"/>
      <c r="B150" s="64"/>
      <c r="C150" s="64"/>
      <c r="D150" s="64"/>
      <c r="E150" s="64"/>
      <c r="F150" s="82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2.75" customHeight="1" x14ac:dyDescent="0.2">
      <c r="A151" s="64"/>
      <c r="B151" s="64"/>
      <c r="C151" s="64"/>
      <c r="D151" s="64"/>
      <c r="E151" s="64"/>
      <c r="F151" s="82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2.75" customHeight="1" x14ac:dyDescent="0.2">
      <c r="A152" s="64"/>
      <c r="B152" s="64"/>
      <c r="C152" s="64"/>
      <c r="D152" s="64"/>
      <c r="E152" s="64"/>
      <c r="F152" s="82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2.75" customHeight="1" x14ac:dyDescent="0.2">
      <c r="A153" s="64"/>
      <c r="B153" s="64"/>
      <c r="C153" s="64"/>
      <c r="D153" s="64"/>
      <c r="E153" s="64"/>
      <c r="F153" s="82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2.75" customHeight="1" x14ac:dyDescent="0.2">
      <c r="A154" s="64"/>
      <c r="B154" s="64"/>
      <c r="C154" s="64"/>
      <c r="D154" s="64"/>
      <c r="E154" s="64"/>
      <c r="F154" s="82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2.75" customHeight="1" x14ac:dyDescent="0.2">
      <c r="A155" s="64"/>
      <c r="B155" s="64"/>
      <c r="C155" s="64"/>
      <c r="D155" s="64"/>
      <c r="E155" s="64"/>
      <c r="F155" s="82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2.75" customHeight="1" x14ac:dyDescent="0.2">
      <c r="A156" s="64"/>
      <c r="B156" s="64"/>
      <c r="C156" s="64"/>
      <c r="D156" s="64"/>
      <c r="E156" s="64"/>
      <c r="F156" s="82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2.75" customHeight="1" x14ac:dyDescent="0.2">
      <c r="A157" s="64"/>
      <c r="B157" s="64"/>
      <c r="C157" s="64"/>
      <c r="D157" s="64"/>
      <c r="E157" s="64"/>
      <c r="F157" s="82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2.75" customHeight="1" x14ac:dyDescent="0.2">
      <c r="A158" s="64"/>
      <c r="B158" s="64"/>
      <c r="C158" s="64"/>
      <c r="D158" s="64"/>
      <c r="E158" s="64"/>
      <c r="F158" s="82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2.75" customHeight="1" x14ac:dyDescent="0.2">
      <c r="A159" s="64"/>
      <c r="B159" s="64"/>
      <c r="C159" s="64"/>
      <c r="D159" s="64"/>
      <c r="E159" s="64"/>
      <c r="F159" s="82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2.75" customHeight="1" x14ac:dyDescent="0.2">
      <c r="A160" s="64"/>
      <c r="B160" s="64"/>
      <c r="C160" s="64"/>
      <c r="D160" s="64"/>
      <c r="E160" s="64"/>
      <c r="F160" s="82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2.75" customHeight="1" x14ac:dyDescent="0.2">
      <c r="A161" s="64"/>
      <c r="B161" s="64"/>
      <c r="C161" s="64"/>
      <c r="D161" s="64"/>
      <c r="E161" s="64"/>
      <c r="F161" s="82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2.75" customHeight="1" x14ac:dyDescent="0.2">
      <c r="A162" s="64"/>
      <c r="B162" s="64"/>
      <c r="C162" s="64"/>
      <c r="D162" s="64"/>
      <c r="E162" s="64"/>
      <c r="F162" s="82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2.75" customHeight="1" x14ac:dyDescent="0.2">
      <c r="A163" s="64"/>
      <c r="B163" s="64"/>
      <c r="C163" s="64"/>
      <c r="D163" s="64"/>
      <c r="E163" s="64"/>
      <c r="F163" s="82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2.75" customHeight="1" x14ac:dyDescent="0.2">
      <c r="A164" s="64"/>
      <c r="B164" s="64"/>
      <c r="C164" s="64"/>
      <c r="D164" s="64"/>
      <c r="E164" s="64"/>
      <c r="F164" s="82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2.75" customHeight="1" x14ac:dyDescent="0.2">
      <c r="A165" s="64"/>
      <c r="B165" s="64"/>
      <c r="C165" s="64"/>
      <c r="D165" s="64"/>
      <c r="E165" s="64"/>
      <c r="F165" s="82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2.75" customHeight="1" x14ac:dyDescent="0.2">
      <c r="A166" s="64"/>
      <c r="B166" s="64"/>
      <c r="C166" s="64"/>
      <c r="D166" s="64"/>
      <c r="E166" s="64"/>
      <c r="F166" s="82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2.75" customHeight="1" x14ac:dyDescent="0.2">
      <c r="A167" s="64"/>
      <c r="B167" s="64"/>
      <c r="C167" s="64"/>
      <c r="D167" s="64"/>
      <c r="E167" s="64"/>
      <c r="F167" s="82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2.75" customHeight="1" x14ac:dyDescent="0.2">
      <c r="A168" s="64"/>
      <c r="B168" s="64"/>
      <c r="C168" s="64"/>
      <c r="D168" s="64"/>
      <c r="E168" s="64"/>
      <c r="F168" s="82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2.75" customHeight="1" x14ac:dyDescent="0.2">
      <c r="A169" s="64"/>
      <c r="B169" s="64"/>
      <c r="C169" s="64"/>
      <c r="D169" s="64"/>
      <c r="E169" s="64"/>
      <c r="F169" s="82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2.75" customHeight="1" x14ac:dyDescent="0.2">
      <c r="A170" s="64"/>
      <c r="B170" s="64"/>
      <c r="C170" s="64"/>
      <c r="D170" s="64"/>
      <c r="E170" s="64"/>
      <c r="F170" s="82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2.75" customHeight="1" x14ac:dyDescent="0.2">
      <c r="A171" s="64"/>
      <c r="B171" s="64"/>
      <c r="C171" s="64"/>
      <c r="D171" s="64"/>
      <c r="E171" s="64"/>
      <c r="F171" s="82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2.75" customHeight="1" x14ac:dyDescent="0.2">
      <c r="A172" s="64"/>
      <c r="B172" s="64"/>
      <c r="C172" s="64"/>
      <c r="D172" s="64"/>
      <c r="E172" s="64"/>
      <c r="F172" s="82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2.75" customHeight="1" x14ac:dyDescent="0.2">
      <c r="A173" s="64"/>
      <c r="B173" s="64"/>
      <c r="C173" s="64"/>
      <c r="D173" s="64"/>
      <c r="E173" s="64"/>
      <c r="F173" s="82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2.75" customHeight="1" x14ac:dyDescent="0.2">
      <c r="A174" s="64"/>
      <c r="B174" s="64"/>
      <c r="C174" s="64"/>
      <c r="D174" s="64"/>
      <c r="E174" s="64"/>
      <c r="F174" s="82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2.75" customHeight="1" x14ac:dyDescent="0.2">
      <c r="A175" s="64"/>
      <c r="B175" s="64"/>
      <c r="C175" s="64"/>
      <c r="D175" s="64"/>
      <c r="E175" s="64"/>
      <c r="F175" s="82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2.75" customHeight="1" x14ac:dyDescent="0.2">
      <c r="A176" s="64"/>
      <c r="B176" s="64"/>
      <c r="C176" s="64"/>
      <c r="D176" s="64"/>
      <c r="E176" s="64"/>
      <c r="F176" s="82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2.75" customHeight="1" x14ac:dyDescent="0.2">
      <c r="A177" s="64"/>
      <c r="B177" s="64"/>
      <c r="C177" s="64"/>
      <c r="D177" s="64"/>
      <c r="E177" s="64"/>
      <c r="F177" s="82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2.75" customHeight="1" x14ac:dyDescent="0.2">
      <c r="A178" s="64"/>
      <c r="B178" s="64"/>
      <c r="C178" s="64"/>
      <c r="D178" s="64"/>
      <c r="E178" s="64"/>
      <c r="F178" s="82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2.75" customHeight="1" x14ac:dyDescent="0.2">
      <c r="A179" s="64"/>
      <c r="B179" s="64"/>
      <c r="C179" s="64"/>
      <c r="D179" s="64"/>
      <c r="E179" s="64"/>
      <c r="F179" s="82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2.75" customHeight="1" x14ac:dyDescent="0.2">
      <c r="A180" s="64"/>
      <c r="B180" s="64"/>
      <c r="C180" s="64"/>
      <c r="D180" s="64"/>
      <c r="E180" s="64"/>
      <c r="F180" s="82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2.75" customHeight="1" x14ac:dyDescent="0.2">
      <c r="A181" s="64"/>
      <c r="B181" s="64"/>
      <c r="C181" s="64"/>
      <c r="D181" s="64"/>
      <c r="E181" s="64"/>
      <c r="F181" s="82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2.75" customHeight="1" x14ac:dyDescent="0.2">
      <c r="A182" s="64"/>
      <c r="B182" s="64"/>
      <c r="C182" s="64"/>
      <c r="D182" s="64"/>
      <c r="E182" s="64"/>
      <c r="F182" s="82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2.75" customHeight="1" x14ac:dyDescent="0.2">
      <c r="A183" s="64"/>
      <c r="B183" s="64"/>
      <c r="C183" s="64"/>
      <c r="D183" s="64"/>
      <c r="E183" s="64"/>
      <c r="F183" s="82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2.75" customHeight="1" x14ac:dyDescent="0.2">
      <c r="A184" s="64"/>
      <c r="B184" s="64"/>
      <c r="C184" s="64"/>
      <c r="D184" s="64"/>
      <c r="E184" s="64"/>
      <c r="F184" s="82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2.75" customHeight="1" x14ac:dyDescent="0.2">
      <c r="A185" s="64"/>
      <c r="B185" s="64"/>
      <c r="C185" s="64"/>
      <c r="D185" s="64"/>
      <c r="E185" s="64"/>
      <c r="F185" s="82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2.75" customHeight="1" x14ac:dyDescent="0.2">
      <c r="A186" s="64"/>
      <c r="B186" s="64"/>
      <c r="C186" s="64"/>
      <c r="D186" s="64"/>
      <c r="E186" s="64"/>
      <c r="F186" s="82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2.75" customHeight="1" x14ac:dyDescent="0.2">
      <c r="A187" s="64"/>
      <c r="B187" s="64"/>
      <c r="C187" s="64"/>
      <c r="D187" s="64"/>
      <c r="E187" s="64"/>
      <c r="F187" s="82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2.75" customHeight="1" x14ac:dyDescent="0.2">
      <c r="A188" s="64"/>
      <c r="B188" s="64"/>
      <c r="C188" s="64"/>
      <c r="D188" s="64"/>
      <c r="E188" s="64"/>
      <c r="F188" s="82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2.75" customHeight="1" x14ac:dyDescent="0.2">
      <c r="A189" s="64"/>
      <c r="B189" s="64"/>
      <c r="C189" s="64"/>
      <c r="D189" s="64"/>
      <c r="E189" s="64"/>
      <c r="F189" s="82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2.75" customHeight="1" x14ac:dyDescent="0.2">
      <c r="A190" s="64"/>
      <c r="B190" s="64"/>
      <c r="C190" s="64"/>
      <c r="D190" s="64"/>
      <c r="E190" s="64"/>
      <c r="F190" s="82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2.75" customHeight="1" x14ac:dyDescent="0.2">
      <c r="A191" s="64"/>
      <c r="B191" s="64"/>
      <c r="C191" s="64"/>
      <c r="D191" s="64"/>
      <c r="E191" s="64"/>
      <c r="F191" s="82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2.75" customHeight="1" x14ac:dyDescent="0.2">
      <c r="A192" s="64"/>
      <c r="B192" s="64"/>
      <c r="C192" s="64"/>
      <c r="D192" s="64"/>
      <c r="E192" s="64"/>
      <c r="F192" s="82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2.75" customHeight="1" x14ac:dyDescent="0.2">
      <c r="A193" s="64"/>
      <c r="B193" s="64"/>
      <c r="C193" s="64"/>
      <c r="D193" s="64"/>
      <c r="E193" s="64"/>
      <c r="F193" s="82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2.75" customHeight="1" x14ac:dyDescent="0.2">
      <c r="A194" s="64"/>
      <c r="B194" s="64"/>
      <c r="C194" s="64"/>
      <c r="D194" s="64"/>
      <c r="E194" s="64"/>
      <c r="F194" s="82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2.75" customHeight="1" x14ac:dyDescent="0.2">
      <c r="A195" s="64"/>
      <c r="B195" s="64"/>
      <c r="C195" s="64"/>
      <c r="D195" s="64"/>
      <c r="E195" s="64"/>
      <c r="F195" s="82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2.75" customHeight="1" x14ac:dyDescent="0.2">
      <c r="A196" s="64"/>
      <c r="B196" s="64"/>
      <c r="C196" s="64"/>
      <c r="D196" s="64"/>
      <c r="E196" s="64"/>
      <c r="F196" s="82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2.75" customHeight="1" x14ac:dyDescent="0.2">
      <c r="A197" s="64"/>
      <c r="B197" s="64"/>
      <c r="C197" s="64"/>
      <c r="D197" s="64"/>
      <c r="E197" s="64"/>
      <c r="F197" s="82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2.75" customHeight="1" x14ac:dyDescent="0.2">
      <c r="A198" s="64"/>
      <c r="B198" s="64"/>
      <c r="C198" s="64"/>
      <c r="D198" s="64"/>
      <c r="E198" s="64"/>
      <c r="F198" s="82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2.75" customHeight="1" x14ac:dyDescent="0.2">
      <c r="A199" s="64"/>
      <c r="B199" s="64"/>
      <c r="C199" s="64"/>
      <c r="D199" s="64"/>
      <c r="E199" s="64"/>
      <c r="F199" s="82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2.75" customHeight="1" x14ac:dyDescent="0.2">
      <c r="A200" s="64"/>
      <c r="B200" s="64"/>
      <c r="C200" s="64"/>
      <c r="D200" s="64"/>
      <c r="E200" s="64"/>
      <c r="F200" s="82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2.75" customHeight="1" x14ac:dyDescent="0.2">
      <c r="A201" s="64"/>
      <c r="B201" s="64"/>
      <c r="C201" s="64"/>
      <c r="D201" s="64"/>
      <c r="E201" s="64"/>
      <c r="F201" s="82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2.75" customHeight="1" x14ac:dyDescent="0.2">
      <c r="A202" s="64"/>
      <c r="B202" s="64"/>
      <c r="C202" s="64"/>
      <c r="D202" s="64"/>
      <c r="E202" s="64"/>
      <c r="F202" s="82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2.75" customHeight="1" x14ac:dyDescent="0.2">
      <c r="A203" s="64"/>
      <c r="B203" s="64"/>
      <c r="C203" s="64"/>
      <c r="D203" s="64"/>
      <c r="E203" s="64"/>
      <c r="F203" s="82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2.75" customHeight="1" x14ac:dyDescent="0.2">
      <c r="A204" s="64"/>
      <c r="B204" s="64"/>
      <c r="C204" s="64"/>
      <c r="D204" s="64"/>
      <c r="E204" s="64"/>
      <c r="F204" s="82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2.75" customHeight="1" x14ac:dyDescent="0.2">
      <c r="A205" s="64"/>
      <c r="B205" s="64"/>
      <c r="C205" s="64"/>
      <c r="D205" s="64"/>
      <c r="E205" s="64"/>
      <c r="F205" s="82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2.75" customHeight="1" x14ac:dyDescent="0.2">
      <c r="A206" s="64"/>
      <c r="B206" s="64"/>
      <c r="C206" s="64"/>
      <c r="D206" s="64"/>
      <c r="E206" s="64"/>
      <c r="F206" s="82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2.75" customHeight="1" x14ac:dyDescent="0.2">
      <c r="A207" s="64"/>
      <c r="B207" s="64"/>
      <c r="C207" s="64"/>
      <c r="D207" s="64"/>
      <c r="E207" s="64"/>
      <c r="F207" s="82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2.75" customHeight="1" x14ac:dyDescent="0.2">
      <c r="A208" s="64"/>
      <c r="B208" s="64"/>
      <c r="C208" s="64"/>
      <c r="D208" s="64"/>
      <c r="E208" s="64"/>
      <c r="F208" s="82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2.75" customHeight="1" x14ac:dyDescent="0.2">
      <c r="A209" s="64"/>
      <c r="B209" s="64"/>
      <c r="C209" s="64"/>
      <c r="D209" s="64"/>
      <c r="E209" s="64"/>
      <c r="F209" s="82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2.75" customHeight="1" x14ac:dyDescent="0.2">
      <c r="A210" s="64"/>
      <c r="B210" s="64"/>
      <c r="C210" s="64"/>
      <c r="D210" s="64"/>
      <c r="E210" s="64"/>
      <c r="F210" s="82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2.75" customHeight="1" x14ac:dyDescent="0.2">
      <c r="A211" s="64"/>
      <c r="B211" s="64"/>
      <c r="C211" s="64"/>
      <c r="D211" s="64"/>
      <c r="E211" s="64"/>
      <c r="F211" s="82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2.75" customHeight="1" x14ac:dyDescent="0.2">
      <c r="A212" s="64"/>
      <c r="B212" s="64"/>
      <c r="C212" s="64"/>
      <c r="D212" s="64"/>
      <c r="E212" s="64"/>
      <c r="F212" s="82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2.75" customHeight="1" x14ac:dyDescent="0.2">
      <c r="A213" s="64"/>
      <c r="B213" s="64"/>
      <c r="C213" s="64"/>
      <c r="D213" s="64"/>
      <c r="E213" s="64"/>
      <c r="F213" s="82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2.75" customHeight="1" x14ac:dyDescent="0.2">
      <c r="A214" s="64"/>
      <c r="B214" s="64"/>
      <c r="C214" s="64"/>
      <c r="D214" s="64"/>
      <c r="E214" s="64"/>
      <c r="F214" s="82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2.75" customHeight="1" x14ac:dyDescent="0.2">
      <c r="A215" s="64"/>
      <c r="B215" s="64"/>
      <c r="C215" s="64"/>
      <c r="D215" s="64"/>
      <c r="E215" s="64"/>
      <c r="F215" s="82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2.75" customHeight="1" x14ac:dyDescent="0.2">
      <c r="A216" s="64"/>
      <c r="B216" s="64"/>
      <c r="C216" s="64"/>
      <c r="D216" s="64"/>
      <c r="E216" s="64"/>
      <c r="F216" s="82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2.75" customHeight="1" x14ac:dyDescent="0.2">
      <c r="A217" s="64"/>
      <c r="B217" s="64"/>
      <c r="C217" s="64"/>
      <c r="D217" s="64"/>
      <c r="E217" s="64"/>
      <c r="F217" s="82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2.75" customHeight="1" x14ac:dyDescent="0.2">
      <c r="A218" s="64"/>
      <c r="B218" s="64"/>
      <c r="C218" s="64"/>
      <c r="D218" s="64"/>
      <c r="E218" s="64"/>
      <c r="F218" s="82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2.75" customHeight="1" x14ac:dyDescent="0.2">
      <c r="A219" s="64"/>
      <c r="B219" s="64"/>
      <c r="C219" s="64"/>
      <c r="D219" s="64"/>
      <c r="E219" s="64"/>
      <c r="F219" s="82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2.75" customHeight="1" x14ac:dyDescent="0.2">
      <c r="A220" s="64"/>
      <c r="B220" s="64"/>
      <c r="C220" s="64"/>
      <c r="D220" s="64"/>
      <c r="E220" s="64"/>
      <c r="F220" s="82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2.75" customHeight="1" x14ac:dyDescent="0.2">
      <c r="A221" s="64"/>
      <c r="B221" s="64"/>
      <c r="C221" s="64"/>
      <c r="D221" s="64"/>
      <c r="E221" s="64"/>
      <c r="F221" s="82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2.75" customHeight="1" x14ac:dyDescent="0.2">
      <c r="A222" s="64"/>
      <c r="B222" s="64"/>
      <c r="C222" s="64"/>
      <c r="D222" s="64"/>
      <c r="E222" s="64"/>
      <c r="F222" s="82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2.75" customHeight="1" x14ac:dyDescent="0.2">
      <c r="A223" s="64"/>
      <c r="B223" s="64"/>
      <c r="C223" s="64"/>
      <c r="D223" s="64"/>
      <c r="E223" s="64"/>
      <c r="F223" s="82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2.75" customHeight="1" x14ac:dyDescent="0.2">
      <c r="A224" s="64"/>
      <c r="B224" s="64"/>
      <c r="C224" s="64"/>
      <c r="D224" s="64"/>
      <c r="E224" s="64"/>
      <c r="F224" s="82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2.75" customHeight="1" x14ac:dyDescent="0.2">
      <c r="A225" s="64"/>
      <c r="B225" s="64"/>
      <c r="C225" s="64"/>
      <c r="D225" s="64"/>
      <c r="E225" s="64"/>
      <c r="F225" s="82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2.75" customHeight="1" x14ac:dyDescent="0.2">
      <c r="A226" s="64"/>
      <c r="B226" s="64"/>
      <c r="C226" s="64"/>
      <c r="D226" s="64"/>
      <c r="E226" s="64"/>
      <c r="F226" s="82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2.75" customHeight="1" x14ac:dyDescent="0.2">
      <c r="A227" s="64"/>
      <c r="B227" s="64"/>
      <c r="C227" s="64"/>
      <c r="D227" s="64"/>
      <c r="E227" s="64"/>
      <c r="F227" s="82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2.75" customHeight="1" x14ac:dyDescent="0.2">
      <c r="A228" s="64"/>
      <c r="B228" s="64"/>
      <c r="C228" s="64"/>
      <c r="D228" s="64"/>
      <c r="E228" s="64"/>
      <c r="F228" s="82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2.75" customHeight="1" x14ac:dyDescent="0.2">
      <c r="A229" s="64"/>
      <c r="B229" s="64"/>
      <c r="C229" s="64"/>
      <c r="D229" s="64"/>
      <c r="E229" s="64"/>
      <c r="F229" s="82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2.75" customHeight="1" x14ac:dyDescent="0.2">
      <c r="A230" s="64"/>
      <c r="B230" s="64"/>
      <c r="C230" s="64"/>
      <c r="D230" s="64"/>
      <c r="E230" s="64"/>
      <c r="F230" s="82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2.75" customHeight="1" x14ac:dyDescent="0.2">
      <c r="A231" s="64"/>
      <c r="B231" s="64"/>
      <c r="C231" s="64"/>
      <c r="D231" s="64"/>
      <c r="E231" s="64"/>
      <c r="F231" s="82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2.75" customHeight="1" x14ac:dyDescent="0.2">
      <c r="A232" s="64"/>
      <c r="B232" s="64"/>
      <c r="C232" s="64"/>
      <c r="D232" s="64"/>
      <c r="E232" s="64"/>
      <c r="F232" s="82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2.75" customHeight="1" x14ac:dyDescent="0.2">
      <c r="A233" s="64"/>
      <c r="B233" s="64"/>
      <c r="C233" s="64"/>
      <c r="D233" s="64"/>
      <c r="E233" s="64"/>
      <c r="F233" s="82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2.75" customHeight="1" x14ac:dyDescent="0.2">
      <c r="A234" s="64"/>
      <c r="B234" s="64"/>
      <c r="C234" s="64"/>
      <c r="D234" s="64"/>
      <c r="E234" s="64"/>
      <c r="F234" s="82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2.75" customHeight="1" x14ac:dyDescent="0.2">
      <c r="A235" s="64"/>
      <c r="B235" s="64"/>
      <c r="C235" s="64"/>
      <c r="D235" s="64"/>
      <c r="E235" s="64"/>
      <c r="F235" s="82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2.75" customHeight="1" x14ac:dyDescent="0.2">
      <c r="A236" s="64"/>
      <c r="B236" s="64"/>
      <c r="C236" s="64"/>
      <c r="D236" s="64"/>
      <c r="E236" s="64"/>
      <c r="F236" s="82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2.75" customHeight="1" x14ac:dyDescent="0.2">
      <c r="A237" s="64"/>
      <c r="B237" s="64"/>
      <c r="C237" s="64"/>
      <c r="D237" s="64"/>
      <c r="E237" s="64"/>
      <c r="F237" s="82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2.75" customHeight="1" x14ac:dyDescent="0.2">
      <c r="A238" s="64"/>
      <c r="B238" s="64"/>
      <c r="C238" s="64"/>
      <c r="D238" s="64"/>
      <c r="E238" s="64"/>
      <c r="F238" s="82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2.75" customHeight="1" x14ac:dyDescent="0.2">
      <c r="A239" s="64"/>
      <c r="B239" s="64"/>
      <c r="C239" s="64"/>
      <c r="D239" s="64"/>
      <c r="E239" s="64"/>
      <c r="F239" s="82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2.75" customHeight="1" x14ac:dyDescent="0.2">
      <c r="A240" s="64"/>
      <c r="B240" s="64"/>
      <c r="C240" s="64"/>
      <c r="D240" s="64"/>
      <c r="E240" s="64"/>
      <c r="F240" s="82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2.75" customHeight="1" x14ac:dyDescent="0.2">
      <c r="A241" s="64"/>
      <c r="B241" s="64"/>
      <c r="C241" s="64"/>
      <c r="D241" s="64"/>
      <c r="E241" s="64"/>
      <c r="F241" s="82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2.75" customHeight="1" x14ac:dyDescent="0.2">
      <c r="A242" s="64"/>
      <c r="B242" s="64"/>
      <c r="C242" s="64"/>
      <c r="D242" s="64"/>
      <c r="E242" s="64"/>
      <c r="F242" s="82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2.75" customHeight="1" x14ac:dyDescent="0.2">
      <c r="A243" s="64"/>
      <c r="B243" s="64"/>
      <c r="C243" s="64"/>
      <c r="D243" s="64"/>
      <c r="E243" s="64"/>
      <c r="F243" s="82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2.75" customHeight="1" x14ac:dyDescent="0.2">
      <c r="A244" s="64"/>
      <c r="B244" s="64"/>
      <c r="C244" s="64"/>
      <c r="D244" s="64"/>
      <c r="E244" s="64"/>
      <c r="F244" s="82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2.75" customHeight="1" x14ac:dyDescent="0.2">
      <c r="A245" s="64"/>
      <c r="B245" s="64"/>
      <c r="C245" s="64"/>
      <c r="D245" s="64"/>
      <c r="E245" s="64"/>
      <c r="F245" s="82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2.75" customHeight="1" x14ac:dyDescent="0.2">
      <c r="A246" s="64"/>
      <c r="B246" s="64"/>
      <c r="C246" s="64"/>
      <c r="D246" s="64"/>
      <c r="E246" s="64"/>
      <c r="F246" s="82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2.75" customHeight="1" x14ac:dyDescent="0.2">
      <c r="A247" s="64"/>
      <c r="B247" s="64"/>
      <c r="C247" s="64"/>
      <c r="D247" s="64"/>
      <c r="E247" s="64"/>
      <c r="F247" s="82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2.75" customHeight="1" x14ac:dyDescent="0.2">
      <c r="A248" s="64"/>
      <c r="B248" s="64"/>
      <c r="C248" s="64"/>
      <c r="D248" s="64"/>
      <c r="E248" s="64"/>
      <c r="F248" s="82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2.75" customHeight="1" x14ac:dyDescent="0.2">
      <c r="A249" s="64"/>
      <c r="B249" s="64"/>
      <c r="C249" s="64"/>
      <c r="D249" s="64"/>
      <c r="E249" s="64"/>
      <c r="F249" s="82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2.75" customHeight="1" x14ac:dyDescent="0.2">
      <c r="A250" s="64"/>
      <c r="B250" s="64"/>
      <c r="C250" s="64"/>
      <c r="D250" s="64"/>
      <c r="E250" s="64"/>
      <c r="F250" s="82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2.75" customHeight="1" x14ac:dyDescent="0.2">
      <c r="A251" s="64"/>
      <c r="B251" s="64"/>
      <c r="C251" s="64"/>
      <c r="D251" s="64"/>
      <c r="E251" s="64"/>
      <c r="F251" s="82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2.75" customHeight="1" x14ac:dyDescent="0.2">
      <c r="A252" s="64"/>
      <c r="B252" s="64"/>
      <c r="C252" s="64"/>
      <c r="D252" s="64"/>
      <c r="E252" s="64"/>
      <c r="F252" s="82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2.75" customHeight="1" x14ac:dyDescent="0.2">
      <c r="A253" s="64"/>
      <c r="B253" s="64"/>
      <c r="C253" s="64"/>
      <c r="D253" s="64"/>
      <c r="E253" s="64"/>
      <c r="F253" s="82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2.75" customHeight="1" x14ac:dyDescent="0.2">
      <c r="A254" s="64"/>
      <c r="B254" s="64"/>
      <c r="C254" s="64"/>
      <c r="D254" s="64"/>
      <c r="E254" s="64"/>
      <c r="F254" s="82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2.75" customHeight="1" x14ac:dyDescent="0.2">
      <c r="A255" s="64"/>
      <c r="B255" s="64"/>
      <c r="C255" s="64"/>
      <c r="D255" s="64"/>
      <c r="E255" s="64"/>
      <c r="F255" s="82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2.75" customHeight="1" x14ac:dyDescent="0.2">
      <c r="A256" s="64"/>
      <c r="B256" s="64"/>
      <c r="C256" s="64"/>
      <c r="D256" s="64"/>
      <c r="E256" s="64"/>
      <c r="F256" s="82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2.75" customHeight="1" x14ac:dyDescent="0.2">
      <c r="A257" s="64"/>
      <c r="B257" s="64"/>
      <c r="C257" s="64"/>
      <c r="D257" s="64"/>
      <c r="E257" s="64"/>
      <c r="F257" s="82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2.75" customHeight="1" x14ac:dyDescent="0.2">
      <c r="A258" s="64"/>
      <c r="B258" s="64"/>
      <c r="C258" s="64"/>
      <c r="D258" s="64"/>
      <c r="E258" s="64"/>
      <c r="F258" s="82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2.75" customHeight="1" x14ac:dyDescent="0.2">
      <c r="A259" s="64"/>
      <c r="B259" s="64"/>
      <c r="C259" s="64"/>
      <c r="D259" s="64"/>
      <c r="E259" s="64"/>
      <c r="F259" s="82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2.75" customHeight="1" x14ac:dyDescent="0.2">
      <c r="A260" s="64"/>
      <c r="B260" s="64"/>
      <c r="C260" s="64"/>
      <c r="D260" s="64"/>
      <c r="E260" s="64"/>
      <c r="F260" s="82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2.75" customHeight="1" x14ac:dyDescent="0.2">
      <c r="A261" s="64"/>
      <c r="B261" s="64"/>
      <c r="C261" s="64"/>
      <c r="D261" s="64"/>
      <c r="E261" s="64"/>
      <c r="F261" s="82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2.75" customHeight="1" x14ac:dyDescent="0.2">
      <c r="A262" s="64"/>
      <c r="B262" s="64"/>
      <c r="C262" s="64"/>
      <c r="D262" s="64"/>
      <c r="E262" s="64"/>
      <c r="F262" s="82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2.75" customHeight="1" x14ac:dyDescent="0.2">
      <c r="A263" s="64"/>
      <c r="B263" s="64"/>
      <c r="C263" s="64"/>
      <c r="D263" s="64"/>
      <c r="E263" s="64"/>
      <c r="F263" s="82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2.75" customHeight="1" x14ac:dyDescent="0.2">
      <c r="A264" s="64"/>
      <c r="B264" s="64"/>
      <c r="C264" s="64"/>
      <c r="D264" s="64"/>
      <c r="E264" s="64"/>
      <c r="F264" s="82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2.75" customHeight="1" x14ac:dyDescent="0.2">
      <c r="A265" s="64"/>
      <c r="B265" s="64"/>
      <c r="C265" s="64"/>
      <c r="D265" s="64"/>
      <c r="E265" s="64"/>
      <c r="F265" s="82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2.75" customHeight="1" x14ac:dyDescent="0.2">
      <c r="A266" s="64"/>
      <c r="B266" s="64"/>
      <c r="C266" s="64"/>
      <c r="D266" s="64"/>
      <c r="E266" s="64"/>
      <c r="F266" s="82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2.75" customHeight="1" x14ac:dyDescent="0.2">
      <c r="A267" s="64"/>
      <c r="B267" s="64"/>
      <c r="C267" s="64"/>
      <c r="D267" s="64"/>
      <c r="E267" s="64"/>
      <c r="F267" s="82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2.75" customHeight="1" x14ac:dyDescent="0.2">
      <c r="A268" s="64"/>
      <c r="B268" s="64"/>
      <c r="C268" s="64"/>
      <c r="D268" s="64"/>
      <c r="E268" s="64"/>
      <c r="F268" s="82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2.75" customHeight="1" x14ac:dyDescent="0.2">
      <c r="A269" s="64"/>
      <c r="B269" s="64"/>
      <c r="C269" s="64"/>
      <c r="D269" s="64"/>
      <c r="E269" s="64"/>
      <c r="F269" s="82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2.75" customHeight="1" x14ac:dyDescent="0.2">
      <c r="A270" s="64"/>
      <c r="B270" s="64"/>
      <c r="C270" s="64"/>
      <c r="D270" s="64"/>
      <c r="E270" s="64"/>
      <c r="F270" s="82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2.75" customHeight="1" x14ac:dyDescent="0.2">
      <c r="A271" s="64"/>
      <c r="B271" s="64"/>
      <c r="C271" s="64"/>
      <c r="D271" s="64"/>
      <c r="E271" s="64"/>
      <c r="F271" s="82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2.75" customHeight="1" x14ac:dyDescent="0.2">
      <c r="A272" s="64"/>
      <c r="B272" s="64"/>
      <c r="C272" s="64"/>
      <c r="D272" s="64"/>
      <c r="E272" s="64"/>
      <c r="F272" s="82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2.75" customHeight="1" x14ac:dyDescent="0.2">
      <c r="A273" s="64"/>
      <c r="B273" s="64"/>
      <c r="C273" s="64"/>
      <c r="D273" s="64"/>
      <c r="E273" s="64"/>
      <c r="F273" s="82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2.75" customHeight="1" x14ac:dyDescent="0.2">
      <c r="A274" s="64"/>
      <c r="B274" s="64"/>
      <c r="C274" s="64"/>
      <c r="D274" s="64"/>
      <c r="E274" s="64"/>
      <c r="F274" s="82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2.75" customHeight="1" x14ac:dyDescent="0.2">
      <c r="A275" s="64"/>
      <c r="B275" s="64"/>
      <c r="C275" s="64"/>
      <c r="D275" s="64"/>
      <c r="E275" s="64"/>
      <c r="F275" s="82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2.75" customHeight="1" x14ac:dyDescent="0.2">
      <c r="A276" s="64"/>
      <c r="B276" s="64"/>
      <c r="C276" s="64"/>
      <c r="D276" s="64"/>
      <c r="E276" s="64"/>
      <c r="F276" s="82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2.75" customHeight="1" x14ac:dyDescent="0.2">
      <c r="A277" s="64"/>
      <c r="B277" s="64"/>
      <c r="C277" s="64"/>
      <c r="D277" s="64"/>
      <c r="E277" s="64"/>
      <c r="F277" s="82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2.75" customHeight="1" x14ac:dyDescent="0.2">
      <c r="A278" s="64"/>
      <c r="B278" s="64"/>
      <c r="C278" s="64"/>
      <c r="D278" s="64"/>
      <c r="E278" s="64"/>
      <c r="F278" s="82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2.75" customHeight="1" x14ac:dyDescent="0.2">
      <c r="A279" s="64"/>
      <c r="B279" s="64"/>
      <c r="C279" s="64"/>
      <c r="D279" s="64"/>
      <c r="E279" s="64"/>
      <c r="F279" s="82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2.75" customHeight="1" x14ac:dyDescent="0.2">
      <c r="A280" s="64"/>
      <c r="B280" s="64"/>
      <c r="C280" s="64"/>
      <c r="D280" s="64"/>
      <c r="E280" s="64"/>
      <c r="F280" s="82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2.75" customHeight="1" x14ac:dyDescent="0.2">
      <c r="A281" s="64"/>
      <c r="B281" s="64"/>
      <c r="C281" s="64"/>
      <c r="D281" s="64"/>
      <c r="E281" s="64"/>
      <c r="F281" s="82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2.75" customHeight="1" x14ac:dyDescent="0.2">
      <c r="A282" s="64"/>
      <c r="B282" s="64"/>
      <c r="C282" s="64"/>
      <c r="D282" s="64"/>
      <c r="E282" s="64"/>
      <c r="F282" s="82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2.75" customHeight="1" x14ac:dyDescent="0.2">
      <c r="A283" s="64"/>
      <c r="B283" s="64"/>
      <c r="C283" s="64"/>
      <c r="D283" s="64"/>
      <c r="E283" s="64"/>
      <c r="F283" s="82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2.75" customHeight="1" x14ac:dyDescent="0.2">
      <c r="A284" s="64"/>
      <c r="B284" s="64"/>
      <c r="C284" s="64"/>
      <c r="D284" s="64"/>
      <c r="E284" s="64"/>
      <c r="F284" s="82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2.75" customHeight="1" x14ac:dyDescent="0.2">
      <c r="A285" s="64"/>
      <c r="B285" s="64"/>
      <c r="C285" s="64"/>
      <c r="D285" s="64"/>
      <c r="E285" s="64"/>
      <c r="F285" s="82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2.75" customHeight="1" x14ac:dyDescent="0.2">
      <c r="A286" s="64"/>
      <c r="B286" s="64"/>
      <c r="C286" s="64"/>
      <c r="D286" s="64"/>
      <c r="E286" s="64"/>
      <c r="F286" s="82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2.75" customHeight="1" x14ac:dyDescent="0.2">
      <c r="A287" s="64"/>
      <c r="B287" s="64"/>
      <c r="C287" s="64"/>
      <c r="D287" s="64"/>
      <c r="E287" s="64"/>
      <c r="F287" s="82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2.75" customHeight="1" x14ac:dyDescent="0.2">
      <c r="A288" s="64"/>
      <c r="B288" s="64"/>
      <c r="C288" s="64"/>
      <c r="D288" s="64"/>
      <c r="E288" s="64"/>
      <c r="F288" s="82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2.75" customHeight="1" x14ac:dyDescent="0.2">
      <c r="A289" s="64"/>
      <c r="B289" s="64"/>
      <c r="C289" s="64"/>
      <c r="D289" s="64"/>
      <c r="E289" s="64"/>
      <c r="F289" s="82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2.75" customHeight="1" x14ac:dyDescent="0.2">
      <c r="A290" s="64"/>
      <c r="B290" s="64"/>
      <c r="C290" s="64"/>
      <c r="D290" s="64"/>
      <c r="E290" s="64"/>
      <c r="F290" s="82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2.75" customHeight="1" x14ac:dyDescent="0.2">
      <c r="A291" s="64"/>
      <c r="B291" s="64"/>
      <c r="C291" s="64"/>
      <c r="D291" s="64"/>
      <c r="E291" s="64"/>
      <c r="F291" s="82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2.75" customHeight="1" x14ac:dyDescent="0.2">
      <c r="A292" s="64"/>
      <c r="B292" s="64"/>
      <c r="C292" s="64"/>
      <c r="D292" s="64"/>
      <c r="E292" s="64"/>
      <c r="F292" s="82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2.75" customHeight="1" x14ac:dyDescent="0.2">
      <c r="A293" s="64"/>
      <c r="B293" s="64"/>
      <c r="C293" s="64"/>
      <c r="D293" s="64"/>
      <c r="E293" s="64"/>
      <c r="F293" s="82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2.75" customHeight="1" x14ac:dyDescent="0.2">
      <c r="A294" s="64"/>
      <c r="B294" s="64"/>
      <c r="C294" s="64"/>
      <c r="D294" s="64"/>
      <c r="E294" s="64"/>
      <c r="F294" s="82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2.75" customHeight="1" x14ac:dyDescent="0.2">
      <c r="A295" s="64"/>
      <c r="B295" s="64"/>
      <c r="C295" s="64"/>
      <c r="D295" s="64"/>
      <c r="E295" s="64"/>
      <c r="F295" s="82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2.75" customHeight="1" x14ac:dyDescent="0.2">
      <c r="A296" s="64"/>
      <c r="B296" s="64"/>
      <c r="C296" s="64"/>
      <c r="D296" s="64"/>
      <c r="E296" s="64"/>
      <c r="F296" s="82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2.75" customHeight="1" x14ac:dyDescent="0.2">
      <c r="A297" s="64"/>
      <c r="B297" s="64"/>
      <c r="C297" s="64"/>
      <c r="D297" s="64"/>
      <c r="E297" s="64"/>
      <c r="F297" s="82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2.75" customHeight="1" x14ac:dyDescent="0.2">
      <c r="A298" s="64"/>
      <c r="B298" s="64"/>
      <c r="C298" s="64"/>
      <c r="D298" s="64"/>
      <c r="E298" s="64"/>
      <c r="F298" s="82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2.75" customHeight="1" x14ac:dyDescent="0.2">
      <c r="A299" s="64"/>
      <c r="B299" s="64"/>
      <c r="C299" s="64"/>
      <c r="D299" s="64"/>
      <c r="E299" s="64"/>
      <c r="F299" s="82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2.75" customHeight="1" x14ac:dyDescent="0.2">
      <c r="A300" s="64"/>
      <c r="B300" s="64"/>
      <c r="C300" s="64"/>
      <c r="D300" s="64"/>
      <c r="E300" s="64"/>
      <c r="F300" s="82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2.75" customHeight="1" x14ac:dyDescent="0.2">
      <c r="A301" s="64"/>
      <c r="B301" s="64"/>
      <c r="C301" s="64"/>
      <c r="D301" s="64"/>
      <c r="E301" s="64"/>
      <c r="F301" s="82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2.75" customHeight="1" x14ac:dyDescent="0.2">
      <c r="A302" s="64"/>
      <c r="B302" s="64"/>
      <c r="C302" s="64"/>
      <c r="D302" s="64"/>
      <c r="E302" s="64"/>
      <c r="F302" s="82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2.75" customHeight="1" x14ac:dyDescent="0.2">
      <c r="A303" s="64"/>
      <c r="B303" s="64"/>
      <c r="C303" s="64"/>
      <c r="D303" s="64"/>
      <c r="E303" s="64"/>
      <c r="F303" s="82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2.75" customHeight="1" x14ac:dyDescent="0.2">
      <c r="A304" s="64"/>
      <c r="B304" s="64"/>
      <c r="C304" s="64"/>
      <c r="D304" s="64"/>
      <c r="E304" s="64"/>
      <c r="F304" s="82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2.75" customHeight="1" x14ac:dyDescent="0.2">
      <c r="A305" s="64"/>
      <c r="B305" s="64"/>
      <c r="C305" s="64"/>
      <c r="D305" s="64"/>
      <c r="E305" s="64"/>
      <c r="F305" s="82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2.75" customHeight="1" x14ac:dyDescent="0.2">
      <c r="A306" s="64"/>
      <c r="B306" s="64"/>
      <c r="C306" s="64"/>
      <c r="D306" s="64"/>
      <c r="E306" s="64"/>
      <c r="F306" s="82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2.75" customHeight="1" x14ac:dyDescent="0.2">
      <c r="A307" s="64"/>
      <c r="B307" s="64"/>
      <c r="C307" s="64"/>
      <c r="D307" s="64"/>
      <c r="E307" s="64"/>
      <c r="F307" s="82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2.75" customHeight="1" x14ac:dyDescent="0.2">
      <c r="A308" s="64"/>
      <c r="B308" s="64"/>
      <c r="C308" s="64"/>
      <c r="D308" s="64"/>
      <c r="E308" s="64"/>
      <c r="F308" s="82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2.75" customHeight="1" x14ac:dyDescent="0.2">
      <c r="A309" s="64"/>
      <c r="B309" s="64"/>
      <c r="C309" s="64"/>
      <c r="D309" s="64"/>
      <c r="E309" s="64"/>
      <c r="F309" s="82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2.75" customHeight="1" x14ac:dyDescent="0.2">
      <c r="A310" s="64"/>
      <c r="B310" s="64"/>
      <c r="C310" s="64"/>
      <c r="D310" s="64"/>
      <c r="E310" s="64"/>
      <c r="F310" s="82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2.75" customHeight="1" x14ac:dyDescent="0.2">
      <c r="A311" s="64"/>
      <c r="B311" s="64"/>
      <c r="C311" s="64"/>
      <c r="D311" s="64"/>
      <c r="E311" s="64"/>
      <c r="F311" s="82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2.75" customHeight="1" x14ac:dyDescent="0.2">
      <c r="A312" s="64"/>
      <c r="B312" s="64"/>
      <c r="C312" s="64"/>
      <c r="D312" s="64"/>
      <c r="E312" s="64"/>
      <c r="F312" s="82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2.75" customHeight="1" x14ac:dyDescent="0.2">
      <c r="A313" s="64"/>
      <c r="B313" s="64"/>
      <c r="C313" s="64"/>
      <c r="D313" s="64"/>
      <c r="E313" s="64"/>
      <c r="F313" s="82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2.75" customHeight="1" x14ac:dyDescent="0.2">
      <c r="A314" s="64"/>
      <c r="B314" s="64"/>
      <c r="C314" s="64"/>
      <c r="D314" s="64"/>
      <c r="E314" s="64"/>
      <c r="F314" s="82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2.75" customHeight="1" x14ac:dyDescent="0.2">
      <c r="A315" s="64"/>
      <c r="B315" s="64"/>
      <c r="C315" s="64"/>
      <c r="D315" s="64"/>
      <c r="E315" s="64"/>
      <c r="F315" s="82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2.75" customHeight="1" x14ac:dyDescent="0.2">
      <c r="A316" s="64"/>
      <c r="B316" s="64"/>
      <c r="C316" s="64"/>
      <c r="D316" s="64"/>
      <c r="E316" s="64"/>
      <c r="F316" s="82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2.75" customHeight="1" x14ac:dyDescent="0.2">
      <c r="A317" s="64"/>
      <c r="B317" s="64"/>
      <c r="C317" s="64"/>
      <c r="D317" s="64"/>
      <c r="E317" s="64"/>
      <c r="F317" s="82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2.75" customHeight="1" x14ac:dyDescent="0.2">
      <c r="A318" s="64"/>
      <c r="B318" s="64"/>
      <c r="C318" s="64"/>
      <c r="D318" s="64"/>
      <c r="E318" s="64"/>
      <c r="F318" s="82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2.75" customHeight="1" x14ac:dyDescent="0.2">
      <c r="A319" s="64"/>
      <c r="B319" s="64"/>
      <c r="C319" s="64"/>
      <c r="D319" s="64"/>
      <c r="E319" s="64"/>
      <c r="F319" s="82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2.75" customHeight="1" x14ac:dyDescent="0.2">
      <c r="A320" s="64"/>
      <c r="B320" s="64"/>
      <c r="C320" s="64"/>
      <c r="D320" s="64"/>
      <c r="E320" s="64"/>
      <c r="F320" s="82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2.75" customHeight="1" x14ac:dyDescent="0.2">
      <c r="A321" s="64"/>
      <c r="B321" s="64"/>
      <c r="C321" s="64"/>
      <c r="D321" s="64"/>
      <c r="E321" s="64"/>
      <c r="F321" s="82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2.75" customHeight="1" x14ac:dyDescent="0.2">
      <c r="A322" s="64"/>
      <c r="B322" s="64"/>
      <c r="C322" s="64"/>
      <c r="D322" s="64"/>
      <c r="E322" s="64"/>
      <c r="F322" s="82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2.75" customHeight="1" x14ac:dyDescent="0.2">
      <c r="A323" s="64"/>
      <c r="B323" s="64"/>
      <c r="C323" s="64"/>
      <c r="D323" s="64"/>
      <c r="E323" s="64"/>
      <c r="F323" s="82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2.75" customHeight="1" x14ac:dyDescent="0.2">
      <c r="A324" s="64"/>
      <c r="B324" s="64"/>
      <c r="C324" s="64"/>
      <c r="D324" s="64"/>
      <c r="E324" s="64"/>
      <c r="F324" s="82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2.75" customHeight="1" x14ac:dyDescent="0.2">
      <c r="A325" s="64"/>
      <c r="B325" s="64"/>
      <c r="C325" s="64"/>
      <c r="D325" s="64"/>
      <c r="E325" s="64"/>
      <c r="F325" s="82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2.75" customHeight="1" x14ac:dyDescent="0.2">
      <c r="A326" s="64"/>
      <c r="B326" s="64"/>
      <c r="C326" s="64"/>
      <c r="D326" s="64"/>
      <c r="E326" s="64"/>
      <c r="F326" s="82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2.75" customHeight="1" x14ac:dyDescent="0.2">
      <c r="A327" s="64"/>
      <c r="B327" s="64"/>
      <c r="C327" s="64"/>
      <c r="D327" s="64"/>
      <c r="E327" s="64"/>
      <c r="F327" s="82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2.75" customHeight="1" x14ac:dyDescent="0.2">
      <c r="A328" s="64"/>
      <c r="B328" s="64"/>
      <c r="C328" s="64"/>
      <c r="D328" s="64"/>
      <c r="E328" s="64"/>
      <c r="F328" s="82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2.75" customHeight="1" x14ac:dyDescent="0.2">
      <c r="A329" s="64"/>
      <c r="B329" s="64"/>
      <c r="C329" s="64"/>
      <c r="D329" s="64"/>
      <c r="E329" s="64"/>
      <c r="F329" s="82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2.75" customHeight="1" x14ac:dyDescent="0.2">
      <c r="A330" s="64"/>
      <c r="B330" s="64"/>
      <c r="C330" s="64"/>
      <c r="D330" s="64"/>
      <c r="E330" s="64"/>
      <c r="F330" s="82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2.75" customHeight="1" x14ac:dyDescent="0.2">
      <c r="A331" s="64"/>
      <c r="B331" s="64"/>
      <c r="C331" s="64"/>
      <c r="D331" s="64"/>
      <c r="E331" s="64"/>
      <c r="F331" s="82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2.75" customHeight="1" x14ac:dyDescent="0.2">
      <c r="A332" s="64"/>
      <c r="B332" s="64"/>
      <c r="C332" s="64"/>
      <c r="D332" s="64"/>
      <c r="E332" s="64"/>
      <c r="F332" s="82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2.75" customHeight="1" x14ac:dyDescent="0.2">
      <c r="A333" s="64"/>
      <c r="B333" s="64"/>
      <c r="C333" s="64"/>
      <c r="D333" s="64"/>
      <c r="E333" s="64"/>
      <c r="F333" s="82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2.75" customHeight="1" x14ac:dyDescent="0.2">
      <c r="A334" s="64"/>
      <c r="B334" s="64"/>
      <c r="C334" s="64"/>
      <c r="D334" s="64"/>
      <c r="E334" s="64"/>
      <c r="F334" s="82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2.75" customHeight="1" x14ac:dyDescent="0.2">
      <c r="A335" s="64"/>
      <c r="B335" s="64"/>
      <c r="C335" s="64"/>
      <c r="D335" s="64"/>
      <c r="E335" s="64"/>
      <c r="F335" s="82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2.75" customHeight="1" x14ac:dyDescent="0.2">
      <c r="A336" s="64"/>
      <c r="B336" s="64"/>
      <c r="C336" s="64"/>
      <c r="D336" s="64"/>
      <c r="E336" s="64"/>
      <c r="F336" s="82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2.75" customHeight="1" x14ac:dyDescent="0.2">
      <c r="A337" s="64"/>
      <c r="B337" s="64"/>
      <c r="C337" s="64"/>
      <c r="D337" s="64"/>
      <c r="E337" s="64"/>
      <c r="F337" s="82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2.75" customHeight="1" x14ac:dyDescent="0.2">
      <c r="A338" s="64"/>
      <c r="B338" s="64"/>
      <c r="C338" s="64"/>
      <c r="D338" s="64"/>
      <c r="E338" s="64"/>
      <c r="F338" s="82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2.75" customHeight="1" x14ac:dyDescent="0.2">
      <c r="A339" s="64"/>
      <c r="B339" s="64"/>
      <c r="C339" s="64"/>
      <c r="D339" s="64"/>
      <c r="E339" s="64"/>
      <c r="F339" s="82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2.75" customHeight="1" x14ac:dyDescent="0.2">
      <c r="A340" s="64"/>
      <c r="B340" s="64"/>
      <c r="C340" s="64"/>
      <c r="D340" s="64"/>
      <c r="E340" s="64"/>
      <c r="F340" s="82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2.75" customHeight="1" x14ac:dyDescent="0.2">
      <c r="A341" s="64"/>
      <c r="B341" s="64"/>
      <c r="C341" s="64"/>
      <c r="D341" s="64"/>
      <c r="E341" s="64"/>
      <c r="F341" s="82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2.75" customHeight="1" x14ac:dyDescent="0.2">
      <c r="A342" s="64"/>
      <c r="B342" s="64"/>
      <c r="C342" s="64"/>
      <c r="D342" s="64"/>
      <c r="E342" s="64"/>
      <c r="F342" s="82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2.75" customHeight="1" x14ac:dyDescent="0.2">
      <c r="A343" s="64"/>
      <c r="B343" s="64"/>
      <c r="C343" s="64"/>
      <c r="D343" s="64"/>
      <c r="E343" s="64"/>
      <c r="F343" s="82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2.75" customHeight="1" x14ac:dyDescent="0.2">
      <c r="A344" s="64"/>
      <c r="B344" s="64"/>
      <c r="C344" s="64"/>
      <c r="D344" s="64"/>
      <c r="E344" s="64"/>
      <c r="F344" s="82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2.75" customHeight="1" x14ac:dyDescent="0.2">
      <c r="A345" s="64"/>
      <c r="B345" s="64"/>
      <c r="C345" s="64"/>
      <c r="D345" s="64"/>
      <c r="E345" s="64"/>
      <c r="F345" s="82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2.75" customHeight="1" x14ac:dyDescent="0.2">
      <c r="A346" s="64"/>
      <c r="B346" s="64"/>
      <c r="C346" s="64"/>
      <c r="D346" s="64"/>
      <c r="E346" s="64"/>
      <c r="F346" s="82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2.75" customHeight="1" x14ac:dyDescent="0.2">
      <c r="A347" s="64"/>
      <c r="B347" s="64"/>
      <c r="C347" s="64"/>
      <c r="D347" s="64"/>
      <c r="E347" s="64"/>
      <c r="F347" s="82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2.75" customHeight="1" x14ac:dyDescent="0.2">
      <c r="A348" s="64"/>
      <c r="B348" s="64"/>
      <c r="C348" s="64"/>
      <c r="D348" s="64"/>
      <c r="E348" s="64"/>
      <c r="F348" s="82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2.75" customHeight="1" x14ac:dyDescent="0.2">
      <c r="A349" s="64"/>
      <c r="B349" s="64"/>
      <c r="C349" s="64"/>
      <c r="D349" s="64"/>
      <c r="E349" s="64"/>
      <c r="F349" s="82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2.75" customHeight="1" x14ac:dyDescent="0.2">
      <c r="A350" s="64"/>
      <c r="B350" s="64"/>
      <c r="C350" s="64"/>
      <c r="D350" s="64"/>
      <c r="E350" s="64"/>
      <c r="F350" s="82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2.75" customHeight="1" x14ac:dyDescent="0.2">
      <c r="A351" s="64"/>
      <c r="B351" s="64"/>
      <c r="C351" s="64"/>
      <c r="D351" s="64"/>
      <c r="E351" s="64"/>
      <c r="F351" s="82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2.75" customHeight="1" x14ac:dyDescent="0.2">
      <c r="A352" s="64"/>
      <c r="B352" s="64"/>
      <c r="C352" s="64"/>
      <c r="D352" s="64"/>
      <c r="E352" s="64"/>
      <c r="F352" s="82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2.75" customHeight="1" x14ac:dyDescent="0.2">
      <c r="A353" s="64"/>
      <c r="B353" s="64"/>
      <c r="C353" s="64"/>
      <c r="D353" s="64"/>
      <c r="E353" s="64"/>
      <c r="F353" s="82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2.75" customHeight="1" x14ac:dyDescent="0.2">
      <c r="A354" s="64"/>
      <c r="B354" s="64"/>
      <c r="C354" s="64"/>
      <c r="D354" s="64"/>
      <c r="E354" s="64"/>
      <c r="F354" s="82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2.75" customHeight="1" x14ac:dyDescent="0.2">
      <c r="A355" s="64"/>
      <c r="B355" s="64"/>
      <c r="C355" s="64"/>
      <c r="D355" s="64"/>
      <c r="E355" s="64"/>
      <c r="F355" s="82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2.75" customHeight="1" x14ac:dyDescent="0.2">
      <c r="A356" s="64"/>
      <c r="B356" s="64"/>
      <c r="C356" s="64"/>
      <c r="D356" s="64"/>
      <c r="E356" s="64"/>
      <c r="F356" s="82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2.75" customHeight="1" x14ac:dyDescent="0.2">
      <c r="A357" s="64"/>
      <c r="B357" s="64"/>
      <c r="C357" s="64"/>
      <c r="D357" s="64"/>
      <c r="E357" s="64"/>
      <c r="F357" s="82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2.75" customHeight="1" x14ac:dyDescent="0.2">
      <c r="A358" s="64"/>
      <c r="B358" s="64"/>
      <c r="C358" s="64"/>
      <c r="D358" s="64"/>
      <c r="E358" s="64"/>
      <c r="F358" s="82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2.75" customHeight="1" x14ac:dyDescent="0.2">
      <c r="A359" s="64"/>
      <c r="B359" s="64"/>
      <c r="C359" s="64"/>
      <c r="D359" s="64"/>
      <c r="E359" s="64"/>
      <c r="F359" s="82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2.75" customHeight="1" x14ac:dyDescent="0.2">
      <c r="A360" s="64"/>
      <c r="B360" s="64"/>
      <c r="C360" s="64"/>
      <c r="D360" s="64"/>
      <c r="E360" s="64"/>
      <c r="F360" s="82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2.75" customHeight="1" x14ac:dyDescent="0.2">
      <c r="A361" s="64"/>
      <c r="B361" s="64"/>
      <c r="C361" s="64"/>
      <c r="D361" s="64"/>
      <c r="E361" s="64"/>
      <c r="F361" s="82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2.75" customHeight="1" x14ac:dyDescent="0.2">
      <c r="A362" s="64"/>
      <c r="B362" s="64"/>
      <c r="C362" s="64"/>
      <c r="D362" s="64"/>
      <c r="E362" s="64"/>
      <c r="F362" s="82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2.75" customHeight="1" x14ac:dyDescent="0.2">
      <c r="A363" s="64"/>
      <c r="B363" s="64"/>
      <c r="C363" s="64"/>
      <c r="D363" s="64"/>
      <c r="E363" s="64"/>
      <c r="F363" s="82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2.75" customHeight="1" x14ac:dyDescent="0.2">
      <c r="A364" s="64"/>
      <c r="B364" s="64"/>
      <c r="C364" s="64"/>
      <c r="D364" s="64"/>
      <c r="E364" s="64"/>
      <c r="F364" s="82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2.75" customHeight="1" x14ac:dyDescent="0.2">
      <c r="A365" s="64"/>
      <c r="B365" s="64"/>
      <c r="C365" s="64"/>
      <c r="D365" s="64"/>
      <c r="E365" s="64"/>
      <c r="F365" s="82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2.75" customHeight="1" x14ac:dyDescent="0.2">
      <c r="A366" s="64"/>
      <c r="B366" s="64"/>
      <c r="C366" s="64"/>
      <c r="D366" s="64"/>
      <c r="E366" s="64"/>
      <c r="F366" s="82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2.75" customHeight="1" x14ac:dyDescent="0.2">
      <c r="A367" s="64"/>
      <c r="B367" s="64"/>
      <c r="C367" s="64"/>
      <c r="D367" s="64"/>
      <c r="E367" s="64"/>
      <c r="F367" s="82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2.75" customHeight="1" x14ac:dyDescent="0.2">
      <c r="A368" s="64"/>
      <c r="B368" s="64"/>
      <c r="C368" s="64"/>
      <c r="D368" s="64"/>
      <c r="E368" s="64"/>
      <c r="F368" s="82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2.75" customHeight="1" x14ac:dyDescent="0.2">
      <c r="A369" s="64"/>
      <c r="B369" s="64"/>
      <c r="C369" s="64"/>
      <c r="D369" s="64"/>
      <c r="E369" s="64"/>
      <c r="F369" s="82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2.75" customHeight="1" x14ac:dyDescent="0.2">
      <c r="A370" s="64"/>
      <c r="B370" s="64"/>
      <c r="C370" s="64"/>
      <c r="D370" s="64"/>
      <c r="E370" s="64"/>
      <c r="F370" s="82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2.75" customHeight="1" x14ac:dyDescent="0.2">
      <c r="A371" s="64"/>
      <c r="B371" s="64"/>
      <c r="C371" s="64"/>
      <c r="D371" s="64"/>
      <c r="E371" s="64"/>
      <c r="F371" s="82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2.75" customHeight="1" x14ac:dyDescent="0.2">
      <c r="A372" s="64"/>
      <c r="B372" s="64"/>
      <c r="C372" s="64"/>
      <c r="D372" s="64"/>
      <c r="E372" s="64"/>
      <c r="F372" s="82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2.75" customHeight="1" x14ac:dyDescent="0.2">
      <c r="A373" s="64"/>
      <c r="B373" s="64"/>
      <c r="C373" s="64"/>
      <c r="D373" s="64"/>
      <c r="E373" s="64"/>
      <c r="F373" s="82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2.75" customHeight="1" x14ac:dyDescent="0.2">
      <c r="A374" s="64"/>
      <c r="B374" s="64"/>
      <c r="C374" s="64"/>
      <c r="D374" s="64"/>
      <c r="E374" s="64"/>
      <c r="F374" s="82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2.75" customHeight="1" x14ac:dyDescent="0.2">
      <c r="A375" s="64"/>
      <c r="B375" s="64"/>
      <c r="C375" s="64"/>
      <c r="D375" s="64"/>
      <c r="E375" s="64"/>
      <c r="F375" s="82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2.75" customHeight="1" x14ac:dyDescent="0.2">
      <c r="A376" s="64"/>
      <c r="B376" s="64"/>
      <c r="C376" s="64"/>
      <c r="D376" s="64"/>
      <c r="E376" s="64"/>
      <c r="F376" s="82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2.75" customHeight="1" x14ac:dyDescent="0.2">
      <c r="A377" s="64"/>
      <c r="B377" s="64"/>
      <c r="C377" s="64"/>
      <c r="D377" s="64"/>
      <c r="E377" s="64"/>
      <c r="F377" s="82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2.75" customHeight="1" x14ac:dyDescent="0.2">
      <c r="A378" s="64"/>
      <c r="B378" s="64"/>
      <c r="C378" s="64"/>
      <c r="D378" s="64"/>
      <c r="E378" s="64"/>
      <c r="F378" s="82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2.75" customHeight="1" x14ac:dyDescent="0.2">
      <c r="A379" s="64"/>
      <c r="B379" s="64"/>
      <c r="C379" s="64"/>
      <c r="D379" s="64"/>
      <c r="E379" s="64"/>
      <c r="F379" s="82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2.75" customHeight="1" x14ac:dyDescent="0.2">
      <c r="A380" s="64"/>
      <c r="B380" s="64"/>
      <c r="C380" s="64"/>
      <c r="D380" s="64"/>
      <c r="E380" s="64"/>
      <c r="F380" s="82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2.75" customHeight="1" x14ac:dyDescent="0.2">
      <c r="A381" s="64"/>
      <c r="B381" s="64"/>
      <c r="C381" s="64"/>
      <c r="D381" s="64"/>
      <c r="E381" s="64"/>
      <c r="F381" s="82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2.75" customHeight="1" x14ac:dyDescent="0.2">
      <c r="A382" s="64"/>
      <c r="B382" s="64"/>
      <c r="C382" s="64"/>
      <c r="D382" s="64"/>
      <c r="E382" s="64"/>
      <c r="F382" s="82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2.75" customHeight="1" x14ac:dyDescent="0.2">
      <c r="A383" s="64"/>
      <c r="B383" s="64"/>
      <c r="C383" s="64"/>
      <c r="D383" s="64"/>
      <c r="E383" s="64"/>
      <c r="F383" s="82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2.75" customHeight="1" x14ac:dyDescent="0.2">
      <c r="A384" s="64"/>
      <c r="B384" s="64"/>
      <c r="C384" s="64"/>
      <c r="D384" s="64"/>
      <c r="E384" s="64"/>
      <c r="F384" s="82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2.75" customHeight="1" x14ac:dyDescent="0.2">
      <c r="A385" s="64"/>
      <c r="B385" s="64"/>
      <c r="C385" s="64"/>
      <c r="D385" s="64"/>
      <c r="E385" s="64"/>
      <c r="F385" s="82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2.75" customHeight="1" x14ac:dyDescent="0.2">
      <c r="A386" s="64"/>
      <c r="B386" s="64"/>
      <c r="C386" s="64"/>
      <c r="D386" s="64"/>
      <c r="E386" s="64"/>
      <c r="F386" s="82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2.75" customHeight="1" x14ac:dyDescent="0.2">
      <c r="A387" s="64"/>
      <c r="B387" s="64"/>
      <c r="C387" s="64"/>
      <c r="D387" s="64"/>
      <c r="E387" s="64"/>
      <c r="F387" s="82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2.75" customHeight="1" x14ac:dyDescent="0.2">
      <c r="A388" s="64"/>
      <c r="B388" s="64"/>
      <c r="C388" s="64"/>
      <c r="D388" s="64"/>
      <c r="E388" s="64"/>
      <c r="F388" s="82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2.75" customHeight="1" x14ac:dyDescent="0.2">
      <c r="A389" s="64"/>
      <c r="B389" s="64"/>
      <c r="C389" s="64"/>
      <c r="D389" s="64"/>
      <c r="E389" s="64"/>
      <c r="F389" s="82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2.75" customHeight="1" x14ac:dyDescent="0.2">
      <c r="A390" s="64"/>
      <c r="B390" s="64"/>
      <c r="C390" s="64"/>
      <c r="D390" s="64"/>
      <c r="E390" s="64"/>
      <c r="F390" s="82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2.75" customHeight="1" x14ac:dyDescent="0.2">
      <c r="A391" s="64"/>
      <c r="B391" s="64"/>
      <c r="C391" s="64"/>
      <c r="D391" s="64"/>
      <c r="E391" s="64"/>
      <c r="F391" s="82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2.75" customHeight="1" x14ac:dyDescent="0.2">
      <c r="A392" s="64"/>
      <c r="B392" s="64"/>
      <c r="C392" s="64"/>
      <c r="D392" s="64"/>
      <c r="E392" s="64"/>
      <c r="F392" s="82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2.75" customHeight="1" x14ac:dyDescent="0.2">
      <c r="A393" s="64"/>
      <c r="B393" s="64"/>
      <c r="C393" s="64"/>
      <c r="D393" s="64"/>
      <c r="E393" s="64"/>
      <c r="F393" s="82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2.75" customHeight="1" x14ac:dyDescent="0.2">
      <c r="A394" s="64"/>
      <c r="B394" s="64"/>
      <c r="C394" s="64"/>
      <c r="D394" s="64"/>
      <c r="E394" s="64"/>
      <c r="F394" s="82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2.75" customHeight="1" x14ac:dyDescent="0.2">
      <c r="A395" s="64"/>
      <c r="B395" s="64"/>
      <c r="C395" s="64"/>
      <c r="D395" s="64"/>
      <c r="E395" s="64"/>
      <c r="F395" s="82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2.75" customHeight="1" x14ac:dyDescent="0.2">
      <c r="A396" s="64"/>
      <c r="B396" s="64"/>
      <c r="C396" s="64"/>
      <c r="D396" s="64"/>
      <c r="E396" s="64"/>
      <c r="F396" s="82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2.75" customHeight="1" x14ac:dyDescent="0.2">
      <c r="A397" s="64"/>
      <c r="B397" s="64"/>
      <c r="C397" s="64"/>
      <c r="D397" s="64"/>
      <c r="E397" s="64"/>
      <c r="F397" s="82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2.75" customHeight="1" x14ac:dyDescent="0.2">
      <c r="A398" s="64"/>
      <c r="B398" s="64"/>
      <c r="C398" s="64"/>
      <c r="D398" s="64"/>
      <c r="E398" s="64"/>
      <c r="F398" s="82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2.75" customHeight="1" x14ac:dyDescent="0.2">
      <c r="A399" s="64"/>
      <c r="B399" s="64"/>
      <c r="C399" s="64"/>
      <c r="D399" s="64"/>
      <c r="E399" s="64"/>
      <c r="F399" s="82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2.75" customHeight="1" x14ac:dyDescent="0.2">
      <c r="A400" s="64"/>
      <c r="B400" s="64"/>
      <c r="C400" s="64"/>
      <c r="D400" s="64"/>
      <c r="E400" s="64"/>
      <c r="F400" s="82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2.75" customHeight="1" x14ac:dyDescent="0.2">
      <c r="A401" s="64"/>
      <c r="B401" s="64"/>
      <c r="C401" s="64"/>
      <c r="D401" s="64"/>
      <c r="E401" s="64"/>
      <c r="F401" s="82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2.75" customHeight="1" x14ac:dyDescent="0.2">
      <c r="A402" s="64"/>
      <c r="B402" s="64"/>
      <c r="C402" s="64"/>
      <c r="D402" s="64"/>
      <c r="E402" s="64"/>
      <c r="F402" s="82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2.75" customHeight="1" x14ac:dyDescent="0.2">
      <c r="A403" s="64"/>
      <c r="B403" s="64"/>
      <c r="C403" s="64"/>
      <c r="D403" s="64"/>
      <c r="E403" s="64"/>
      <c r="F403" s="82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2.75" customHeight="1" x14ac:dyDescent="0.2">
      <c r="A404" s="64"/>
      <c r="B404" s="64"/>
      <c r="C404" s="64"/>
      <c r="D404" s="64"/>
      <c r="E404" s="64"/>
      <c r="F404" s="82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2.75" customHeight="1" x14ac:dyDescent="0.2">
      <c r="A405" s="64"/>
      <c r="B405" s="64"/>
      <c r="C405" s="64"/>
      <c r="D405" s="64"/>
      <c r="E405" s="64"/>
      <c r="F405" s="82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2.75" customHeight="1" x14ac:dyDescent="0.2">
      <c r="A406" s="64"/>
      <c r="B406" s="64"/>
      <c r="C406" s="64"/>
      <c r="D406" s="64"/>
      <c r="E406" s="64"/>
      <c r="F406" s="82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2.75" customHeight="1" x14ac:dyDescent="0.2">
      <c r="A407" s="64"/>
      <c r="B407" s="64"/>
      <c r="C407" s="64"/>
      <c r="D407" s="64"/>
      <c r="E407" s="64"/>
      <c r="F407" s="82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2.75" customHeight="1" x14ac:dyDescent="0.2">
      <c r="A408" s="64"/>
      <c r="B408" s="64"/>
      <c r="C408" s="64"/>
      <c r="D408" s="64"/>
      <c r="E408" s="64"/>
      <c r="F408" s="82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2.75" customHeight="1" x14ac:dyDescent="0.2">
      <c r="A409" s="64"/>
      <c r="B409" s="64"/>
      <c r="C409" s="64"/>
      <c r="D409" s="64"/>
      <c r="E409" s="64"/>
      <c r="F409" s="82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2.75" customHeight="1" x14ac:dyDescent="0.2">
      <c r="A410" s="64"/>
      <c r="B410" s="64"/>
      <c r="C410" s="64"/>
      <c r="D410" s="64"/>
      <c r="E410" s="64"/>
      <c r="F410" s="82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2.75" customHeight="1" x14ac:dyDescent="0.2">
      <c r="A411" s="64"/>
      <c r="B411" s="64"/>
      <c r="C411" s="64"/>
      <c r="D411" s="64"/>
      <c r="E411" s="64"/>
      <c r="F411" s="82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2.75" customHeight="1" x14ac:dyDescent="0.2">
      <c r="A412" s="64"/>
      <c r="B412" s="64"/>
      <c r="C412" s="64"/>
      <c r="D412" s="64"/>
      <c r="E412" s="64"/>
      <c r="F412" s="82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2.75" customHeight="1" x14ac:dyDescent="0.2">
      <c r="A413" s="64"/>
      <c r="B413" s="64"/>
      <c r="C413" s="64"/>
      <c r="D413" s="64"/>
      <c r="E413" s="64"/>
      <c r="F413" s="82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2.75" customHeight="1" x14ac:dyDescent="0.2">
      <c r="A414" s="64"/>
      <c r="B414" s="64"/>
      <c r="C414" s="64"/>
      <c r="D414" s="64"/>
      <c r="E414" s="64"/>
      <c r="F414" s="82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2.75" customHeight="1" x14ac:dyDescent="0.2">
      <c r="A415" s="64"/>
      <c r="B415" s="64"/>
      <c r="C415" s="64"/>
      <c r="D415" s="64"/>
      <c r="E415" s="64"/>
      <c r="F415" s="82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2.75" customHeight="1" x14ac:dyDescent="0.2">
      <c r="A416" s="64"/>
      <c r="B416" s="64"/>
      <c r="C416" s="64"/>
      <c r="D416" s="64"/>
      <c r="E416" s="64"/>
      <c r="F416" s="82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2.75" customHeight="1" x14ac:dyDescent="0.2">
      <c r="A417" s="64"/>
      <c r="B417" s="64"/>
      <c r="C417" s="64"/>
      <c r="D417" s="64"/>
      <c r="E417" s="64"/>
      <c r="F417" s="82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2.75" customHeight="1" x14ac:dyDescent="0.2">
      <c r="A418" s="64"/>
      <c r="B418" s="64"/>
      <c r="C418" s="64"/>
      <c r="D418" s="64"/>
      <c r="E418" s="64"/>
      <c r="F418" s="82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2.75" customHeight="1" x14ac:dyDescent="0.2">
      <c r="A419" s="64"/>
      <c r="B419" s="64"/>
      <c r="C419" s="64"/>
      <c r="D419" s="64"/>
      <c r="E419" s="64"/>
      <c r="F419" s="82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2.75" customHeight="1" x14ac:dyDescent="0.2">
      <c r="A420" s="64"/>
      <c r="B420" s="64"/>
      <c r="C420" s="64"/>
      <c r="D420" s="64"/>
      <c r="E420" s="64"/>
      <c r="F420" s="82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2.75" customHeight="1" x14ac:dyDescent="0.2">
      <c r="A421" s="64"/>
      <c r="B421" s="64"/>
      <c r="C421" s="64"/>
      <c r="D421" s="64"/>
      <c r="E421" s="64"/>
      <c r="F421" s="82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2.75" customHeight="1" x14ac:dyDescent="0.2">
      <c r="A422" s="64"/>
      <c r="B422" s="64"/>
      <c r="C422" s="64"/>
      <c r="D422" s="64"/>
      <c r="E422" s="64"/>
      <c r="F422" s="82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2.75" customHeight="1" x14ac:dyDescent="0.2">
      <c r="A423" s="64"/>
      <c r="B423" s="64"/>
      <c r="C423" s="64"/>
      <c r="D423" s="64"/>
      <c r="E423" s="64"/>
      <c r="F423" s="82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2.75" customHeight="1" x14ac:dyDescent="0.2">
      <c r="A424" s="64"/>
      <c r="B424" s="64"/>
      <c r="C424" s="64"/>
      <c r="D424" s="64"/>
      <c r="E424" s="64"/>
      <c r="F424" s="82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2.75" customHeight="1" x14ac:dyDescent="0.2">
      <c r="A425" s="64"/>
      <c r="B425" s="64"/>
      <c r="C425" s="64"/>
      <c r="D425" s="64"/>
      <c r="E425" s="64"/>
      <c r="F425" s="82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2.75" customHeight="1" x14ac:dyDescent="0.2">
      <c r="A426" s="64"/>
      <c r="B426" s="64"/>
      <c r="C426" s="64"/>
      <c r="D426" s="64"/>
      <c r="E426" s="64"/>
      <c r="F426" s="82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2.75" customHeight="1" x14ac:dyDescent="0.2">
      <c r="A427" s="64"/>
      <c r="B427" s="64"/>
      <c r="C427" s="64"/>
      <c r="D427" s="64"/>
      <c r="E427" s="64"/>
      <c r="F427" s="82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2.75" customHeight="1" x14ac:dyDescent="0.2">
      <c r="A428" s="64"/>
      <c r="B428" s="64"/>
      <c r="C428" s="64"/>
      <c r="D428" s="64"/>
      <c r="E428" s="64"/>
      <c r="F428" s="82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2.75" customHeight="1" x14ac:dyDescent="0.2">
      <c r="A429" s="64"/>
      <c r="B429" s="64"/>
      <c r="C429" s="64"/>
      <c r="D429" s="64"/>
      <c r="E429" s="64"/>
      <c r="F429" s="82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2.75" customHeight="1" x14ac:dyDescent="0.2">
      <c r="A430" s="64"/>
      <c r="B430" s="64"/>
      <c r="C430" s="64"/>
      <c r="D430" s="64"/>
      <c r="E430" s="64"/>
      <c r="F430" s="82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2.75" customHeight="1" x14ac:dyDescent="0.2">
      <c r="A431" s="64"/>
      <c r="B431" s="64"/>
      <c r="C431" s="64"/>
      <c r="D431" s="64"/>
      <c r="E431" s="64"/>
      <c r="F431" s="82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2.75" customHeight="1" x14ac:dyDescent="0.2">
      <c r="A432" s="64"/>
      <c r="B432" s="64"/>
      <c r="C432" s="64"/>
      <c r="D432" s="64"/>
      <c r="E432" s="64"/>
      <c r="F432" s="82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2.75" customHeight="1" x14ac:dyDescent="0.2">
      <c r="A433" s="64"/>
      <c r="B433" s="64"/>
      <c r="C433" s="64"/>
      <c r="D433" s="64"/>
      <c r="E433" s="64"/>
      <c r="F433" s="82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2.75" customHeight="1" x14ac:dyDescent="0.2">
      <c r="A434" s="64"/>
      <c r="B434" s="64"/>
      <c r="C434" s="64"/>
      <c r="D434" s="64"/>
      <c r="E434" s="64"/>
      <c r="F434" s="82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2.75" customHeight="1" x14ac:dyDescent="0.2">
      <c r="A435" s="64"/>
      <c r="B435" s="64"/>
      <c r="C435" s="64"/>
      <c r="D435" s="64"/>
      <c r="E435" s="64"/>
      <c r="F435" s="82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2.75" customHeight="1" x14ac:dyDescent="0.2">
      <c r="A436" s="64"/>
      <c r="B436" s="64"/>
      <c r="C436" s="64"/>
      <c r="D436" s="64"/>
      <c r="E436" s="64"/>
      <c r="F436" s="82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2.75" customHeight="1" x14ac:dyDescent="0.2">
      <c r="A437" s="64"/>
      <c r="B437" s="64"/>
      <c r="C437" s="64"/>
      <c r="D437" s="64"/>
      <c r="E437" s="64"/>
      <c r="F437" s="82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2.75" customHeight="1" x14ac:dyDescent="0.2">
      <c r="A438" s="64"/>
      <c r="B438" s="64"/>
      <c r="C438" s="64"/>
      <c r="D438" s="64"/>
      <c r="E438" s="64"/>
      <c r="F438" s="82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2.75" customHeight="1" x14ac:dyDescent="0.2">
      <c r="A439" s="64"/>
      <c r="B439" s="64"/>
      <c r="C439" s="64"/>
      <c r="D439" s="64"/>
      <c r="E439" s="64"/>
      <c r="F439" s="82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2.75" customHeight="1" x14ac:dyDescent="0.2">
      <c r="A440" s="64"/>
      <c r="B440" s="64"/>
      <c r="C440" s="64"/>
      <c r="D440" s="64"/>
      <c r="E440" s="64"/>
      <c r="F440" s="82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2.75" customHeight="1" x14ac:dyDescent="0.2">
      <c r="A441" s="64"/>
      <c r="B441" s="64"/>
      <c r="C441" s="64"/>
      <c r="D441" s="64"/>
      <c r="E441" s="64"/>
      <c r="F441" s="82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2.75" customHeight="1" x14ac:dyDescent="0.2">
      <c r="A442" s="64"/>
      <c r="B442" s="64"/>
      <c r="C442" s="64"/>
      <c r="D442" s="64"/>
      <c r="E442" s="64"/>
      <c r="F442" s="82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2.75" customHeight="1" x14ac:dyDescent="0.2">
      <c r="A443" s="64"/>
      <c r="B443" s="64"/>
      <c r="C443" s="64"/>
      <c r="D443" s="64"/>
      <c r="E443" s="64"/>
      <c r="F443" s="82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2.75" customHeight="1" x14ac:dyDescent="0.2">
      <c r="A444" s="64"/>
      <c r="B444" s="64"/>
      <c r="C444" s="64"/>
      <c r="D444" s="64"/>
      <c r="E444" s="64"/>
      <c r="F444" s="82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2.75" customHeight="1" x14ac:dyDescent="0.2">
      <c r="A445" s="64"/>
      <c r="B445" s="64"/>
      <c r="C445" s="64"/>
      <c r="D445" s="64"/>
      <c r="E445" s="64"/>
      <c r="F445" s="82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2.75" customHeight="1" x14ac:dyDescent="0.2">
      <c r="A446" s="64"/>
      <c r="B446" s="64"/>
      <c r="C446" s="64"/>
      <c r="D446" s="64"/>
      <c r="E446" s="64"/>
      <c r="F446" s="82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2.75" customHeight="1" x14ac:dyDescent="0.2">
      <c r="A447" s="64"/>
      <c r="B447" s="64"/>
      <c r="C447" s="64"/>
      <c r="D447" s="64"/>
      <c r="E447" s="64"/>
      <c r="F447" s="82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2.75" customHeight="1" x14ac:dyDescent="0.2">
      <c r="A448" s="64"/>
      <c r="B448" s="64"/>
      <c r="C448" s="64"/>
      <c r="D448" s="64"/>
      <c r="E448" s="64"/>
      <c r="F448" s="82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2.75" customHeight="1" x14ac:dyDescent="0.2">
      <c r="A449" s="64"/>
      <c r="B449" s="64"/>
      <c r="C449" s="64"/>
      <c r="D449" s="64"/>
      <c r="E449" s="64"/>
      <c r="F449" s="82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2.75" customHeight="1" x14ac:dyDescent="0.2">
      <c r="A450" s="64"/>
      <c r="B450" s="64"/>
      <c r="C450" s="64"/>
      <c r="D450" s="64"/>
      <c r="E450" s="64"/>
      <c r="F450" s="82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2.75" customHeight="1" x14ac:dyDescent="0.2">
      <c r="A451" s="64"/>
      <c r="B451" s="64"/>
      <c r="C451" s="64"/>
      <c r="D451" s="64"/>
      <c r="E451" s="64"/>
      <c r="F451" s="82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2.75" customHeight="1" x14ac:dyDescent="0.2">
      <c r="A452" s="64"/>
      <c r="B452" s="64"/>
      <c r="C452" s="64"/>
      <c r="D452" s="64"/>
      <c r="E452" s="64"/>
      <c r="F452" s="82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2.75" customHeight="1" x14ac:dyDescent="0.2">
      <c r="A453" s="64"/>
      <c r="B453" s="64"/>
      <c r="C453" s="64"/>
      <c r="D453" s="64"/>
      <c r="E453" s="64"/>
      <c r="F453" s="82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2.75" customHeight="1" x14ac:dyDescent="0.2">
      <c r="A454" s="64"/>
      <c r="B454" s="64"/>
      <c r="C454" s="64"/>
      <c r="D454" s="64"/>
      <c r="E454" s="64"/>
      <c r="F454" s="82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2.75" customHeight="1" x14ac:dyDescent="0.2">
      <c r="A455" s="64"/>
      <c r="B455" s="64"/>
      <c r="C455" s="64"/>
      <c r="D455" s="64"/>
      <c r="E455" s="64"/>
      <c r="F455" s="82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2.75" customHeight="1" x14ac:dyDescent="0.2">
      <c r="A456" s="64"/>
      <c r="B456" s="64"/>
      <c r="C456" s="64"/>
      <c r="D456" s="64"/>
      <c r="E456" s="64"/>
      <c r="F456" s="82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2.75" customHeight="1" x14ac:dyDescent="0.2">
      <c r="A457" s="64"/>
      <c r="B457" s="64"/>
      <c r="C457" s="64"/>
      <c r="D457" s="64"/>
      <c r="E457" s="64"/>
      <c r="F457" s="82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2.75" customHeight="1" x14ac:dyDescent="0.2">
      <c r="A458" s="64"/>
      <c r="B458" s="64"/>
      <c r="C458" s="64"/>
      <c r="D458" s="64"/>
      <c r="E458" s="64"/>
      <c r="F458" s="82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2.75" customHeight="1" x14ac:dyDescent="0.2">
      <c r="A459" s="64"/>
      <c r="B459" s="64"/>
      <c r="C459" s="64"/>
      <c r="D459" s="64"/>
      <c r="E459" s="64"/>
      <c r="F459" s="82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2.75" customHeight="1" x14ac:dyDescent="0.2">
      <c r="A460" s="64"/>
      <c r="B460" s="64"/>
      <c r="C460" s="64"/>
      <c r="D460" s="64"/>
      <c r="E460" s="64"/>
      <c r="F460" s="82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2.75" customHeight="1" x14ac:dyDescent="0.2">
      <c r="A461" s="64"/>
      <c r="B461" s="64"/>
      <c r="C461" s="64"/>
      <c r="D461" s="64"/>
      <c r="E461" s="64"/>
      <c r="F461" s="82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2.75" customHeight="1" x14ac:dyDescent="0.2">
      <c r="A462" s="64"/>
      <c r="B462" s="64"/>
      <c r="C462" s="64"/>
      <c r="D462" s="64"/>
      <c r="E462" s="64"/>
      <c r="F462" s="82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2.75" customHeight="1" x14ac:dyDescent="0.2">
      <c r="A463" s="64"/>
      <c r="B463" s="64"/>
      <c r="C463" s="64"/>
      <c r="D463" s="64"/>
      <c r="E463" s="64"/>
      <c r="F463" s="82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2.75" customHeight="1" x14ac:dyDescent="0.2">
      <c r="A464" s="64"/>
      <c r="B464" s="64"/>
      <c r="C464" s="64"/>
      <c r="D464" s="64"/>
      <c r="E464" s="64"/>
      <c r="F464" s="82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2.75" customHeight="1" x14ac:dyDescent="0.2">
      <c r="A465" s="64"/>
      <c r="B465" s="64"/>
      <c r="C465" s="64"/>
      <c r="D465" s="64"/>
      <c r="E465" s="64"/>
      <c r="F465" s="82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2.75" customHeight="1" x14ac:dyDescent="0.2">
      <c r="A466" s="64"/>
      <c r="B466" s="64"/>
      <c r="C466" s="64"/>
      <c r="D466" s="64"/>
      <c r="E466" s="64"/>
      <c r="F466" s="82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2.75" customHeight="1" x14ac:dyDescent="0.2">
      <c r="A467" s="64"/>
      <c r="B467" s="64"/>
      <c r="C467" s="64"/>
      <c r="D467" s="64"/>
      <c r="E467" s="64"/>
      <c r="F467" s="82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2.75" customHeight="1" x14ac:dyDescent="0.2">
      <c r="A468" s="64"/>
      <c r="B468" s="64"/>
      <c r="C468" s="64"/>
      <c r="D468" s="64"/>
      <c r="E468" s="64"/>
      <c r="F468" s="82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2.75" customHeight="1" x14ac:dyDescent="0.2">
      <c r="A469" s="64"/>
      <c r="B469" s="64"/>
      <c r="C469" s="64"/>
      <c r="D469" s="64"/>
      <c r="E469" s="64"/>
      <c r="F469" s="82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2.75" customHeight="1" x14ac:dyDescent="0.2">
      <c r="A470" s="64"/>
      <c r="B470" s="64"/>
      <c r="C470" s="64"/>
      <c r="D470" s="64"/>
      <c r="E470" s="64"/>
      <c r="F470" s="82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2.75" customHeight="1" x14ac:dyDescent="0.2">
      <c r="A471" s="64"/>
      <c r="B471" s="64"/>
      <c r="C471" s="64"/>
      <c r="D471" s="64"/>
      <c r="E471" s="64"/>
      <c r="F471" s="82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2.75" customHeight="1" x14ac:dyDescent="0.2">
      <c r="A472" s="64"/>
      <c r="B472" s="64"/>
      <c r="C472" s="64"/>
      <c r="D472" s="64"/>
      <c r="E472" s="64"/>
      <c r="F472" s="82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2.75" customHeight="1" x14ac:dyDescent="0.2">
      <c r="A473" s="64"/>
      <c r="B473" s="64"/>
      <c r="C473" s="64"/>
      <c r="D473" s="64"/>
      <c r="E473" s="64"/>
      <c r="F473" s="82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2.75" customHeight="1" x14ac:dyDescent="0.2">
      <c r="A474" s="64"/>
      <c r="B474" s="64"/>
      <c r="C474" s="64"/>
      <c r="D474" s="64"/>
      <c r="E474" s="64"/>
      <c r="F474" s="82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2.75" customHeight="1" x14ac:dyDescent="0.2">
      <c r="A475" s="64"/>
      <c r="B475" s="64"/>
      <c r="C475" s="64"/>
      <c r="D475" s="64"/>
      <c r="E475" s="64"/>
      <c r="F475" s="82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2.75" customHeight="1" x14ac:dyDescent="0.2">
      <c r="A476" s="64"/>
      <c r="B476" s="64"/>
      <c r="C476" s="64"/>
      <c r="D476" s="64"/>
      <c r="E476" s="64"/>
      <c r="F476" s="82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2.75" customHeight="1" x14ac:dyDescent="0.2">
      <c r="A477" s="64"/>
      <c r="B477" s="64"/>
      <c r="C477" s="64"/>
      <c r="D477" s="64"/>
      <c r="E477" s="64"/>
      <c r="F477" s="82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2.75" customHeight="1" x14ac:dyDescent="0.2">
      <c r="A478" s="64"/>
      <c r="B478" s="64"/>
      <c r="C478" s="64"/>
      <c r="D478" s="64"/>
      <c r="E478" s="64"/>
      <c r="F478" s="82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2.75" customHeight="1" x14ac:dyDescent="0.2">
      <c r="A479" s="64"/>
      <c r="B479" s="64"/>
      <c r="C479" s="64"/>
      <c r="D479" s="64"/>
      <c r="E479" s="64"/>
      <c r="F479" s="82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2.75" customHeight="1" x14ac:dyDescent="0.2">
      <c r="A480" s="64"/>
      <c r="B480" s="64"/>
      <c r="C480" s="64"/>
      <c r="D480" s="64"/>
      <c r="E480" s="64"/>
      <c r="F480" s="82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2.75" customHeight="1" x14ac:dyDescent="0.2">
      <c r="A481" s="64"/>
      <c r="B481" s="64"/>
      <c r="C481" s="64"/>
      <c r="D481" s="64"/>
      <c r="E481" s="64"/>
      <c r="F481" s="82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2.75" customHeight="1" x14ac:dyDescent="0.2">
      <c r="A482" s="64"/>
      <c r="B482" s="64"/>
      <c r="C482" s="64"/>
      <c r="D482" s="64"/>
      <c r="E482" s="64"/>
      <c r="F482" s="82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2.75" customHeight="1" x14ac:dyDescent="0.2">
      <c r="A483" s="64"/>
      <c r="B483" s="64"/>
      <c r="C483" s="64"/>
      <c r="D483" s="64"/>
      <c r="E483" s="64"/>
      <c r="F483" s="82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2.75" customHeight="1" x14ac:dyDescent="0.2">
      <c r="A484" s="64"/>
      <c r="B484" s="64"/>
      <c r="C484" s="64"/>
      <c r="D484" s="64"/>
      <c r="E484" s="64"/>
      <c r="F484" s="82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2.75" customHeight="1" x14ac:dyDescent="0.2">
      <c r="A485" s="64"/>
      <c r="B485" s="64"/>
      <c r="C485" s="64"/>
      <c r="D485" s="64"/>
      <c r="E485" s="64"/>
      <c r="F485" s="82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2.75" customHeight="1" x14ac:dyDescent="0.2">
      <c r="A486" s="64"/>
      <c r="B486" s="64"/>
      <c r="C486" s="64"/>
      <c r="D486" s="64"/>
      <c r="E486" s="64"/>
      <c r="F486" s="82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2.75" customHeight="1" x14ac:dyDescent="0.2">
      <c r="A487" s="64"/>
      <c r="B487" s="64"/>
      <c r="C487" s="64"/>
      <c r="D487" s="64"/>
      <c r="E487" s="64"/>
      <c r="F487" s="82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2.75" customHeight="1" x14ac:dyDescent="0.2">
      <c r="A488" s="64"/>
      <c r="B488" s="64"/>
      <c r="C488" s="64"/>
      <c r="D488" s="64"/>
      <c r="E488" s="64"/>
      <c r="F488" s="82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2.75" customHeight="1" x14ac:dyDescent="0.2">
      <c r="A489" s="64"/>
      <c r="B489" s="64"/>
      <c r="C489" s="64"/>
      <c r="D489" s="64"/>
      <c r="E489" s="64"/>
      <c r="F489" s="82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2.75" customHeight="1" x14ac:dyDescent="0.2">
      <c r="A490" s="64"/>
      <c r="B490" s="64"/>
      <c r="C490" s="64"/>
      <c r="D490" s="64"/>
      <c r="E490" s="64"/>
      <c r="F490" s="82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2.75" customHeight="1" x14ac:dyDescent="0.2">
      <c r="A491" s="64"/>
      <c r="B491" s="64"/>
      <c r="C491" s="64"/>
      <c r="D491" s="64"/>
      <c r="E491" s="64"/>
      <c r="F491" s="82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2.75" customHeight="1" x14ac:dyDescent="0.2">
      <c r="A492" s="64"/>
      <c r="B492" s="64"/>
      <c r="C492" s="64"/>
      <c r="D492" s="64"/>
      <c r="E492" s="64"/>
      <c r="F492" s="82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2.75" customHeight="1" x14ac:dyDescent="0.2">
      <c r="A493" s="64"/>
      <c r="B493" s="64"/>
      <c r="C493" s="64"/>
      <c r="D493" s="64"/>
      <c r="E493" s="64"/>
      <c r="F493" s="82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2.75" customHeight="1" x14ac:dyDescent="0.2">
      <c r="A494" s="64"/>
      <c r="B494" s="64"/>
      <c r="C494" s="64"/>
      <c r="D494" s="64"/>
      <c r="E494" s="64"/>
      <c r="F494" s="82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2.75" customHeight="1" x14ac:dyDescent="0.2">
      <c r="A495" s="64"/>
      <c r="B495" s="64"/>
      <c r="C495" s="64"/>
      <c r="D495" s="64"/>
      <c r="E495" s="64"/>
      <c r="F495" s="82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2.75" customHeight="1" x14ac:dyDescent="0.2">
      <c r="A496" s="64"/>
      <c r="B496" s="64"/>
      <c r="C496" s="64"/>
      <c r="D496" s="64"/>
      <c r="E496" s="64"/>
      <c r="F496" s="82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2.75" customHeight="1" x14ac:dyDescent="0.2">
      <c r="A497" s="64"/>
      <c r="B497" s="64"/>
      <c r="C497" s="64"/>
      <c r="D497" s="64"/>
      <c r="E497" s="64"/>
      <c r="F497" s="82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2.75" customHeight="1" x14ac:dyDescent="0.2">
      <c r="A498" s="64"/>
      <c r="B498" s="64"/>
      <c r="C498" s="64"/>
      <c r="D498" s="64"/>
      <c r="E498" s="64"/>
      <c r="F498" s="82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2.75" customHeight="1" x14ac:dyDescent="0.2">
      <c r="A499" s="64"/>
      <c r="B499" s="64"/>
      <c r="C499" s="64"/>
      <c r="D499" s="64"/>
      <c r="E499" s="64"/>
      <c r="F499" s="82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2.75" customHeight="1" x14ac:dyDescent="0.2">
      <c r="A500" s="64"/>
      <c r="B500" s="64"/>
      <c r="C500" s="64"/>
      <c r="D500" s="64"/>
      <c r="E500" s="64"/>
      <c r="F500" s="82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2.75" customHeight="1" x14ac:dyDescent="0.2">
      <c r="A501" s="64"/>
      <c r="B501" s="64"/>
      <c r="C501" s="64"/>
      <c r="D501" s="64"/>
      <c r="E501" s="64"/>
      <c r="F501" s="82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2.75" customHeight="1" x14ac:dyDescent="0.2">
      <c r="A502" s="64"/>
      <c r="B502" s="64"/>
      <c r="C502" s="64"/>
      <c r="D502" s="64"/>
      <c r="E502" s="64"/>
      <c r="F502" s="82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2.75" customHeight="1" x14ac:dyDescent="0.2">
      <c r="A503" s="64"/>
      <c r="B503" s="64"/>
      <c r="C503" s="64"/>
      <c r="D503" s="64"/>
      <c r="E503" s="64"/>
      <c r="F503" s="82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2.75" customHeight="1" x14ac:dyDescent="0.2">
      <c r="A504" s="64"/>
      <c r="B504" s="64"/>
      <c r="C504" s="64"/>
      <c r="D504" s="64"/>
      <c r="E504" s="64"/>
      <c r="F504" s="82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2.75" customHeight="1" x14ac:dyDescent="0.2">
      <c r="A505" s="64"/>
      <c r="B505" s="64"/>
      <c r="C505" s="64"/>
      <c r="D505" s="64"/>
      <c r="E505" s="64"/>
      <c r="F505" s="82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2.75" customHeight="1" x14ac:dyDescent="0.2">
      <c r="A506" s="64"/>
      <c r="B506" s="64"/>
      <c r="C506" s="64"/>
      <c r="D506" s="64"/>
      <c r="E506" s="64"/>
      <c r="F506" s="82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2.75" customHeight="1" x14ac:dyDescent="0.2">
      <c r="A507" s="64"/>
      <c r="B507" s="64"/>
      <c r="C507" s="64"/>
      <c r="D507" s="64"/>
      <c r="E507" s="64"/>
      <c r="F507" s="82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2.75" customHeight="1" x14ac:dyDescent="0.2">
      <c r="A508" s="64"/>
      <c r="B508" s="64"/>
      <c r="C508" s="64"/>
      <c r="D508" s="64"/>
      <c r="E508" s="64"/>
      <c r="F508" s="82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2.75" customHeight="1" x14ac:dyDescent="0.2">
      <c r="A509" s="64"/>
      <c r="B509" s="64"/>
      <c r="C509" s="64"/>
      <c r="D509" s="64"/>
      <c r="E509" s="64"/>
      <c r="F509" s="82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2.75" customHeight="1" x14ac:dyDescent="0.2">
      <c r="A510" s="64"/>
      <c r="B510" s="64"/>
      <c r="C510" s="64"/>
      <c r="D510" s="64"/>
      <c r="E510" s="64"/>
      <c r="F510" s="82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2.75" customHeight="1" x14ac:dyDescent="0.2">
      <c r="A511" s="64"/>
      <c r="B511" s="64"/>
      <c r="C511" s="64"/>
      <c r="D511" s="64"/>
      <c r="E511" s="64"/>
      <c r="F511" s="82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2.75" customHeight="1" x14ac:dyDescent="0.2">
      <c r="A512" s="64"/>
      <c r="B512" s="64"/>
      <c r="C512" s="64"/>
      <c r="D512" s="64"/>
      <c r="E512" s="64"/>
      <c r="F512" s="82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2.75" customHeight="1" x14ac:dyDescent="0.2">
      <c r="A513" s="64"/>
      <c r="B513" s="64"/>
      <c r="C513" s="64"/>
      <c r="D513" s="64"/>
      <c r="E513" s="64"/>
      <c r="F513" s="82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2.75" customHeight="1" x14ac:dyDescent="0.2">
      <c r="A514" s="64"/>
      <c r="B514" s="64"/>
      <c r="C514" s="64"/>
      <c r="D514" s="64"/>
      <c r="E514" s="64"/>
      <c r="F514" s="82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2.75" customHeight="1" x14ac:dyDescent="0.2">
      <c r="A515" s="64"/>
      <c r="B515" s="64"/>
      <c r="C515" s="64"/>
      <c r="D515" s="64"/>
      <c r="E515" s="64"/>
      <c r="F515" s="82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2.75" customHeight="1" x14ac:dyDescent="0.2">
      <c r="A516" s="64"/>
      <c r="B516" s="64"/>
      <c r="C516" s="64"/>
      <c r="D516" s="64"/>
      <c r="E516" s="64"/>
      <c r="F516" s="82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2.75" customHeight="1" x14ac:dyDescent="0.2">
      <c r="A517" s="64"/>
      <c r="B517" s="64"/>
      <c r="C517" s="64"/>
      <c r="D517" s="64"/>
      <c r="E517" s="64"/>
      <c r="F517" s="82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2.75" customHeight="1" x14ac:dyDescent="0.2">
      <c r="A518" s="64"/>
      <c r="B518" s="64"/>
      <c r="C518" s="64"/>
      <c r="D518" s="64"/>
      <c r="E518" s="64"/>
      <c r="F518" s="82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2.75" customHeight="1" x14ac:dyDescent="0.2">
      <c r="A519" s="64"/>
      <c r="B519" s="64"/>
      <c r="C519" s="64"/>
      <c r="D519" s="64"/>
      <c r="E519" s="64"/>
      <c r="F519" s="82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2.75" customHeight="1" x14ac:dyDescent="0.2">
      <c r="A520" s="64"/>
      <c r="B520" s="64"/>
      <c r="C520" s="64"/>
      <c r="D520" s="64"/>
      <c r="E520" s="64"/>
      <c r="F520" s="82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2.75" customHeight="1" x14ac:dyDescent="0.2">
      <c r="A521" s="64"/>
      <c r="B521" s="64"/>
      <c r="C521" s="64"/>
      <c r="D521" s="64"/>
      <c r="E521" s="64"/>
      <c r="F521" s="82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2.75" customHeight="1" x14ac:dyDescent="0.2">
      <c r="A522" s="64"/>
      <c r="B522" s="64"/>
      <c r="C522" s="64"/>
      <c r="D522" s="64"/>
      <c r="E522" s="64"/>
      <c r="F522" s="82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2.75" customHeight="1" x14ac:dyDescent="0.2">
      <c r="A523" s="64"/>
      <c r="B523" s="64"/>
      <c r="C523" s="64"/>
      <c r="D523" s="64"/>
      <c r="E523" s="64"/>
      <c r="F523" s="82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2.75" customHeight="1" x14ac:dyDescent="0.2">
      <c r="A524" s="64"/>
      <c r="B524" s="64"/>
      <c r="C524" s="64"/>
      <c r="D524" s="64"/>
      <c r="E524" s="64"/>
      <c r="F524" s="82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2.75" customHeight="1" x14ac:dyDescent="0.2">
      <c r="A525" s="64"/>
      <c r="B525" s="64"/>
      <c r="C525" s="64"/>
      <c r="D525" s="64"/>
      <c r="E525" s="64"/>
      <c r="F525" s="82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2.75" customHeight="1" x14ac:dyDescent="0.2">
      <c r="A526" s="64"/>
      <c r="B526" s="64"/>
      <c r="C526" s="64"/>
      <c r="D526" s="64"/>
      <c r="E526" s="64"/>
      <c r="F526" s="82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2.75" customHeight="1" x14ac:dyDescent="0.2">
      <c r="A527" s="64"/>
      <c r="B527" s="64"/>
      <c r="C527" s="64"/>
      <c r="D527" s="64"/>
      <c r="E527" s="64"/>
      <c r="F527" s="82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2.75" customHeight="1" x14ac:dyDescent="0.2">
      <c r="A528" s="64"/>
      <c r="B528" s="64"/>
      <c r="C528" s="64"/>
      <c r="D528" s="64"/>
      <c r="E528" s="64"/>
      <c r="F528" s="82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2.75" customHeight="1" x14ac:dyDescent="0.2">
      <c r="A529" s="64"/>
      <c r="B529" s="64"/>
      <c r="C529" s="64"/>
      <c r="D529" s="64"/>
      <c r="E529" s="64"/>
      <c r="F529" s="82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2.75" customHeight="1" x14ac:dyDescent="0.2">
      <c r="A530" s="64"/>
      <c r="B530" s="64"/>
      <c r="C530" s="64"/>
      <c r="D530" s="64"/>
      <c r="E530" s="64"/>
      <c r="F530" s="82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2.75" customHeight="1" x14ac:dyDescent="0.2">
      <c r="A531" s="64"/>
      <c r="B531" s="64"/>
      <c r="C531" s="64"/>
      <c r="D531" s="64"/>
      <c r="E531" s="64"/>
      <c r="F531" s="82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2.75" customHeight="1" x14ac:dyDescent="0.2">
      <c r="A532" s="64"/>
      <c r="B532" s="64"/>
      <c r="C532" s="64"/>
      <c r="D532" s="64"/>
      <c r="E532" s="64"/>
      <c r="F532" s="82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2.75" customHeight="1" x14ac:dyDescent="0.2">
      <c r="A533" s="64"/>
      <c r="B533" s="64"/>
      <c r="C533" s="64"/>
      <c r="D533" s="64"/>
      <c r="E533" s="64"/>
      <c r="F533" s="82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2.75" customHeight="1" x14ac:dyDescent="0.2">
      <c r="A534" s="64"/>
      <c r="B534" s="64"/>
      <c r="C534" s="64"/>
      <c r="D534" s="64"/>
      <c r="E534" s="64"/>
      <c r="F534" s="82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2.75" customHeight="1" x14ac:dyDescent="0.2">
      <c r="A535" s="64"/>
      <c r="B535" s="64"/>
      <c r="C535" s="64"/>
      <c r="D535" s="64"/>
      <c r="E535" s="64"/>
      <c r="F535" s="82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2.75" customHeight="1" x14ac:dyDescent="0.2">
      <c r="A536" s="64"/>
      <c r="B536" s="64"/>
      <c r="C536" s="64"/>
      <c r="D536" s="64"/>
      <c r="E536" s="64"/>
      <c r="F536" s="82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2.75" customHeight="1" x14ac:dyDescent="0.2">
      <c r="A537" s="64"/>
      <c r="B537" s="64"/>
      <c r="C537" s="64"/>
      <c r="D537" s="64"/>
      <c r="E537" s="64"/>
      <c r="F537" s="82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2.75" customHeight="1" x14ac:dyDescent="0.2">
      <c r="A538" s="64"/>
      <c r="B538" s="64"/>
      <c r="C538" s="64"/>
      <c r="D538" s="64"/>
      <c r="E538" s="64"/>
      <c r="F538" s="82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2.75" customHeight="1" x14ac:dyDescent="0.2">
      <c r="A539" s="64"/>
      <c r="B539" s="64"/>
      <c r="C539" s="64"/>
      <c r="D539" s="64"/>
      <c r="E539" s="64"/>
      <c r="F539" s="82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2.75" customHeight="1" x14ac:dyDescent="0.2">
      <c r="A540" s="64"/>
      <c r="B540" s="64"/>
      <c r="C540" s="64"/>
      <c r="D540" s="64"/>
      <c r="E540" s="64"/>
      <c r="F540" s="82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.75" customHeight="1" x14ac:dyDescent="0.2">
      <c r="A541" s="64"/>
      <c r="B541" s="64"/>
      <c r="C541" s="64"/>
      <c r="D541" s="64"/>
      <c r="E541" s="64"/>
      <c r="F541" s="82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2.75" customHeight="1" x14ac:dyDescent="0.2">
      <c r="A542" s="64"/>
      <c r="B542" s="64"/>
      <c r="C542" s="64"/>
      <c r="D542" s="64"/>
      <c r="E542" s="64"/>
      <c r="F542" s="82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2.75" customHeight="1" x14ac:dyDescent="0.2">
      <c r="A543" s="64"/>
      <c r="B543" s="64"/>
      <c r="C543" s="64"/>
      <c r="D543" s="64"/>
      <c r="E543" s="64"/>
      <c r="F543" s="82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2.75" customHeight="1" x14ac:dyDescent="0.2">
      <c r="A544" s="64"/>
      <c r="B544" s="64"/>
      <c r="C544" s="64"/>
      <c r="D544" s="64"/>
      <c r="E544" s="64"/>
      <c r="F544" s="82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2.75" customHeight="1" x14ac:dyDescent="0.2">
      <c r="A545" s="64"/>
      <c r="B545" s="64"/>
      <c r="C545" s="64"/>
      <c r="D545" s="64"/>
      <c r="E545" s="64"/>
      <c r="F545" s="82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2.75" customHeight="1" x14ac:dyDescent="0.2">
      <c r="A546" s="64"/>
      <c r="B546" s="64"/>
      <c r="C546" s="64"/>
      <c r="D546" s="64"/>
      <c r="E546" s="64"/>
      <c r="F546" s="82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2.75" customHeight="1" x14ac:dyDescent="0.2">
      <c r="A547" s="64"/>
      <c r="B547" s="64"/>
      <c r="C547" s="64"/>
      <c r="D547" s="64"/>
      <c r="E547" s="64"/>
      <c r="F547" s="82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2.75" customHeight="1" x14ac:dyDescent="0.2">
      <c r="A548" s="64"/>
      <c r="B548" s="64"/>
      <c r="C548" s="64"/>
      <c r="D548" s="64"/>
      <c r="E548" s="64"/>
      <c r="F548" s="82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2.75" customHeight="1" x14ac:dyDescent="0.2">
      <c r="A549" s="64"/>
      <c r="B549" s="64"/>
      <c r="C549" s="64"/>
      <c r="D549" s="64"/>
      <c r="E549" s="64"/>
      <c r="F549" s="82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2.75" customHeight="1" x14ac:dyDescent="0.2">
      <c r="A550" s="64"/>
      <c r="B550" s="64"/>
      <c r="C550" s="64"/>
      <c r="D550" s="64"/>
      <c r="E550" s="64"/>
      <c r="F550" s="82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.75" customHeight="1" x14ac:dyDescent="0.2">
      <c r="A551" s="64"/>
      <c r="B551" s="64"/>
      <c r="C551" s="64"/>
      <c r="D551" s="64"/>
      <c r="E551" s="64"/>
      <c r="F551" s="82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2.75" customHeight="1" x14ac:dyDescent="0.2">
      <c r="A552" s="64"/>
      <c r="B552" s="64"/>
      <c r="C552" s="64"/>
      <c r="D552" s="64"/>
      <c r="E552" s="64"/>
      <c r="F552" s="82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2.75" customHeight="1" x14ac:dyDescent="0.2">
      <c r="A553" s="64"/>
      <c r="B553" s="64"/>
      <c r="C553" s="64"/>
      <c r="D553" s="64"/>
      <c r="E553" s="64"/>
      <c r="F553" s="82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2.75" customHeight="1" x14ac:dyDescent="0.2">
      <c r="A554" s="64"/>
      <c r="B554" s="64"/>
      <c r="C554" s="64"/>
      <c r="D554" s="64"/>
      <c r="E554" s="64"/>
      <c r="F554" s="82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2.75" customHeight="1" x14ac:dyDescent="0.2">
      <c r="A555" s="64"/>
      <c r="B555" s="64"/>
      <c r="C555" s="64"/>
      <c r="D555" s="64"/>
      <c r="E555" s="64"/>
      <c r="F555" s="82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2.75" customHeight="1" x14ac:dyDescent="0.2">
      <c r="A556" s="64"/>
      <c r="B556" s="64"/>
      <c r="C556" s="64"/>
      <c r="D556" s="64"/>
      <c r="E556" s="64"/>
      <c r="F556" s="82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2.75" customHeight="1" x14ac:dyDescent="0.2">
      <c r="A557" s="64"/>
      <c r="B557" s="64"/>
      <c r="C557" s="64"/>
      <c r="D557" s="64"/>
      <c r="E557" s="64"/>
      <c r="F557" s="82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2.75" customHeight="1" x14ac:dyDescent="0.2">
      <c r="A558" s="64"/>
      <c r="B558" s="64"/>
      <c r="C558" s="64"/>
      <c r="D558" s="64"/>
      <c r="E558" s="64"/>
      <c r="F558" s="82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2.75" customHeight="1" x14ac:dyDescent="0.2">
      <c r="A559" s="64"/>
      <c r="B559" s="64"/>
      <c r="C559" s="64"/>
      <c r="D559" s="64"/>
      <c r="E559" s="64"/>
      <c r="F559" s="82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2.75" customHeight="1" x14ac:dyDescent="0.2">
      <c r="A560" s="64"/>
      <c r="B560" s="64"/>
      <c r="C560" s="64"/>
      <c r="D560" s="64"/>
      <c r="E560" s="64"/>
      <c r="F560" s="82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2.75" customHeight="1" x14ac:dyDescent="0.2">
      <c r="A561" s="64"/>
      <c r="B561" s="64"/>
      <c r="C561" s="64"/>
      <c r="D561" s="64"/>
      <c r="E561" s="64"/>
      <c r="F561" s="82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2.75" customHeight="1" x14ac:dyDescent="0.2">
      <c r="A562" s="64"/>
      <c r="B562" s="64"/>
      <c r="C562" s="64"/>
      <c r="D562" s="64"/>
      <c r="E562" s="64"/>
      <c r="F562" s="82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2.75" customHeight="1" x14ac:dyDescent="0.2">
      <c r="A563" s="64"/>
      <c r="B563" s="64"/>
      <c r="C563" s="64"/>
      <c r="D563" s="64"/>
      <c r="E563" s="64"/>
      <c r="F563" s="82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2.75" customHeight="1" x14ac:dyDescent="0.2">
      <c r="A564" s="64"/>
      <c r="B564" s="64"/>
      <c r="C564" s="64"/>
      <c r="D564" s="64"/>
      <c r="E564" s="64"/>
      <c r="F564" s="82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2.75" customHeight="1" x14ac:dyDescent="0.2">
      <c r="A565" s="64"/>
      <c r="B565" s="64"/>
      <c r="C565" s="64"/>
      <c r="D565" s="64"/>
      <c r="E565" s="64"/>
      <c r="F565" s="82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2.75" customHeight="1" x14ac:dyDescent="0.2">
      <c r="A566" s="64"/>
      <c r="B566" s="64"/>
      <c r="C566" s="64"/>
      <c r="D566" s="64"/>
      <c r="E566" s="64"/>
      <c r="F566" s="82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2.75" customHeight="1" x14ac:dyDescent="0.2">
      <c r="A567" s="64"/>
      <c r="B567" s="64"/>
      <c r="C567" s="64"/>
      <c r="D567" s="64"/>
      <c r="E567" s="64"/>
      <c r="F567" s="82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2.75" customHeight="1" x14ac:dyDescent="0.2">
      <c r="A568" s="64"/>
      <c r="B568" s="64"/>
      <c r="C568" s="64"/>
      <c r="D568" s="64"/>
      <c r="E568" s="64"/>
      <c r="F568" s="82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2.75" customHeight="1" x14ac:dyDescent="0.2">
      <c r="A569" s="64"/>
      <c r="B569" s="64"/>
      <c r="C569" s="64"/>
      <c r="D569" s="64"/>
      <c r="E569" s="64"/>
      <c r="F569" s="82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2.75" customHeight="1" x14ac:dyDescent="0.2">
      <c r="A570" s="64"/>
      <c r="B570" s="64"/>
      <c r="C570" s="64"/>
      <c r="D570" s="64"/>
      <c r="E570" s="64"/>
      <c r="F570" s="82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2.75" customHeight="1" x14ac:dyDescent="0.2">
      <c r="A571" s="64"/>
      <c r="B571" s="64"/>
      <c r="C571" s="64"/>
      <c r="D571" s="64"/>
      <c r="E571" s="64"/>
      <c r="F571" s="82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2.75" customHeight="1" x14ac:dyDescent="0.2">
      <c r="A572" s="64"/>
      <c r="B572" s="64"/>
      <c r="C572" s="64"/>
      <c r="D572" s="64"/>
      <c r="E572" s="64"/>
      <c r="F572" s="82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2.75" customHeight="1" x14ac:dyDescent="0.2">
      <c r="A573" s="64"/>
      <c r="B573" s="64"/>
      <c r="C573" s="64"/>
      <c r="D573" s="64"/>
      <c r="E573" s="64"/>
      <c r="F573" s="82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2.75" customHeight="1" x14ac:dyDescent="0.2">
      <c r="A574" s="64"/>
      <c r="B574" s="64"/>
      <c r="C574" s="64"/>
      <c r="D574" s="64"/>
      <c r="E574" s="64"/>
      <c r="F574" s="82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2.75" customHeight="1" x14ac:dyDescent="0.2">
      <c r="A575" s="64"/>
      <c r="B575" s="64"/>
      <c r="C575" s="64"/>
      <c r="D575" s="64"/>
      <c r="E575" s="64"/>
      <c r="F575" s="82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2.75" customHeight="1" x14ac:dyDescent="0.2">
      <c r="A576" s="64"/>
      <c r="B576" s="64"/>
      <c r="C576" s="64"/>
      <c r="D576" s="64"/>
      <c r="E576" s="64"/>
      <c r="F576" s="82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2.75" customHeight="1" x14ac:dyDescent="0.2">
      <c r="A577" s="64"/>
      <c r="B577" s="64"/>
      <c r="C577" s="64"/>
      <c r="D577" s="64"/>
      <c r="E577" s="64"/>
      <c r="F577" s="82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2.75" customHeight="1" x14ac:dyDescent="0.2">
      <c r="A578" s="64"/>
      <c r="B578" s="64"/>
      <c r="C578" s="64"/>
      <c r="D578" s="64"/>
      <c r="E578" s="64"/>
      <c r="F578" s="82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2.75" customHeight="1" x14ac:dyDescent="0.2">
      <c r="A579" s="64"/>
      <c r="B579" s="64"/>
      <c r="C579" s="64"/>
      <c r="D579" s="64"/>
      <c r="E579" s="64"/>
      <c r="F579" s="82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2.75" customHeight="1" x14ac:dyDescent="0.2">
      <c r="A580" s="64"/>
      <c r="B580" s="64"/>
      <c r="C580" s="64"/>
      <c r="D580" s="64"/>
      <c r="E580" s="64"/>
      <c r="F580" s="82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2.75" customHeight="1" x14ac:dyDescent="0.2">
      <c r="A581" s="64"/>
      <c r="B581" s="64"/>
      <c r="C581" s="64"/>
      <c r="D581" s="64"/>
      <c r="E581" s="64"/>
      <c r="F581" s="82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2.75" customHeight="1" x14ac:dyDescent="0.2">
      <c r="A582" s="64"/>
      <c r="B582" s="64"/>
      <c r="C582" s="64"/>
      <c r="D582" s="64"/>
      <c r="E582" s="64"/>
      <c r="F582" s="82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2.75" customHeight="1" x14ac:dyDescent="0.2">
      <c r="A583" s="64"/>
      <c r="B583" s="64"/>
      <c r="C583" s="64"/>
      <c r="D583" s="64"/>
      <c r="E583" s="64"/>
      <c r="F583" s="82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2.75" customHeight="1" x14ac:dyDescent="0.2">
      <c r="A584" s="64"/>
      <c r="B584" s="64"/>
      <c r="C584" s="64"/>
      <c r="D584" s="64"/>
      <c r="E584" s="64"/>
      <c r="F584" s="82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2.75" customHeight="1" x14ac:dyDescent="0.2">
      <c r="A585" s="64"/>
      <c r="B585" s="64"/>
      <c r="C585" s="64"/>
      <c r="D585" s="64"/>
      <c r="E585" s="64"/>
      <c r="F585" s="82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2.75" customHeight="1" x14ac:dyDescent="0.2">
      <c r="A586" s="64"/>
      <c r="B586" s="64"/>
      <c r="C586" s="64"/>
      <c r="D586" s="64"/>
      <c r="E586" s="64"/>
      <c r="F586" s="82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2.75" customHeight="1" x14ac:dyDescent="0.2">
      <c r="A587" s="64"/>
      <c r="B587" s="64"/>
      <c r="C587" s="64"/>
      <c r="D587" s="64"/>
      <c r="E587" s="64"/>
      <c r="F587" s="82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2.75" customHeight="1" x14ac:dyDescent="0.2">
      <c r="A588" s="64"/>
      <c r="B588" s="64"/>
      <c r="C588" s="64"/>
      <c r="D588" s="64"/>
      <c r="E588" s="64"/>
      <c r="F588" s="82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2.75" customHeight="1" x14ac:dyDescent="0.2">
      <c r="A589" s="64"/>
      <c r="B589" s="64"/>
      <c r="C589" s="64"/>
      <c r="D589" s="64"/>
      <c r="E589" s="64"/>
      <c r="F589" s="82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2.75" customHeight="1" x14ac:dyDescent="0.2">
      <c r="A590" s="64"/>
      <c r="B590" s="64"/>
      <c r="C590" s="64"/>
      <c r="D590" s="64"/>
      <c r="E590" s="64"/>
      <c r="F590" s="82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2.75" customHeight="1" x14ac:dyDescent="0.2">
      <c r="A591" s="64"/>
      <c r="B591" s="64"/>
      <c r="C591" s="64"/>
      <c r="D591" s="64"/>
      <c r="E591" s="64"/>
      <c r="F591" s="82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2.75" customHeight="1" x14ac:dyDescent="0.2">
      <c r="A592" s="64"/>
      <c r="B592" s="64"/>
      <c r="C592" s="64"/>
      <c r="D592" s="64"/>
      <c r="E592" s="64"/>
      <c r="F592" s="82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2.75" customHeight="1" x14ac:dyDescent="0.2">
      <c r="A593" s="64"/>
      <c r="B593" s="64"/>
      <c r="C593" s="64"/>
      <c r="D593" s="64"/>
      <c r="E593" s="64"/>
      <c r="F593" s="82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2.75" customHeight="1" x14ac:dyDescent="0.2">
      <c r="A594" s="64"/>
      <c r="B594" s="64"/>
      <c r="C594" s="64"/>
      <c r="D594" s="64"/>
      <c r="E594" s="64"/>
      <c r="F594" s="82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2.75" customHeight="1" x14ac:dyDescent="0.2">
      <c r="A595" s="64"/>
      <c r="B595" s="64"/>
      <c r="C595" s="64"/>
      <c r="D595" s="64"/>
      <c r="E595" s="64"/>
      <c r="F595" s="82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2.75" customHeight="1" x14ac:dyDescent="0.2">
      <c r="A596" s="64"/>
      <c r="B596" s="64"/>
      <c r="C596" s="64"/>
      <c r="D596" s="64"/>
      <c r="E596" s="64"/>
      <c r="F596" s="82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2.75" customHeight="1" x14ac:dyDescent="0.2">
      <c r="A597" s="64"/>
      <c r="B597" s="64"/>
      <c r="C597" s="64"/>
      <c r="D597" s="64"/>
      <c r="E597" s="64"/>
      <c r="F597" s="82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2.75" customHeight="1" x14ac:dyDescent="0.2">
      <c r="A598" s="64"/>
      <c r="B598" s="64"/>
      <c r="C598" s="64"/>
      <c r="D598" s="64"/>
      <c r="E598" s="64"/>
      <c r="F598" s="82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2.75" customHeight="1" x14ac:dyDescent="0.2">
      <c r="A599" s="64"/>
      <c r="B599" s="64"/>
      <c r="C599" s="64"/>
      <c r="D599" s="64"/>
      <c r="E599" s="64"/>
      <c r="F599" s="82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2.75" customHeight="1" x14ac:dyDescent="0.2">
      <c r="A600" s="64"/>
      <c r="B600" s="64"/>
      <c r="C600" s="64"/>
      <c r="D600" s="64"/>
      <c r="E600" s="64"/>
      <c r="F600" s="82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2.75" customHeight="1" x14ac:dyDescent="0.2">
      <c r="A601" s="64"/>
      <c r="B601" s="64"/>
      <c r="C601" s="64"/>
      <c r="D601" s="64"/>
      <c r="E601" s="64"/>
      <c r="F601" s="82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2.75" customHeight="1" x14ac:dyDescent="0.2">
      <c r="A602" s="64"/>
      <c r="B602" s="64"/>
      <c r="C602" s="64"/>
      <c r="D602" s="64"/>
      <c r="E602" s="64"/>
      <c r="F602" s="82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2.75" customHeight="1" x14ac:dyDescent="0.2">
      <c r="A603" s="64"/>
      <c r="B603" s="64"/>
      <c r="C603" s="64"/>
      <c r="D603" s="64"/>
      <c r="E603" s="64"/>
      <c r="F603" s="82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2.75" customHeight="1" x14ac:dyDescent="0.2">
      <c r="A604" s="64"/>
      <c r="B604" s="64"/>
      <c r="C604" s="64"/>
      <c r="D604" s="64"/>
      <c r="E604" s="64"/>
      <c r="F604" s="82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2.75" customHeight="1" x14ac:dyDescent="0.2">
      <c r="A605" s="64"/>
      <c r="B605" s="64"/>
      <c r="C605" s="64"/>
      <c r="D605" s="64"/>
      <c r="E605" s="64"/>
      <c r="F605" s="82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2.75" customHeight="1" x14ac:dyDescent="0.2">
      <c r="A606" s="64"/>
      <c r="B606" s="64"/>
      <c r="C606" s="64"/>
      <c r="D606" s="64"/>
      <c r="E606" s="64"/>
      <c r="F606" s="82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2.75" customHeight="1" x14ac:dyDescent="0.2">
      <c r="A607" s="64"/>
      <c r="B607" s="64"/>
      <c r="C607" s="64"/>
      <c r="D607" s="64"/>
      <c r="E607" s="64"/>
      <c r="F607" s="82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2.75" customHeight="1" x14ac:dyDescent="0.2">
      <c r="A608" s="64"/>
      <c r="B608" s="64"/>
      <c r="C608" s="64"/>
      <c r="D608" s="64"/>
      <c r="E608" s="64"/>
      <c r="F608" s="82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2.75" customHeight="1" x14ac:dyDescent="0.2">
      <c r="A609" s="64"/>
      <c r="B609" s="64"/>
      <c r="C609" s="64"/>
      <c r="D609" s="64"/>
      <c r="E609" s="64"/>
      <c r="F609" s="82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2.75" customHeight="1" x14ac:dyDescent="0.2">
      <c r="A610" s="64"/>
      <c r="B610" s="64"/>
      <c r="C610" s="64"/>
      <c r="D610" s="64"/>
      <c r="E610" s="64"/>
      <c r="F610" s="82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2.75" customHeight="1" x14ac:dyDescent="0.2">
      <c r="A611" s="64"/>
      <c r="B611" s="64"/>
      <c r="C611" s="64"/>
      <c r="D611" s="64"/>
      <c r="E611" s="64"/>
      <c r="F611" s="82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2.75" customHeight="1" x14ac:dyDescent="0.2">
      <c r="A612" s="64"/>
      <c r="B612" s="64"/>
      <c r="C612" s="64"/>
      <c r="D612" s="64"/>
      <c r="E612" s="64"/>
      <c r="F612" s="82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2.75" customHeight="1" x14ac:dyDescent="0.2">
      <c r="A613" s="64"/>
      <c r="B613" s="64"/>
      <c r="C613" s="64"/>
      <c r="D613" s="64"/>
      <c r="E613" s="64"/>
      <c r="F613" s="82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2.75" customHeight="1" x14ac:dyDescent="0.2">
      <c r="A614" s="64"/>
      <c r="B614" s="64"/>
      <c r="C614" s="64"/>
      <c r="D614" s="64"/>
      <c r="E614" s="64"/>
      <c r="F614" s="82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2.75" customHeight="1" x14ac:dyDescent="0.2">
      <c r="A615" s="64"/>
      <c r="B615" s="64"/>
      <c r="C615" s="64"/>
      <c r="D615" s="64"/>
      <c r="E615" s="64"/>
      <c r="F615" s="82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2.75" customHeight="1" x14ac:dyDescent="0.2">
      <c r="A616" s="64"/>
      <c r="B616" s="64"/>
      <c r="C616" s="64"/>
      <c r="D616" s="64"/>
      <c r="E616" s="64"/>
      <c r="F616" s="82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2.75" customHeight="1" x14ac:dyDescent="0.2">
      <c r="A617" s="64"/>
      <c r="B617" s="64"/>
      <c r="C617" s="64"/>
      <c r="D617" s="64"/>
      <c r="E617" s="64"/>
      <c r="F617" s="82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2.75" customHeight="1" x14ac:dyDescent="0.2">
      <c r="A618" s="64"/>
      <c r="B618" s="64"/>
      <c r="C618" s="64"/>
      <c r="D618" s="64"/>
      <c r="E618" s="64"/>
      <c r="F618" s="82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2.75" customHeight="1" x14ac:dyDescent="0.2">
      <c r="A619" s="64"/>
      <c r="B619" s="64"/>
      <c r="C619" s="64"/>
      <c r="D619" s="64"/>
      <c r="E619" s="64"/>
      <c r="F619" s="82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2.75" customHeight="1" x14ac:dyDescent="0.2">
      <c r="A620" s="64"/>
      <c r="B620" s="64"/>
      <c r="C620" s="64"/>
      <c r="D620" s="64"/>
      <c r="E620" s="64"/>
      <c r="F620" s="82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2.75" customHeight="1" x14ac:dyDescent="0.2">
      <c r="A621" s="64"/>
      <c r="B621" s="64"/>
      <c r="C621" s="64"/>
      <c r="D621" s="64"/>
      <c r="E621" s="64"/>
      <c r="F621" s="82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2.75" customHeight="1" x14ac:dyDescent="0.2">
      <c r="A622" s="64"/>
      <c r="B622" s="64"/>
      <c r="C622" s="64"/>
      <c r="D622" s="64"/>
      <c r="E622" s="64"/>
      <c r="F622" s="82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2.75" customHeight="1" x14ac:dyDescent="0.2">
      <c r="A623" s="64"/>
      <c r="B623" s="64"/>
      <c r="C623" s="64"/>
      <c r="D623" s="64"/>
      <c r="E623" s="64"/>
      <c r="F623" s="82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2.75" customHeight="1" x14ac:dyDescent="0.2">
      <c r="A624" s="64"/>
      <c r="B624" s="64"/>
      <c r="C624" s="64"/>
      <c r="D624" s="64"/>
      <c r="E624" s="64"/>
      <c r="F624" s="82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2.75" customHeight="1" x14ac:dyDescent="0.2">
      <c r="A625" s="64"/>
      <c r="B625" s="64"/>
      <c r="C625" s="64"/>
      <c r="D625" s="64"/>
      <c r="E625" s="64"/>
      <c r="F625" s="82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2.75" customHeight="1" x14ac:dyDescent="0.2">
      <c r="A626" s="64"/>
      <c r="B626" s="64"/>
      <c r="C626" s="64"/>
      <c r="D626" s="64"/>
      <c r="E626" s="64"/>
      <c r="F626" s="82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2.75" customHeight="1" x14ac:dyDescent="0.2">
      <c r="A627" s="64"/>
      <c r="B627" s="64"/>
      <c r="C627" s="64"/>
      <c r="D627" s="64"/>
      <c r="E627" s="64"/>
      <c r="F627" s="82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2.75" customHeight="1" x14ac:dyDescent="0.2">
      <c r="A628" s="64"/>
      <c r="B628" s="64"/>
      <c r="C628" s="64"/>
      <c r="D628" s="64"/>
      <c r="E628" s="64"/>
      <c r="F628" s="82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2.75" customHeight="1" x14ac:dyDescent="0.2">
      <c r="A629" s="64"/>
      <c r="B629" s="64"/>
      <c r="C629" s="64"/>
      <c r="D629" s="64"/>
      <c r="E629" s="64"/>
      <c r="F629" s="82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2.75" customHeight="1" x14ac:dyDescent="0.2">
      <c r="A630" s="64"/>
      <c r="B630" s="64"/>
      <c r="C630" s="64"/>
      <c r="D630" s="64"/>
      <c r="E630" s="64"/>
      <c r="F630" s="82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2.75" customHeight="1" x14ac:dyDescent="0.2">
      <c r="A631" s="64"/>
      <c r="B631" s="64"/>
      <c r="C631" s="64"/>
      <c r="D631" s="64"/>
      <c r="E631" s="64"/>
      <c r="F631" s="82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2.75" customHeight="1" x14ac:dyDescent="0.2">
      <c r="A632" s="64"/>
      <c r="B632" s="64"/>
      <c r="C632" s="64"/>
      <c r="D632" s="64"/>
      <c r="E632" s="64"/>
      <c r="F632" s="82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2.75" customHeight="1" x14ac:dyDescent="0.2">
      <c r="A633" s="64"/>
      <c r="B633" s="64"/>
      <c r="C633" s="64"/>
      <c r="D633" s="64"/>
      <c r="E633" s="64"/>
      <c r="F633" s="82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2.75" customHeight="1" x14ac:dyDescent="0.2">
      <c r="A634" s="64"/>
      <c r="B634" s="64"/>
      <c r="C634" s="64"/>
      <c r="D634" s="64"/>
      <c r="E634" s="64"/>
      <c r="F634" s="82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2.75" customHeight="1" x14ac:dyDescent="0.2">
      <c r="A635" s="64"/>
      <c r="B635" s="64"/>
      <c r="C635" s="64"/>
      <c r="D635" s="64"/>
      <c r="E635" s="64"/>
      <c r="F635" s="82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2.75" customHeight="1" x14ac:dyDescent="0.2">
      <c r="A636" s="64"/>
      <c r="B636" s="64"/>
      <c r="C636" s="64"/>
      <c r="D636" s="64"/>
      <c r="E636" s="64"/>
      <c r="F636" s="82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2.75" customHeight="1" x14ac:dyDescent="0.2">
      <c r="A637" s="64"/>
      <c r="B637" s="64"/>
      <c r="C637" s="64"/>
      <c r="D637" s="64"/>
      <c r="E637" s="64"/>
      <c r="F637" s="82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2.75" customHeight="1" x14ac:dyDescent="0.2">
      <c r="A638" s="64"/>
      <c r="B638" s="64"/>
      <c r="C638" s="64"/>
      <c r="D638" s="64"/>
      <c r="E638" s="64"/>
      <c r="F638" s="82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2.75" customHeight="1" x14ac:dyDescent="0.2">
      <c r="A639" s="64"/>
      <c r="B639" s="64"/>
      <c r="C639" s="64"/>
      <c r="D639" s="64"/>
      <c r="E639" s="64"/>
      <c r="F639" s="82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2.75" customHeight="1" x14ac:dyDescent="0.2">
      <c r="A640" s="64"/>
      <c r="B640" s="64"/>
      <c r="C640" s="64"/>
      <c r="D640" s="64"/>
      <c r="E640" s="64"/>
      <c r="F640" s="82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2.75" customHeight="1" x14ac:dyDescent="0.2">
      <c r="A641" s="64"/>
      <c r="B641" s="64"/>
      <c r="C641" s="64"/>
      <c r="D641" s="64"/>
      <c r="E641" s="64"/>
      <c r="F641" s="82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2.75" customHeight="1" x14ac:dyDescent="0.2">
      <c r="A642" s="64"/>
      <c r="B642" s="64"/>
      <c r="C642" s="64"/>
      <c r="D642" s="64"/>
      <c r="E642" s="64"/>
      <c r="F642" s="82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2.75" customHeight="1" x14ac:dyDescent="0.2">
      <c r="A643" s="64"/>
      <c r="B643" s="64"/>
      <c r="C643" s="64"/>
      <c r="D643" s="64"/>
      <c r="E643" s="64"/>
      <c r="F643" s="82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2.75" customHeight="1" x14ac:dyDescent="0.2">
      <c r="A644" s="64"/>
      <c r="B644" s="64"/>
      <c r="C644" s="64"/>
      <c r="D644" s="64"/>
      <c r="E644" s="64"/>
      <c r="F644" s="82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2.75" customHeight="1" x14ac:dyDescent="0.2">
      <c r="A645" s="64"/>
      <c r="B645" s="64"/>
      <c r="C645" s="64"/>
      <c r="D645" s="64"/>
      <c r="E645" s="64"/>
      <c r="F645" s="82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2.75" customHeight="1" x14ac:dyDescent="0.2">
      <c r="A646" s="64"/>
      <c r="B646" s="64"/>
      <c r="C646" s="64"/>
      <c r="D646" s="64"/>
      <c r="E646" s="64"/>
      <c r="F646" s="82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2.75" customHeight="1" x14ac:dyDescent="0.2">
      <c r="A647" s="64"/>
      <c r="B647" s="64"/>
      <c r="C647" s="64"/>
      <c r="D647" s="64"/>
      <c r="E647" s="64"/>
      <c r="F647" s="82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2.75" customHeight="1" x14ac:dyDescent="0.2">
      <c r="A648" s="64"/>
      <c r="B648" s="64"/>
      <c r="C648" s="64"/>
      <c r="D648" s="64"/>
      <c r="E648" s="64"/>
      <c r="F648" s="82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2.75" customHeight="1" x14ac:dyDescent="0.2">
      <c r="A649" s="64"/>
      <c r="B649" s="64"/>
      <c r="C649" s="64"/>
      <c r="D649" s="64"/>
      <c r="E649" s="64"/>
      <c r="F649" s="82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2.75" customHeight="1" x14ac:dyDescent="0.2">
      <c r="A650" s="64"/>
      <c r="B650" s="64"/>
      <c r="C650" s="64"/>
      <c r="D650" s="64"/>
      <c r="E650" s="64"/>
      <c r="F650" s="82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2.75" customHeight="1" x14ac:dyDescent="0.2">
      <c r="A651" s="64"/>
      <c r="B651" s="64"/>
      <c r="C651" s="64"/>
      <c r="D651" s="64"/>
      <c r="E651" s="64"/>
      <c r="F651" s="82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2.75" customHeight="1" x14ac:dyDescent="0.2">
      <c r="A652" s="64"/>
      <c r="B652" s="64"/>
      <c r="C652" s="64"/>
      <c r="D652" s="64"/>
      <c r="E652" s="64"/>
      <c r="F652" s="82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2.75" customHeight="1" x14ac:dyDescent="0.2">
      <c r="A653" s="64"/>
      <c r="B653" s="64"/>
      <c r="C653" s="64"/>
      <c r="D653" s="64"/>
      <c r="E653" s="64"/>
      <c r="F653" s="82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2.75" customHeight="1" x14ac:dyDescent="0.2">
      <c r="A654" s="64"/>
      <c r="B654" s="64"/>
      <c r="C654" s="64"/>
      <c r="D654" s="64"/>
      <c r="E654" s="64"/>
      <c r="F654" s="82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2.75" customHeight="1" x14ac:dyDescent="0.2">
      <c r="A655" s="64"/>
      <c r="B655" s="64"/>
      <c r="C655" s="64"/>
      <c r="D655" s="64"/>
      <c r="E655" s="64"/>
      <c r="F655" s="82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2.75" customHeight="1" x14ac:dyDescent="0.2">
      <c r="A656" s="64"/>
      <c r="B656" s="64"/>
      <c r="C656" s="64"/>
      <c r="D656" s="64"/>
      <c r="E656" s="64"/>
      <c r="F656" s="82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2.75" customHeight="1" x14ac:dyDescent="0.2">
      <c r="A657" s="64"/>
      <c r="B657" s="64"/>
      <c r="C657" s="64"/>
      <c r="D657" s="64"/>
      <c r="E657" s="64"/>
      <c r="F657" s="82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2.75" customHeight="1" x14ac:dyDescent="0.2">
      <c r="A658" s="64"/>
      <c r="B658" s="64"/>
      <c r="C658" s="64"/>
      <c r="D658" s="64"/>
      <c r="E658" s="64"/>
      <c r="F658" s="82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2.75" customHeight="1" x14ac:dyDescent="0.2">
      <c r="A659" s="64"/>
      <c r="B659" s="64"/>
      <c r="C659" s="64"/>
      <c r="D659" s="64"/>
      <c r="E659" s="64"/>
      <c r="F659" s="82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2.75" customHeight="1" x14ac:dyDescent="0.2">
      <c r="A660" s="64"/>
      <c r="B660" s="64"/>
      <c r="C660" s="64"/>
      <c r="D660" s="64"/>
      <c r="E660" s="64"/>
      <c r="F660" s="82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2.75" customHeight="1" x14ac:dyDescent="0.2">
      <c r="A661" s="64"/>
      <c r="B661" s="64"/>
      <c r="C661" s="64"/>
      <c r="D661" s="64"/>
      <c r="E661" s="64"/>
      <c r="F661" s="82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2.75" customHeight="1" x14ac:dyDescent="0.2">
      <c r="A662" s="64"/>
      <c r="B662" s="64"/>
      <c r="C662" s="64"/>
      <c r="D662" s="64"/>
      <c r="E662" s="64"/>
      <c r="F662" s="82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2.75" customHeight="1" x14ac:dyDescent="0.2">
      <c r="A663" s="64"/>
      <c r="B663" s="64"/>
      <c r="C663" s="64"/>
      <c r="D663" s="64"/>
      <c r="E663" s="64"/>
      <c r="F663" s="82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2.75" customHeight="1" x14ac:dyDescent="0.2">
      <c r="A664" s="64"/>
      <c r="B664" s="64"/>
      <c r="C664" s="64"/>
      <c r="D664" s="64"/>
      <c r="E664" s="64"/>
      <c r="F664" s="82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2.75" customHeight="1" x14ac:dyDescent="0.2">
      <c r="A665" s="64"/>
      <c r="B665" s="64"/>
      <c r="C665" s="64"/>
      <c r="D665" s="64"/>
      <c r="E665" s="64"/>
      <c r="F665" s="82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2.75" customHeight="1" x14ac:dyDescent="0.2">
      <c r="A666" s="64"/>
      <c r="B666" s="64"/>
      <c r="C666" s="64"/>
      <c r="D666" s="64"/>
      <c r="E666" s="64"/>
      <c r="F666" s="82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2.75" customHeight="1" x14ac:dyDescent="0.2">
      <c r="A667" s="64"/>
      <c r="B667" s="64"/>
      <c r="C667" s="64"/>
      <c r="D667" s="64"/>
      <c r="E667" s="64"/>
      <c r="F667" s="82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2.75" customHeight="1" x14ac:dyDescent="0.2">
      <c r="A668" s="64"/>
      <c r="B668" s="64"/>
      <c r="C668" s="64"/>
      <c r="D668" s="64"/>
      <c r="E668" s="64"/>
      <c r="F668" s="82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2.75" customHeight="1" x14ac:dyDescent="0.2">
      <c r="A669" s="64"/>
      <c r="B669" s="64"/>
      <c r="C669" s="64"/>
      <c r="D669" s="64"/>
      <c r="E669" s="64"/>
      <c r="F669" s="82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2.75" customHeight="1" x14ac:dyDescent="0.2">
      <c r="A670" s="64"/>
      <c r="B670" s="64"/>
      <c r="C670" s="64"/>
      <c r="D670" s="64"/>
      <c r="E670" s="64"/>
      <c r="F670" s="82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2.75" customHeight="1" x14ac:dyDescent="0.2">
      <c r="A671" s="64"/>
      <c r="B671" s="64"/>
      <c r="C671" s="64"/>
      <c r="D671" s="64"/>
      <c r="E671" s="64"/>
      <c r="F671" s="82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2.75" customHeight="1" x14ac:dyDescent="0.2">
      <c r="A672" s="64"/>
      <c r="B672" s="64"/>
      <c r="C672" s="64"/>
      <c r="D672" s="64"/>
      <c r="E672" s="64"/>
      <c r="F672" s="82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2.75" customHeight="1" x14ac:dyDescent="0.2">
      <c r="A673" s="64"/>
      <c r="B673" s="64"/>
      <c r="C673" s="64"/>
      <c r="D673" s="64"/>
      <c r="E673" s="64"/>
      <c r="F673" s="82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2.75" customHeight="1" x14ac:dyDescent="0.2">
      <c r="A674" s="64"/>
      <c r="B674" s="64"/>
      <c r="C674" s="64"/>
      <c r="D674" s="64"/>
      <c r="E674" s="64"/>
      <c r="F674" s="82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2.75" customHeight="1" x14ac:dyDescent="0.2">
      <c r="A675" s="64"/>
      <c r="B675" s="64"/>
      <c r="C675" s="64"/>
      <c r="D675" s="64"/>
      <c r="E675" s="64"/>
      <c r="F675" s="82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2.75" customHeight="1" x14ac:dyDescent="0.2">
      <c r="A676" s="64"/>
      <c r="B676" s="64"/>
      <c r="C676" s="64"/>
      <c r="D676" s="64"/>
      <c r="E676" s="64"/>
      <c r="F676" s="82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2.75" customHeight="1" x14ac:dyDescent="0.2">
      <c r="A677" s="64"/>
      <c r="B677" s="64"/>
      <c r="C677" s="64"/>
      <c r="D677" s="64"/>
      <c r="E677" s="64"/>
      <c r="F677" s="82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2.75" customHeight="1" x14ac:dyDescent="0.2">
      <c r="A678" s="64"/>
      <c r="B678" s="64"/>
      <c r="C678" s="64"/>
      <c r="D678" s="64"/>
      <c r="E678" s="64"/>
      <c r="F678" s="82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2.75" customHeight="1" x14ac:dyDescent="0.2">
      <c r="A679" s="64"/>
      <c r="B679" s="64"/>
      <c r="C679" s="64"/>
      <c r="D679" s="64"/>
      <c r="E679" s="64"/>
      <c r="F679" s="82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2.75" customHeight="1" x14ac:dyDescent="0.2">
      <c r="A680" s="64"/>
      <c r="B680" s="64"/>
      <c r="C680" s="64"/>
      <c r="D680" s="64"/>
      <c r="E680" s="64"/>
      <c r="F680" s="82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2.75" customHeight="1" x14ac:dyDescent="0.2">
      <c r="A681" s="64"/>
      <c r="B681" s="64"/>
      <c r="C681" s="64"/>
      <c r="D681" s="64"/>
      <c r="E681" s="64"/>
      <c r="F681" s="82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2.75" customHeight="1" x14ac:dyDescent="0.2">
      <c r="A682" s="64"/>
      <c r="B682" s="64"/>
      <c r="C682" s="64"/>
      <c r="D682" s="64"/>
      <c r="E682" s="64"/>
      <c r="F682" s="82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2.75" customHeight="1" x14ac:dyDescent="0.2">
      <c r="A683" s="64"/>
      <c r="B683" s="64"/>
      <c r="C683" s="64"/>
      <c r="D683" s="64"/>
      <c r="E683" s="64"/>
      <c r="F683" s="82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2.75" customHeight="1" x14ac:dyDescent="0.2">
      <c r="A684" s="64"/>
      <c r="B684" s="64"/>
      <c r="C684" s="64"/>
      <c r="D684" s="64"/>
      <c r="E684" s="64"/>
      <c r="F684" s="82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2.75" customHeight="1" x14ac:dyDescent="0.2">
      <c r="A685" s="64"/>
      <c r="B685" s="64"/>
      <c r="C685" s="64"/>
      <c r="D685" s="64"/>
      <c r="E685" s="64"/>
      <c r="F685" s="82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2.75" customHeight="1" x14ac:dyDescent="0.2">
      <c r="A686" s="64"/>
      <c r="B686" s="64"/>
      <c r="C686" s="64"/>
      <c r="D686" s="64"/>
      <c r="E686" s="64"/>
      <c r="F686" s="82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2.75" customHeight="1" x14ac:dyDescent="0.2">
      <c r="A687" s="64"/>
      <c r="B687" s="64"/>
      <c r="C687" s="64"/>
      <c r="D687" s="64"/>
      <c r="E687" s="64"/>
      <c r="F687" s="82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2.75" customHeight="1" x14ac:dyDescent="0.2">
      <c r="A688" s="64"/>
      <c r="B688" s="64"/>
      <c r="C688" s="64"/>
      <c r="D688" s="64"/>
      <c r="E688" s="64"/>
      <c r="F688" s="82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2.75" customHeight="1" x14ac:dyDescent="0.2">
      <c r="A689" s="64"/>
      <c r="B689" s="64"/>
      <c r="C689" s="64"/>
      <c r="D689" s="64"/>
      <c r="E689" s="64"/>
      <c r="F689" s="82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2.75" customHeight="1" x14ac:dyDescent="0.2">
      <c r="A690" s="64"/>
      <c r="B690" s="64"/>
      <c r="C690" s="64"/>
      <c r="D690" s="64"/>
      <c r="E690" s="64"/>
      <c r="F690" s="82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2.75" customHeight="1" x14ac:dyDescent="0.2">
      <c r="A691" s="64"/>
      <c r="B691" s="64"/>
      <c r="C691" s="64"/>
      <c r="D691" s="64"/>
      <c r="E691" s="64"/>
      <c r="F691" s="82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2.75" customHeight="1" x14ac:dyDescent="0.2">
      <c r="A692" s="64"/>
      <c r="B692" s="64"/>
      <c r="C692" s="64"/>
      <c r="D692" s="64"/>
      <c r="E692" s="64"/>
      <c r="F692" s="82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2.75" customHeight="1" x14ac:dyDescent="0.2">
      <c r="A693" s="64"/>
      <c r="B693" s="64"/>
      <c r="C693" s="64"/>
      <c r="D693" s="64"/>
      <c r="E693" s="64"/>
      <c r="F693" s="82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2.75" customHeight="1" x14ac:dyDescent="0.2">
      <c r="A694" s="64"/>
      <c r="B694" s="64"/>
      <c r="C694" s="64"/>
      <c r="D694" s="64"/>
      <c r="E694" s="64"/>
      <c r="F694" s="82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2.75" customHeight="1" x14ac:dyDescent="0.2">
      <c r="A695" s="64"/>
      <c r="B695" s="64"/>
      <c r="C695" s="64"/>
      <c r="D695" s="64"/>
      <c r="E695" s="64"/>
      <c r="F695" s="82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2.75" customHeight="1" x14ac:dyDescent="0.2">
      <c r="A696" s="64"/>
      <c r="B696" s="64"/>
      <c r="C696" s="64"/>
      <c r="D696" s="64"/>
      <c r="E696" s="64"/>
      <c r="F696" s="82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2.75" customHeight="1" x14ac:dyDescent="0.2">
      <c r="A697" s="64"/>
      <c r="B697" s="64"/>
      <c r="C697" s="64"/>
      <c r="D697" s="64"/>
      <c r="E697" s="64"/>
      <c r="F697" s="82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2.75" customHeight="1" x14ac:dyDescent="0.2">
      <c r="A698" s="64"/>
      <c r="B698" s="64"/>
      <c r="C698" s="64"/>
      <c r="D698" s="64"/>
      <c r="E698" s="64"/>
      <c r="F698" s="82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2.75" customHeight="1" x14ac:dyDescent="0.2">
      <c r="A699" s="64"/>
      <c r="B699" s="64"/>
      <c r="C699" s="64"/>
      <c r="D699" s="64"/>
      <c r="E699" s="64"/>
      <c r="F699" s="82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2.75" customHeight="1" x14ac:dyDescent="0.2">
      <c r="A700" s="64"/>
      <c r="B700" s="64"/>
      <c r="C700" s="64"/>
      <c r="D700" s="64"/>
      <c r="E700" s="64"/>
      <c r="F700" s="82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2.75" customHeight="1" x14ac:dyDescent="0.2">
      <c r="A701" s="64"/>
      <c r="B701" s="64"/>
      <c r="C701" s="64"/>
      <c r="D701" s="64"/>
      <c r="E701" s="64"/>
      <c r="F701" s="82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2.75" customHeight="1" x14ac:dyDescent="0.2">
      <c r="A702" s="64"/>
      <c r="B702" s="64"/>
      <c r="C702" s="64"/>
      <c r="D702" s="64"/>
      <c r="E702" s="64"/>
      <c r="F702" s="82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2.75" customHeight="1" x14ac:dyDescent="0.2">
      <c r="A703" s="64"/>
      <c r="B703" s="64"/>
      <c r="C703" s="64"/>
      <c r="D703" s="64"/>
      <c r="E703" s="64"/>
      <c r="F703" s="82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2.75" customHeight="1" x14ac:dyDescent="0.2">
      <c r="A704" s="64"/>
      <c r="B704" s="64"/>
      <c r="C704" s="64"/>
      <c r="D704" s="64"/>
      <c r="E704" s="64"/>
      <c r="F704" s="82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2.75" customHeight="1" x14ac:dyDescent="0.2">
      <c r="A705" s="64"/>
      <c r="B705" s="64"/>
      <c r="C705" s="64"/>
      <c r="D705" s="64"/>
      <c r="E705" s="64"/>
      <c r="F705" s="82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2.75" customHeight="1" x14ac:dyDescent="0.2">
      <c r="A706" s="64"/>
      <c r="B706" s="64"/>
      <c r="C706" s="64"/>
      <c r="D706" s="64"/>
      <c r="E706" s="64"/>
      <c r="F706" s="82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2.75" customHeight="1" x14ac:dyDescent="0.2">
      <c r="A707" s="64"/>
      <c r="B707" s="64"/>
      <c r="C707" s="64"/>
      <c r="D707" s="64"/>
      <c r="E707" s="64"/>
      <c r="F707" s="82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2.75" customHeight="1" x14ac:dyDescent="0.2">
      <c r="A708" s="64"/>
      <c r="B708" s="64"/>
      <c r="C708" s="64"/>
      <c r="D708" s="64"/>
      <c r="E708" s="64"/>
      <c r="F708" s="82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2.75" customHeight="1" x14ac:dyDescent="0.2">
      <c r="A709" s="64"/>
      <c r="B709" s="64"/>
      <c r="C709" s="64"/>
      <c r="D709" s="64"/>
      <c r="E709" s="64"/>
      <c r="F709" s="82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2.75" customHeight="1" x14ac:dyDescent="0.2">
      <c r="A710" s="64"/>
      <c r="B710" s="64"/>
      <c r="C710" s="64"/>
      <c r="D710" s="64"/>
      <c r="E710" s="64"/>
      <c r="F710" s="82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2.75" customHeight="1" x14ac:dyDescent="0.2">
      <c r="A711" s="64"/>
      <c r="B711" s="64"/>
      <c r="C711" s="64"/>
      <c r="D711" s="64"/>
      <c r="E711" s="64"/>
      <c r="F711" s="82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2.75" customHeight="1" x14ac:dyDescent="0.2">
      <c r="A712" s="64"/>
      <c r="B712" s="64"/>
      <c r="C712" s="64"/>
      <c r="D712" s="64"/>
      <c r="E712" s="64"/>
      <c r="F712" s="82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2.75" customHeight="1" x14ac:dyDescent="0.2">
      <c r="A713" s="64"/>
      <c r="B713" s="64"/>
      <c r="C713" s="64"/>
      <c r="D713" s="64"/>
      <c r="E713" s="64"/>
      <c r="F713" s="82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2.75" customHeight="1" x14ac:dyDescent="0.2">
      <c r="A714" s="64"/>
      <c r="B714" s="64"/>
      <c r="C714" s="64"/>
      <c r="D714" s="64"/>
      <c r="E714" s="64"/>
      <c r="F714" s="82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2.75" customHeight="1" x14ac:dyDescent="0.2">
      <c r="A715" s="64"/>
      <c r="B715" s="64"/>
      <c r="C715" s="64"/>
      <c r="D715" s="64"/>
      <c r="E715" s="64"/>
      <c r="F715" s="82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2.75" customHeight="1" x14ac:dyDescent="0.2">
      <c r="A716" s="64"/>
      <c r="B716" s="64"/>
      <c r="C716" s="64"/>
      <c r="D716" s="64"/>
      <c r="E716" s="64"/>
      <c r="F716" s="82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2.75" customHeight="1" x14ac:dyDescent="0.2">
      <c r="A717" s="64"/>
      <c r="B717" s="64"/>
      <c r="C717" s="64"/>
      <c r="D717" s="64"/>
      <c r="E717" s="64"/>
      <c r="F717" s="82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2.75" customHeight="1" x14ac:dyDescent="0.2">
      <c r="A718" s="64"/>
      <c r="B718" s="64"/>
      <c r="C718" s="64"/>
      <c r="D718" s="64"/>
      <c r="E718" s="64"/>
      <c r="F718" s="82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2.75" customHeight="1" x14ac:dyDescent="0.2">
      <c r="A719" s="64"/>
      <c r="B719" s="64"/>
      <c r="C719" s="64"/>
      <c r="D719" s="64"/>
      <c r="E719" s="64"/>
      <c r="F719" s="82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2.75" customHeight="1" x14ac:dyDescent="0.2">
      <c r="A720" s="64"/>
      <c r="B720" s="64"/>
      <c r="C720" s="64"/>
      <c r="D720" s="64"/>
      <c r="E720" s="64"/>
      <c r="F720" s="82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2.75" customHeight="1" x14ac:dyDescent="0.2">
      <c r="A721" s="64"/>
      <c r="B721" s="64"/>
      <c r="C721" s="64"/>
      <c r="D721" s="64"/>
      <c r="E721" s="64"/>
      <c r="F721" s="82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2.75" customHeight="1" x14ac:dyDescent="0.2">
      <c r="A722" s="64"/>
      <c r="B722" s="64"/>
      <c r="C722" s="64"/>
      <c r="D722" s="64"/>
      <c r="E722" s="64"/>
      <c r="F722" s="82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2.75" customHeight="1" x14ac:dyDescent="0.2">
      <c r="A723" s="64"/>
      <c r="B723" s="64"/>
      <c r="C723" s="64"/>
      <c r="D723" s="64"/>
      <c r="E723" s="64"/>
      <c r="F723" s="82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2.75" customHeight="1" x14ac:dyDescent="0.2">
      <c r="A724" s="64"/>
      <c r="B724" s="64"/>
      <c r="C724" s="64"/>
      <c r="D724" s="64"/>
      <c r="E724" s="64"/>
      <c r="F724" s="82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2.75" customHeight="1" x14ac:dyDescent="0.2">
      <c r="A725" s="64"/>
      <c r="B725" s="64"/>
      <c r="C725" s="64"/>
      <c r="D725" s="64"/>
      <c r="E725" s="64"/>
      <c r="F725" s="82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2.75" customHeight="1" x14ac:dyDescent="0.2">
      <c r="A726" s="64"/>
      <c r="B726" s="64"/>
      <c r="C726" s="64"/>
      <c r="D726" s="64"/>
      <c r="E726" s="64"/>
      <c r="F726" s="82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2.75" customHeight="1" x14ac:dyDescent="0.2">
      <c r="A727" s="64"/>
      <c r="B727" s="64"/>
      <c r="C727" s="64"/>
      <c r="D727" s="64"/>
      <c r="E727" s="64"/>
      <c r="F727" s="82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2.75" customHeight="1" x14ac:dyDescent="0.2">
      <c r="A728" s="64"/>
      <c r="B728" s="64"/>
      <c r="C728" s="64"/>
      <c r="D728" s="64"/>
      <c r="E728" s="64"/>
      <c r="F728" s="82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2.75" customHeight="1" x14ac:dyDescent="0.2">
      <c r="A729" s="64"/>
      <c r="B729" s="64"/>
      <c r="C729" s="64"/>
      <c r="D729" s="64"/>
      <c r="E729" s="64"/>
      <c r="F729" s="82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2.75" customHeight="1" x14ac:dyDescent="0.2">
      <c r="A730" s="64"/>
      <c r="B730" s="64"/>
      <c r="C730" s="64"/>
      <c r="D730" s="64"/>
      <c r="E730" s="64"/>
      <c r="F730" s="82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2.75" customHeight="1" x14ac:dyDescent="0.2">
      <c r="A731" s="64"/>
      <c r="B731" s="64"/>
      <c r="C731" s="64"/>
      <c r="D731" s="64"/>
      <c r="E731" s="64"/>
      <c r="F731" s="82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2.75" customHeight="1" x14ac:dyDescent="0.2">
      <c r="A732" s="64"/>
      <c r="B732" s="64"/>
      <c r="C732" s="64"/>
      <c r="D732" s="64"/>
      <c r="E732" s="64"/>
      <c r="F732" s="82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2.75" customHeight="1" x14ac:dyDescent="0.2">
      <c r="A733" s="64"/>
      <c r="B733" s="64"/>
      <c r="C733" s="64"/>
      <c r="D733" s="64"/>
      <c r="E733" s="64"/>
      <c r="F733" s="82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2.75" customHeight="1" x14ac:dyDescent="0.2">
      <c r="A734" s="64"/>
      <c r="B734" s="64"/>
      <c r="C734" s="64"/>
      <c r="D734" s="64"/>
      <c r="E734" s="64"/>
      <c r="F734" s="82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2.75" customHeight="1" x14ac:dyDescent="0.2">
      <c r="A735" s="64"/>
      <c r="B735" s="64"/>
      <c r="C735" s="64"/>
      <c r="D735" s="64"/>
      <c r="E735" s="64"/>
      <c r="F735" s="82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2.75" customHeight="1" x14ac:dyDescent="0.2">
      <c r="A736" s="64"/>
      <c r="B736" s="64"/>
      <c r="C736" s="64"/>
      <c r="D736" s="64"/>
      <c r="E736" s="64"/>
      <c r="F736" s="82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2.75" customHeight="1" x14ac:dyDescent="0.2">
      <c r="A737" s="64"/>
      <c r="B737" s="64"/>
      <c r="C737" s="64"/>
      <c r="D737" s="64"/>
      <c r="E737" s="64"/>
      <c r="F737" s="82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2.75" customHeight="1" x14ac:dyDescent="0.2">
      <c r="A738" s="64"/>
      <c r="B738" s="64"/>
      <c r="C738" s="64"/>
      <c r="D738" s="64"/>
      <c r="E738" s="64"/>
      <c r="F738" s="82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2.75" customHeight="1" x14ac:dyDescent="0.2">
      <c r="A739" s="64"/>
      <c r="B739" s="64"/>
      <c r="C739" s="64"/>
      <c r="D739" s="64"/>
      <c r="E739" s="64"/>
      <c r="F739" s="82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2.75" customHeight="1" x14ac:dyDescent="0.2">
      <c r="A740" s="64"/>
      <c r="B740" s="64"/>
      <c r="C740" s="64"/>
      <c r="D740" s="64"/>
      <c r="E740" s="64"/>
      <c r="F740" s="82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2.75" customHeight="1" x14ac:dyDescent="0.2">
      <c r="A741" s="64"/>
      <c r="B741" s="64"/>
      <c r="C741" s="64"/>
      <c r="D741" s="64"/>
      <c r="E741" s="64"/>
      <c r="F741" s="82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2.75" customHeight="1" x14ac:dyDescent="0.2">
      <c r="A742" s="64"/>
      <c r="B742" s="64"/>
      <c r="C742" s="64"/>
      <c r="D742" s="64"/>
      <c r="E742" s="64"/>
      <c r="F742" s="82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2.75" customHeight="1" x14ac:dyDescent="0.2">
      <c r="A743" s="64"/>
      <c r="B743" s="64"/>
      <c r="C743" s="64"/>
      <c r="D743" s="64"/>
      <c r="E743" s="64"/>
      <c r="F743" s="82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2.75" customHeight="1" x14ac:dyDescent="0.2">
      <c r="A744" s="64"/>
      <c r="B744" s="64"/>
      <c r="C744" s="64"/>
      <c r="D744" s="64"/>
      <c r="E744" s="64"/>
      <c r="F744" s="82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2.75" customHeight="1" x14ac:dyDescent="0.2">
      <c r="A745" s="64"/>
      <c r="B745" s="64"/>
      <c r="C745" s="64"/>
      <c r="D745" s="64"/>
      <c r="E745" s="64"/>
      <c r="F745" s="82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2.75" customHeight="1" x14ac:dyDescent="0.2">
      <c r="A746" s="64"/>
      <c r="B746" s="64"/>
      <c r="C746" s="64"/>
      <c r="D746" s="64"/>
      <c r="E746" s="64"/>
      <c r="F746" s="82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2.75" customHeight="1" x14ac:dyDescent="0.2">
      <c r="A747" s="64"/>
      <c r="B747" s="64"/>
      <c r="C747" s="64"/>
      <c r="D747" s="64"/>
      <c r="E747" s="64"/>
      <c r="F747" s="82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2.75" customHeight="1" x14ac:dyDescent="0.2">
      <c r="A748" s="64"/>
      <c r="B748" s="64"/>
      <c r="C748" s="64"/>
      <c r="D748" s="64"/>
      <c r="E748" s="64"/>
      <c r="F748" s="82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2.75" customHeight="1" x14ac:dyDescent="0.2">
      <c r="A749" s="64"/>
      <c r="B749" s="64"/>
      <c r="C749" s="64"/>
      <c r="D749" s="64"/>
      <c r="E749" s="64"/>
      <c r="F749" s="82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2.75" customHeight="1" x14ac:dyDescent="0.2">
      <c r="A750" s="64"/>
      <c r="B750" s="64"/>
      <c r="C750" s="64"/>
      <c r="D750" s="64"/>
      <c r="E750" s="64"/>
      <c r="F750" s="82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2.75" customHeight="1" x14ac:dyDescent="0.2">
      <c r="A751" s="64"/>
      <c r="B751" s="64"/>
      <c r="C751" s="64"/>
      <c r="D751" s="64"/>
      <c r="E751" s="64"/>
      <c r="F751" s="82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2.75" customHeight="1" x14ac:dyDescent="0.2">
      <c r="A752" s="64"/>
      <c r="B752" s="64"/>
      <c r="C752" s="64"/>
      <c r="D752" s="64"/>
      <c r="E752" s="64"/>
      <c r="F752" s="82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2.75" customHeight="1" x14ac:dyDescent="0.2">
      <c r="A753" s="64"/>
      <c r="B753" s="64"/>
      <c r="C753" s="64"/>
      <c r="D753" s="64"/>
      <c r="E753" s="64"/>
      <c r="F753" s="82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2.75" customHeight="1" x14ac:dyDescent="0.2">
      <c r="A754" s="64"/>
      <c r="B754" s="64"/>
      <c r="C754" s="64"/>
      <c r="D754" s="64"/>
      <c r="E754" s="64"/>
      <c r="F754" s="82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2.75" customHeight="1" x14ac:dyDescent="0.2">
      <c r="A755" s="64"/>
      <c r="B755" s="64"/>
      <c r="C755" s="64"/>
      <c r="D755" s="64"/>
      <c r="E755" s="64"/>
      <c r="F755" s="82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2.75" customHeight="1" x14ac:dyDescent="0.2">
      <c r="A756" s="64"/>
      <c r="B756" s="64"/>
      <c r="C756" s="64"/>
      <c r="D756" s="64"/>
      <c r="E756" s="64"/>
      <c r="F756" s="82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2.75" customHeight="1" x14ac:dyDescent="0.2">
      <c r="A757" s="64"/>
      <c r="B757" s="64"/>
      <c r="C757" s="64"/>
      <c r="D757" s="64"/>
      <c r="E757" s="64"/>
      <c r="F757" s="82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2.75" customHeight="1" x14ac:dyDescent="0.2">
      <c r="A758" s="64"/>
      <c r="B758" s="64"/>
      <c r="C758" s="64"/>
      <c r="D758" s="64"/>
      <c r="E758" s="64"/>
      <c r="F758" s="82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2.75" customHeight="1" x14ac:dyDescent="0.2">
      <c r="A759" s="64"/>
      <c r="B759" s="64"/>
      <c r="C759" s="64"/>
      <c r="D759" s="64"/>
      <c r="E759" s="64"/>
      <c r="F759" s="82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2.75" customHeight="1" x14ac:dyDescent="0.2">
      <c r="A760" s="64"/>
      <c r="B760" s="64"/>
      <c r="C760" s="64"/>
      <c r="D760" s="64"/>
      <c r="E760" s="64"/>
      <c r="F760" s="82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2.75" customHeight="1" x14ac:dyDescent="0.2">
      <c r="A761" s="64"/>
      <c r="B761" s="64"/>
      <c r="C761" s="64"/>
      <c r="D761" s="64"/>
      <c r="E761" s="64"/>
      <c r="F761" s="82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2.75" customHeight="1" x14ac:dyDescent="0.2">
      <c r="A762" s="64"/>
      <c r="B762" s="64"/>
      <c r="C762" s="64"/>
      <c r="D762" s="64"/>
      <c r="E762" s="64"/>
      <c r="F762" s="82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2.75" customHeight="1" x14ac:dyDescent="0.2">
      <c r="A763" s="64"/>
      <c r="B763" s="64"/>
      <c r="C763" s="64"/>
      <c r="D763" s="64"/>
      <c r="E763" s="64"/>
      <c r="F763" s="82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2.75" customHeight="1" x14ac:dyDescent="0.2">
      <c r="A764" s="64"/>
      <c r="B764" s="64"/>
      <c r="C764" s="64"/>
      <c r="D764" s="64"/>
      <c r="E764" s="64"/>
      <c r="F764" s="82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2.75" customHeight="1" x14ac:dyDescent="0.2">
      <c r="A765" s="64"/>
      <c r="B765" s="64"/>
      <c r="C765" s="64"/>
      <c r="D765" s="64"/>
      <c r="E765" s="64"/>
      <c r="F765" s="82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2.75" customHeight="1" x14ac:dyDescent="0.2">
      <c r="A766" s="64"/>
      <c r="B766" s="64"/>
      <c r="C766" s="64"/>
      <c r="D766" s="64"/>
      <c r="E766" s="64"/>
      <c r="F766" s="82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2.75" customHeight="1" x14ac:dyDescent="0.2">
      <c r="A767" s="64"/>
      <c r="B767" s="64"/>
      <c r="C767" s="64"/>
      <c r="D767" s="64"/>
      <c r="E767" s="64"/>
      <c r="F767" s="82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2.75" customHeight="1" x14ac:dyDescent="0.2">
      <c r="A768" s="64"/>
      <c r="B768" s="64"/>
      <c r="C768" s="64"/>
      <c r="D768" s="64"/>
      <c r="E768" s="64"/>
      <c r="F768" s="82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2.75" customHeight="1" x14ac:dyDescent="0.2">
      <c r="A769" s="64"/>
      <c r="B769" s="64"/>
      <c r="C769" s="64"/>
      <c r="D769" s="64"/>
      <c r="E769" s="64"/>
      <c r="F769" s="82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2.75" customHeight="1" x14ac:dyDescent="0.2">
      <c r="A770" s="64"/>
      <c r="B770" s="64"/>
      <c r="C770" s="64"/>
      <c r="D770" s="64"/>
      <c r="E770" s="64"/>
      <c r="F770" s="82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2.75" customHeight="1" x14ac:dyDescent="0.2">
      <c r="A771" s="64"/>
      <c r="B771" s="64"/>
      <c r="C771" s="64"/>
      <c r="D771" s="64"/>
      <c r="E771" s="64"/>
      <c r="F771" s="82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2.75" customHeight="1" x14ac:dyDescent="0.2">
      <c r="A772" s="64"/>
      <c r="B772" s="64"/>
      <c r="C772" s="64"/>
      <c r="D772" s="64"/>
      <c r="E772" s="64"/>
      <c r="F772" s="82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2.75" customHeight="1" x14ac:dyDescent="0.2">
      <c r="A773" s="64"/>
      <c r="B773" s="64"/>
      <c r="C773" s="64"/>
      <c r="D773" s="64"/>
      <c r="E773" s="64"/>
      <c r="F773" s="82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2.75" customHeight="1" x14ac:dyDescent="0.2">
      <c r="A774" s="64"/>
      <c r="B774" s="64"/>
      <c r="C774" s="64"/>
      <c r="D774" s="64"/>
      <c r="E774" s="64"/>
      <c r="F774" s="82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2.75" customHeight="1" x14ac:dyDescent="0.2">
      <c r="A775" s="64"/>
      <c r="B775" s="64"/>
      <c r="C775" s="64"/>
      <c r="D775" s="64"/>
      <c r="E775" s="64"/>
      <c r="F775" s="82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2.75" customHeight="1" x14ac:dyDescent="0.2">
      <c r="A776" s="64"/>
      <c r="B776" s="64"/>
      <c r="C776" s="64"/>
      <c r="D776" s="64"/>
      <c r="E776" s="64"/>
      <c r="F776" s="82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2.75" customHeight="1" x14ac:dyDescent="0.2">
      <c r="A777" s="64"/>
      <c r="B777" s="64"/>
      <c r="C777" s="64"/>
      <c r="D777" s="64"/>
      <c r="E777" s="64"/>
      <c r="F777" s="82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2.75" customHeight="1" x14ac:dyDescent="0.2">
      <c r="A778" s="64"/>
      <c r="B778" s="64"/>
      <c r="C778" s="64"/>
      <c r="D778" s="64"/>
      <c r="E778" s="64"/>
      <c r="F778" s="82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2.75" customHeight="1" x14ac:dyDescent="0.2">
      <c r="A779" s="64"/>
      <c r="B779" s="64"/>
      <c r="C779" s="64"/>
      <c r="D779" s="64"/>
      <c r="E779" s="64"/>
      <c r="F779" s="82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2.75" customHeight="1" x14ac:dyDescent="0.2">
      <c r="A780" s="64"/>
      <c r="B780" s="64"/>
      <c r="C780" s="64"/>
      <c r="D780" s="64"/>
      <c r="E780" s="64"/>
      <c r="F780" s="82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2.75" customHeight="1" x14ac:dyDescent="0.2">
      <c r="A781" s="64"/>
      <c r="B781" s="64"/>
      <c r="C781" s="64"/>
      <c r="D781" s="64"/>
      <c r="E781" s="64"/>
      <c r="F781" s="82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2.75" customHeight="1" x14ac:dyDescent="0.2">
      <c r="A782" s="64"/>
      <c r="B782" s="64"/>
      <c r="C782" s="64"/>
      <c r="D782" s="64"/>
      <c r="E782" s="64"/>
      <c r="F782" s="82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2.75" customHeight="1" x14ac:dyDescent="0.2">
      <c r="A783" s="64"/>
      <c r="B783" s="64"/>
      <c r="C783" s="64"/>
      <c r="D783" s="64"/>
      <c r="E783" s="64"/>
      <c r="F783" s="82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2.75" customHeight="1" x14ac:dyDescent="0.2">
      <c r="A784" s="64"/>
      <c r="B784" s="64"/>
      <c r="C784" s="64"/>
      <c r="D784" s="64"/>
      <c r="E784" s="64"/>
      <c r="F784" s="82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2.75" customHeight="1" x14ac:dyDescent="0.2">
      <c r="A785" s="64"/>
      <c r="B785" s="64"/>
      <c r="C785" s="64"/>
      <c r="D785" s="64"/>
      <c r="E785" s="64"/>
      <c r="F785" s="82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2.75" customHeight="1" x14ac:dyDescent="0.2">
      <c r="A786" s="64"/>
      <c r="B786" s="64"/>
      <c r="C786" s="64"/>
      <c r="D786" s="64"/>
      <c r="E786" s="64"/>
      <c r="F786" s="82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2.75" customHeight="1" x14ac:dyDescent="0.2">
      <c r="A787" s="64"/>
      <c r="B787" s="64"/>
      <c r="C787" s="64"/>
      <c r="D787" s="64"/>
      <c r="E787" s="64"/>
      <c r="F787" s="82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2.75" customHeight="1" x14ac:dyDescent="0.2">
      <c r="A788" s="64"/>
      <c r="B788" s="64"/>
      <c r="C788" s="64"/>
      <c r="D788" s="64"/>
      <c r="E788" s="64"/>
      <c r="F788" s="82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2.75" customHeight="1" x14ac:dyDescent="0.2">
      <c r="A789" s="64"/>
      <c r="B789" s="64"/>
      <c r="C789" s="64"/>
      <c r="D789" s="64"/>
      <c r="E789" s="64"/>
      <c r="F789" s="82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2.75" customHeight="1" x14ac:dyDescent="0.2">
      <c r="A790" s="64"/>
      <c r="B790" s="64"/>
      <c r="C790" s="64"/>
      <c r="D790" s="64"/>
      <c r="E790" s="64"/>
      <c r="F790" s="82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2.75" customHeight="1" x14ac:dyDescent="0.2">
      <c r="A791" s="64"/>
      <c r="B791" s="64"/>
      <c r="C791" s="64"/>
      <c r="D791" s="64"/>
      <c r="E791" s="64"/>
      <c r="F791" s="82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2.75" customHeight="1" x14ac:dyDescent="0.2">
      <c r="A792" s="64"/>
      <c r="B792" s="64"/>
      <c r="C792" s="64"/>
      <c r="D792" s="64"/>
      <c r="E792" s="64"/>
      <c r="F792" s="82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2.75" customHeight="1" x14ac:dyDescent="0.2">
      <c r="A793" s="64"/>
      <c r="B793" s="64"/>
      <c r="C793" s="64"/>
      <c r="D793" s="64"/>
      <c r="E793" s="64"/>
      <c r="F793" s="82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2.75" customHeight="1" x14ac:dyDescent="0.2">
      <c r="A794" s="64"/>
      <c r="B794" s="64"/>
      <c r="C794" s="64"/>
      <c r="D794" s="64"/>
      <c r="E794" s="64"/>
      <c r="F794" s="82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2.75" customHeight="1" x14ac:dyDescent="0.2">
      <c r="A795" s="64"/>
      <c r="B795" s="64"/>
      <c r="C795" s="64"/>
      <c r="D795" s="64"/>
      <c r="E795" s="64"/>
      <c r="F795" s="82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2.75" customHeight="1" x14ac:dyDescent="0.2">
      <c r="A796" s="64"/>
      <c r="B796" s="64"/>
      <c r="C796" s="64"/>
      <c r="D796" s="64"/>
      <c r="E796" s="64"/>
      <c r="F796" s="82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2.75" customHeight="1" x14ac:dyDescent="0.2">
      <c r="A797" s="64"/>
      <c r="B797" s="64"/>
      <c r="C797" s="64"/>
      <c r="D797" s="64"/>
      <c r="E797" s="64"/>
      <c r="F797" s="82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2.75" customHeight="1" x14ac:dyDescent="0.2">
      <c r="A798" s="64"/>
      <c r="B798" s="64"/>
      <c r="C798" s="64"/>
      <c r="D798" s="64"/>
      <c r="E798" s="64"/>
      <c r="F798" s="82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2.75" customHeight="1" x14ac:dyDescent="0.2">
      <c r="A799" s="64"/>
      <c r="B799" s="64"/>
      <c r="C799" s="64"/>
      <c r="D799" s="64"/>
      <c r="E799" s="64"/>
      <c r="F799" s="82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2.75" customHeight="1" x14ac:dyDescent="0.2">
      <c r="A800" s="64"/>
      <c r="B800" s="64"/>
      <c r="C800" s="64"/>
      <c r="D800" s="64"/>
      <c r="E800" s="64"/>
      <c r="F800" s="82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2.75" customHeight="1" x14ac:dyDescent="0.2">
      <c r="A801" s="64"/>
      <c r="B801" s="64"/>
      <c r="C801" s="64"/>
      <c r="D801" s="64"/>
      <c r="E801" s="64"/>
      <c r="F801" s="82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2.75" customHeight="1" x14ac:dyDescent="0.2">
      <c r="A802" s="64"/>
      <c r="B802" s="64"/>
      <c r="C802" s="64"/>
      <c r="D802" s="64"/>
      <c r="E802" s="64"/>
      <c r="F802" s="82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2.75" customHeight="1" x14ac:dyDescent="0.2">
      <c r="A803" s="64"/>
      <c r="B803" s="64"/>
      <c r="C803" s="64"/>
      <c r="D803" s="64"/>
      <c r="E803" s="64"/>
      <c r="F803" s="82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2.75" customHeight="1" x14ac:dyDescent="0.2">
      <c r="A804" s="64"/>
      <c r="B804" s="64"/>
      <c r="C804" s="64"/>
      <c r="D804" s="64"/>
      <c r="E804" s="64"/>
      <c r="F804" s="82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2.75" customHeight="1" x14ac:dyDescent="0.2">
      <c r="A805" s="64"/>
      <c r="B805" s="64"/>
      <c r="C805" s="64"/>
      <c r="D805" s="64"/>
      <c r="E805" s="64"/>
      <c r="F805" s="82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2.75" customHeight="1" x14ac:dyDescent="0.2">
      <c r="A806" s="64"/>
      <c r="B806" s="64"/>
      <c r="C806" s="64"/>
      <c r="D806" s="64"/>
      <c r="E806" s="64"/>
      <c r="F806" s="82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2.75" customHeight="1" x14ac:dyDescent="0.2">
      <c r="A807" s="64"/>
      <c r="B807" s="64"/>
      <c r="C807" s="64"/>
      <c r="D807" s="64"/>
      <c r="E807" s="64"/>
      <c r="F807" s="82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2.75" customHeight="1" x14ac:dyDescent="0.2">
      <c r="A808" s="64"/>
      <c r="B808" s="64"/>
      <c r="C808" s="64"/>
      <c r="D808" s="64"/>
      <c r="E808" s="64"/>
      <c r="F808" s="82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2.75" customHeight="1" x14ac:dyDescent="0.2">
      <c r="A809" s="64"/>
      <c r="B809" s="64"/>
      <c r="C809" s="64"/>
      <c r="D809" s="64"/>
      <c r="E809" s="64"/>
      <c r="F809" s="82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2.75" customHeight="1" x14ac:dyDescent="0.2">
      <c r="A810" s="64"/>
      <c r="B810" s="64"/>
      <c r="C810" s="64"/>
      <c r="D810" s="64"/>
      <c r="E810" s="64"/>
      <c r="F810" s="82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2.75" customHeight="1" x14ac:dyDescent="0.2">
      <c r="A811" s="64"/>
      <c r="B811" s="64"/>
      <c r="C811" s="64"/>
      <c r="D811" s="64"/>
      <c r="E811" s="64"/>
      <c r="F811" s="82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2.75" customHeight="1" x14ac:dyDescent="0.2">
      <c r="A812" s="64"/>
      <c r="B812" s="64"/>
      <c r="C812" s="64"/>
      <c r="D812" s="64"/>
      <c r="E812" s="64"/>
      <c r="F812" s="82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2.75" customHeight="1" x14ac:dyDescent="0.2">
      <c r="A813" s="64"/>
      <c r="B813" s="64"/>
      <c r="C813" s="64"/>
      <c r="D813" s="64"/>
      <c r="E813" s="64"/>
      <c r="F813" s="82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2.75" customHeight="1" x14ac:dyDescent="0.2">
      <c r="A814" s="64"/>
      <c r="B814" s="64"/>
      <c r="C814" s="64"/>
      <c r="D814" s="64"/>
      <c r="E814" s="64"/>
      <c r="F814" s="82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2.75" customHeight="1" x14ac:dyDescent="0.2">
      <c r="A815" s="64"/>
      <c r="B815" s="64"/>
      <c r="C815" s="64"/>
      <c r="D815" s="64"/>
      <c r="E815" s="64"/>
      <c r="F815" s="82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2.75" customHeight="1" x14ac:dyDescent="0.2">
      <c r="A816" s="64"/>
      <c r="B816" s="64"/>
      <c r="C816" s="64"/>
      <c r="D816" s="64"/>
      <c r="E816" s="64"/>
      <c r="F816" s="82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2.75" customHeight="1" x14ac:dyDescent="0.2">
      <c r="A817" s="64"/>
      <c r="B817" s="64"/>
      <c r="C817" s="64"/>
      <c r="D817" s="64"/>
      <c r="E817" s="64"/>
      <c r="F817" s="82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2.75" customHeight="1" x14ac:dyDescent="0.2">
      <c r="A818" s="64"/>
      <c r="B818" s="64"/>
      <c r="C818" s="64"/>
      <c r="D818" s="64"/>
      <c r="E818" s="64"/>
      <c r="F818" s="82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2.75" customHeight="1" x14ac:dyDescent="0.2">
      <c r="A819" s="64"/>
      <c r="B819" s="64"/>
      <c r="C819" s="64"/>
      <c r="D819" s="64"/>
      <c r="E819" s="64"/>
      <c r="F819" s="82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2.75" customHeight="1" x14ac:dyDescent="0.2">
      <c r="A820" s="64"/>
      <c r="B820" s="64"/>
      <c r="C820" s="64"/>
      <c r="D820" s="64"/>
      <c r="E820" s="64"/>
      <c r="F820" s="82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2.75" customHeight="1" x14ac:dyDescent="0.2">
      <c r="A821" s="64"/>
      <c r="B821" s="64"/>
      <c r="C821" s="64"/>
      <c r="D821" s="64"/>
      <c r="E821" s="64"/>
      <c r="F821" s="82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2.75" customHeight="1" x14ac:dyDescent="0.2">
      <c r="A822" s="64"/>
      <c r="B822" s="64"/>
      <c r="C822" s="64"/>
      <c r="D822" s="64"/>
      <c r="E822" s="64"/>
      <c r="F822" s="82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2.75" customHeight="1" x14ac:dyDescent="0.2">
      <c r="A823" s="64"/>
      <c r="B823" s="64"/>
      <c r="C823" s="64"/>
      <c r="D823" s="64"/>
      <c r="E823" s="64"/>
      <c r="F823" s="82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2.75" customHeight="1" x14ac:dyDescent="0.2">
      <c r="A824" s="64"/>
      <c r="B824" s="64"/>
      <c r="C824" s="64"/>
      <c r="D824" s="64"/>
      <c r="E824" s="64"/>
      <c r="F824" s="82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2.75" customHeight="1" x14ac:dyDescent="0.2">
      <c r="A825" s="64"/>
      <c r="B825" s="64"/>
      <c r="C825" s="64"/>
      <c r="D825" s="64"/>
      <c r="E825" s="64"/>
      <c r="F825" s="82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2.75" customHeight="1" x14ac:dyDescent="0.2">
      <c r="A826" s="64"/>
      <c r="B826" s="64"/>
      <c r="C826" s="64"/>
      <c r="D826" s="64"/>
      <c r="E826" s="64"/>
      <c r="F826" s="82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2.75" customHeight="1" x14ac:dyDescent="0.2">
      <c r="A827" s="64"/>
      <c r="B827" s="64"/>
      <c r="C827" s="64"/>
      <c r="D827" s="64"/>
      <c r="E827" s="64"/>
      <c r="F827" s="82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2.75" customHeight="1" x14ac:dyDescent="0.2">
      <c r="A828" s="64"/>
      <c r="B828" s="64"/>
      <c r="C828" s="64"/>
      <c r="D828" s="64"/>
      <c r="E828" s="64"/>
      <c r="F828" s="82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2.75" customHeight="1" x14ac:dyDescent="0.2">
      <c r="A829" s="64"/>
      <c r="B829" s="64"/>
      <c r="C829" s="64"/>
      <c r="D829" s="64"/>
      <c r="E829" s="64"/>
      <c r="F829" s="82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2.75" customHeight="1" x14ac:dyDescent="0.2">
      <c r="A830" s="64"/>
      <c r="B830" s="64"/>
      <c r="C830" s="64"/>
      <c r="D830" s="64"/>
      <c r="E830" s="64"/>
      <c r="F830" s="82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2.75" customHeight="1" x14ac:dyDescent="0.2">
      <c r="A831" s="64"/>
      <c r="B831" s="64"/>
      <c r="C831" s="64"/>
      <c r="D831" s="64"/>
      <c r="E831" s="64"/>
      <c r="F831" s="82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2.75" customHeight="1" x14ac:dyDescent="0.2">
      <c r="A832" s="64"/>
      <c r="B832" s="64"/>
      <c r="C832" s="64"/>
      <c r="D832" s="64"/>
      <c r="E832" s="64"/>
      <c r="F832" s="82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2.75" customHeight="1" x14ac:dyDescent="0.2">
      <c r="A833" s="64"/>
      <c r="B833" s="64"/>
      <c r="C833" s="64"/>
      <c r="D833" s="64"/>
      <c r="E833" s="64"/>
      <c r="F833" s="82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2.75" customHeight="1" x14ac:dyDescent="0.2">
      <c r="A834" s="64"/>
      <c r="B834" s="64"/>
      <c r="C834" s="64"/>
      <c r="D834" s="64"/>
      <c r="E834" s="64"/>
      <c r="F834" s="82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2.75" customHeight="1" x14ac:dyDescent="0.2">
      <c r="A835" s="64"/>
      <c r="B835" s="64"/>
      <c r="C835" s="64"/>
      <c r="D835" s="64"/>
      <c r="E835" s="64"/>
      <c r="F835" s="82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2.75" customHeight="1" x14ac:dyDescent="0.2">
      <c r="A836" s="64"/>
      <c r="B836" s="64"/>
      <c r="C836" s="64"/>
      <c r="D836" s="64"/>
      <c r="E836" s="64"/>
      <c r="F836" s="82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2.75" customHeight="1" x14ac:dyDescent="0.2">
      <c r="A837" s="64"/>
      <c r="B837" s="64"/>
      <c r="C837" s="64"/>
      <c r="D837" s="64"/>
      <c r="E837" s="64"/>
      <c r="F837" s="82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2.75" customHeight="1" x14ac:dyDescent="0.2">
      <c r="A838" s="64"/>
      <c r="B838" s="64"/>
      <c r="C838" s="64"/>
      <c r="D838" s="64"/>
      <c r="E838" s="64"/>
      <c r="F838" s="82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2.75" customHeight="1" x14ac:dyDescent="0.2">
      <c r="A839" s="64"/>
      <c r="B839" s="64"/>
      <c r="C839" s="64"/>
      <c r="D839" s="64"/>
      <c r="E839" s="64"/>
      <c r="F839" s="82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2.75" customHeight="1" x14ac:dyDescent="0.2">
      <c r="A840" s="64"/>
      <c r="B840" s="64"/>
      <c r="C840" s="64"/>
      <c r="D840" s="64"/>
      <c r="E840" s="64"/>
      <c r="F840" s="82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2.75" customHeight="1" x14ac:dyDescent="0.2">
      <c r="A841" s="64"/>
      <c r="B841" s="64"/>
      <c r="C841" s="64"/>
      <c r="D841" s="64"/>
      <c r="E841" s="64"/>
      <c r="F841" s="82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2.75" customHeight="1" x14ac:dyDescent="0.2">
      <c r="A842" s="64"/>
      <c r="B842" s="64"/>
      <c r="C842" s="64"/>
      <c r="D842" s="64"/>
      <c r="E842" s="64"/>
      <c r="F842" s="82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2.75" customHeight="1" x14ac:dyDescent="0.2">
      <c r="A843" s="64"/>
      <c r="B843" s="64"/>
      <c r="C843" s="64"/>
      <c r="D843" s="64"/>
      <c r="E843" s="64"/>
      <c r="F843" s="82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2.75" customHeight="1" x14ac:dyDescent="0.2">
      <c r="A844" s="64"/>
      <c r="B844" s="64"/>
      <c r="C844" s="64"/>
      <c r="D844" s="64"/>
      <c r="E844" s="64"/>
      <c r="F844" s="82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2.75" customHeight="1" x14ac:dyDescent="0.2">
      <c r="A845" s="64"/>
      <c r="B845" s="64"/>
      <c r="C845" s="64"/>
      <c r="D845" s="64"/>
      <c r="E845" s="64"/>
      <c r="F845" s="82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2.75" customHeight="1" x14ac:dyDescent="0.2">
      <c r="A846" s="64"/>
      <c r="B846" s="64"/>
      <c r="C846" s="64"/>
      <c r="D846" s="64"/>
      <c r="E846" s="64"/>
      <c r="F846" s="82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2.75" customHeight="1" x14ac:dyDescent="0.2">
      <c r="A847" s="64"/>
      <c r="B847" s="64"/>
      <c r="C847" s="64"/>
      <c r="D847" s="64"/>
      <c r="E847" s="64"/>
      <c r="F847" s="82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2.75" customHeight="1" x14ac:dyDescent="0.2">
      <c r="A848" s="64"/>
      <c r="B848" s="64"/>
      <c r="C848" s="64"/>
      <c r="D848" s="64"/>
      <c r="E848" s="64"/>
      <c r="F848" s="82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2.75" customHeight="1" x14ac:dyDescent="0.2">
      <c r="A849" s="64"/>
      <c r="B849" s="64"/>
      <c r="C849" s="64"/>
      <c r="D849" s="64"/>
      <c r="E849" s="64"/>
      <c r="F849" s="82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2.75" customHeight="1" x14ac:dyDescent="0.2">
      <c r="A850" s="64"/>
      <c r="B850" s="64"/>
      <c r="C850" s="64"/>
      <c r="D850" s="64"/>
      <c r="E850" s="64"/>
      <c r="F850" s="82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2.75" customHeight="1" x14ac:dyDescent="0.2">
      <c r="A851" s="64"/>
      <c r="B851" s="64"/>
      <c r="C851" s="64"/>
      <c r="D851" s="64"/>
      <c r="E851" s="64"/>
      <c r="F851" s="82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2.75" customHeight="1" x14ac:dyDescent="0.2">
      <c r="A852" s="64"/>
      <c r="B852" s="64"/>
      <c r="C852" s="64"/>
      <c r="D852" s="64"/>
      <c r="E852" s="64"/>
      <c r="F852" s="82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2.75" customHeight="1" x14ac:dyDescent="0.2">
      <c r="A853" s="64"/>
      <c r="B853" s="64"/>
      <c r="C853" s="64"/>
      <c r="D853" s="64"/>
      <c r="E853" s="64"/>
      <c r="F853" s="82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2.75" customHeight="1" x14ac:dyDescent="0.2">
      <c r="A854" s="64"/>
      <c r="B854" s="64"/>
      <c r="C854" s="64"/>
      <c r="D854" s="64"/>
      <c r="E854" s="64"/>
      <c r="F854" s="82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2.75" customHeight="1" x14ac:dyDescent="0.2">
      <c r="A855" s="64"/>
      <c r="B855" s="64"/>
      <c r="C855" s="64"/>
      <c r="D855" s="64"/>
      <c r="E855" s="64"/>
      <c r="F855" s="82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2.75" customHeight="1" x14ac:dyDescent="0.2">
      <c r="A856" s="64"/>
      <c r="B856" s="64"/>
      <c r="C856" s="64"/>
      <c r="D856" s="64"/>
      <c r="E856" s="64"/>
      <c r="F856" s="82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2.75" customHeight="1" x14ac:dyDescent="0.2">
      <c r="A857" s="64"/>
      <c r="B857" s="64"/>
      <c r="C857" s="64"/>
      <c r="D857" s="64"/>
      <c r="E857" s="64"/>
      <c r="F857" s="82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2.75" customHeight="1" x14ac:dyDescent="0.2">
      <c r="A858" s="64"/>
      <c r="B858" s="64"/>
      <c r="C858" s="64"/>
      <c r="D858" s="64"/>
      <c r="E858" s="64"/>
      <c r="F858" s="82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2.75" customHeight="1" x14ac:dyDescent="0.2">
      <c r="A859" s="64"/>
      <c r="B859" s="64"/>
      <c r="C859" s="64"/>
      <c r="D859" s="64"/>
      <c r="E859" s="64"/>
      <c r="F859" s="82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2.75" customHeight="1" x14ac:dyDescent="0.2">
      <c r="A860" s="64"/>
      <c r="B860" s="64"/>
      <c r="C860" s="64"/>
      <c r="D860" s="64"/>
      <c r="E860" s="64"/>
      <c r="F860" s="82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2.75" customHeight="1" x14ac:dyDescent="0.2">
      <c r="A861" s="64"/>
      <c r="B861" s="64"/>
      <c r="C861" s="64"/>
      <c r="D861" s="64"/>
      <c r="E861" s="64"/>
      <c r="F861" s="82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2.75" customHeight="1" x14ac:dyDescent="0.2">
      <c r="A862" s="64"/>
      <c r="B862" s="64"/>
      <c r="C862" s="64"/>
      <c r="D862" s="64"/>
      <c r="E862" s="64"/>
      <c r="F862" s="82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2.75" customHeight="1" x14ac:dyDescent="0.2">
      <c r="A863" s="64"/>
      <c r="B863" s="64"/>
      <c r="C863" s="64"/>
      <c r="D863" s="64"/>
      <c r="E863" s="64"/>
      <c r="F863" s="82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2.75" customHeight="1" x14ac:dyDescent="0.2">
      <c r="A864" s="64"/>
      <c r="B864" s="64"/>
      <c r="C864" s="64"/>
      <c r="D864" s="64"/>
      <c r="E864" s="64"/>
      <c r="F864" s="82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2.75" customHeight="1" x14ac:dyDescent="0.2">
      <c r="A865" s="64"/>
      <c r="B865" s="64"/>
      <c r="C865" s="64"/>
      <c r="D865" s="64"/>
      <c r="E865" s="64"/>
      <c r="F865" s="82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2.75" customHeight="1" x14ac:dyDescent="0.2">
      <c r="A866" s="64"/>
      <c r="B866" s="64"/>
      <c r="C866" s="64"/>
      <c r="D866" s="64"/>
      <c r="E866" s="64"/>
      <c r="F866" s="82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2.75" customHeight="1" x14ac:dyDescent="0.2">
      <c r="A867" s="64"/>
      <c r="B867" s="64"/>
      <c r="C867" s="64"/>
      <c r="D867" s="64"/>
      <c r="E867" s="64"/>
      <c r="F867" s="82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2.75" customHeight="1" x14ac:dyDescent="0.2">
      <c r="A868" s="64"/>
      <c r="B868" s="64"/>
      <c r="C868" s="64"/>
      <c r="D868" s="64"/>
      <c r="E868" s="64"/>
      <c r="F868" s="82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2.75" customHeight="1" x14ac:dyDescent="0.2">
      <c r="A869" s="64"/>
      <c r="B869" s="64"/>
      <c r="C869" s="64"/>
      <c r="D869" s="64"/>
      <c r="E869" s="64"/>
      <c r="F869" s="82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2.75" customHeight="1" x14ac:dyDescent="0.2">
      <c r="A870" s="64"/>
      <c r="B870" s="64"/>
      <c r="C870" s="64"/>
      <c r="D870" s="64"/>
      <c r="E870" s="64"/>
      <c r="F870" s="82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2.75" customHeight="1" x14ac:dyDescent="0.2">
      <c r="A871" s="64"/>
      <c r="B871" s="64"/>
      <c r="C871" s="64"/>
      <c r="D871" s="64"/>
      <c r="E871" s="64"/>
      <c r="F871" s="82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2.75" customHeight="1" x14ac:dyDescent="0.2">
      <c r="A872" s="64"/>
      <c r="B872" s="64"/>
      <c r="C872" s="64"/>
      <c r="D872" s="64"/>
      <c r="E872" s="64"/>
      <c r="F872" s="82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2.75" customHeight="1" x14ac:dyDescent="0.2">
      <c r="A873" s="64"/>
      <c r="B873" s="64"/>
      <c r="C873" s="64"/>
      <c r="D873" s="64"/>
      <c r="E873" s="64"/>
      <c r="F873" s="82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2.75" customHeight="1" x14ac:dyDescent="0.2">
      <c r="A874" s="64"/>
      <c r="B874" s="64"/>
      <c r="C874" s="64"/>
      <c r="D874" s="64"/>
      <c r="E874" s="64"/>
      <c r="F874" s="82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2.75" customHeight="1" x14ac:dyDescent="0.2">
      <c r="A875" s="64"/>
      <c r="B875" s="64"/>
      <c r="C875" s="64"/>
      <c r="D875" s="64"/>
      <c r="E875" s="64"/>
      <c r="F875" s="82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2.75" customHeight="1" x14ac:dyDescent="0.2">
      <c r="A876" s="64"/>
      <c r="B876" s="64"/>
      <c r="C876" s="64"/>
      <c r="D876" s="64"/>
      <c r="E876" s="64"/>
      <c r="F876" s="82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2.75" customHeight="1" x14ac:dyDescent="0.2">
      <c r="A877" s="64"/>
      <c r="B877" s="64"/>
      <c r="C877" s="64"/>
      <c r="D877" s="64"/>
      <c r="E877" s="64"/>
      <c r="F877" s="82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2.75" customHeight="1" x14ac:dyDescent="0.2">
      <c r="A878" s="64"/>
      <c r="B878" s="64"/>
      <c r="C878" s="64"/>
      <c r="D878" s="64"/>
      <c r="E878" s="64"/>
      <c r="F878" s="82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2.75" customHeight="1" x14ac:dyDescent="0.2">
      <c r="A879" s="64"/>
      <c r="B879" s="64"/>
      <c r="C879" s="64"/>
      <c r="D879" s="64"/>
      <c r="E879" s="64"/>
      <c r="F879" s="82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2.75" customHeight="1" x14ac:dyDescent="0.2">
      <c r="A880" s="64"/>
      <c r="B880" s="64"/>
      <c r="C880" s="64"/>
      <c r="D880" s="64"/>
      <c r="E880" s="64"/>
      <c r="F880" s="82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2.75" customHeight="1" x14ac:dyDescent="0.2">
      <c r="A881" s="64"/>
      <c r="B881" s="64"/>
      <c r="C881" s="64"/>
      <c r="D881" s="64"/>
      <c r="E881" s="64"/>
      <c r="F881" s="82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2.75" customHeight="1" x14ac:dyDescent="0.2">
      <c r="A882" s="64"/>
      <c r="B882" s="64"/>
      <c r="C882" s="64"/>
      <c r="D882" s="64"/>
      <c r="E882" s="64"/>
      <c r="F882" s="82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2.75" customHeight="1" x14ac:dyDescent="0.2">
      <c r="A883" s="64"/>
      <c r="B883" s="64"/>
      <c r="C883" s="64"/>
      <c r="D883" s="64"/>
      <c r="E883" s="64"/>
      <c r="F883" s="82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2.75" customHeight="1" x14ac:dyDescent="0.2">
      <c r="A884" s="64"/>
      <c r="B884" s="64"/>
      <c r="C884" s="64"/>
      <c r="D884" s="64"/>
      <c r="E884" s="64"/>
      <c r="F884" s="82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2.75" customHeight="1" x14ac:dyDescent="0.2">
      <c r="A885" s="64"/>
      <c r="B885" s="64"/>
      <c r="C885" s="64"/>
      <c r="D885" s="64"/>
      <c r="E885" s="64"/>
      <c r="F885" s="82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2.75" customHeight="1" x14ac:dyDescent="0.2">
      <c r="A886" s="64"/>
      <c r="B886" s="64"/>
      <c r="C886" s="64"/>
      <c r="D886" s="64"/>
      <c r="E886" s="64"/>
      <c r="F886" s="82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2.75" customHeight="1" x14ac:dyDescent="0.2">
      <c r="A887" s="64"/>
      <c r="B887" s="64"/>
      <c r="C887" s="64"/>
      <c r="D887" s="64"/>
      <c r="E887" s="64"/>
      <c r="F887" s="82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2.75" customHeight="1" x14ac:dyDescent="0.2">
      <c r="A888" s="64"/>
      <c r="B888" s="64"/>
      <c r="C888" s="64"/>
      <c r="D888" s="64"/>
      <c r="E888" s="64"/>
      <c r="F888" s="82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2.75" customHeight="1" x14ac:dyDescent="0.2">
      <c r="A889" s="64"/>
      <c r="B889" s="64"/>
      <c r="C889" s="64"/>
      <c r="D889" s="64"/>
      <c r="E889" s="64"/>
      <c r="F889" s="82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2.75" customHeight="1" x14ac:dyDescent="0.2">
      <c r="A890" s="64"/>
      <c r="B890" s="64"/>
      <c r="C890" s="64"/>
      <c r="D890" s="64"/>
      <c r="E890" s="64"/>
      <c r="F890" s="82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2.75" customHeight="1" x14ac:dyDescent="0.2">
      <c r="A891" s="64"/>
      <c r="B891" s="64"/>
      <c r="C891" s="64"/>
      <c r="D891" s="64"/>
      <c r="E891" s="64"/>
      <c r="F891" s="82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2.75" customHeight="1" x14ac:dyDescent="0.2">
      <c r="A892" s="64"/>
      <c r="B892" s="64"/>
      <c r="C892" s="64"/>
      <c r="D892" s="64"/>
      <c r="E892" s="64"/>
      <c r="F892" s="82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2.75" customHeight="1" x14ac:dyDescent="0.2">
      <c r="A893" s="64"/>
      <c r="B893" s="64"/>
      <c r="C893" s="64"/>
      <c r="D893" s="64"/>
      <c r="E893" s="64"/>
      <c r="F893" s="82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2.75" customHeight="1" x14ac:dyDescent="0.2">
      <c r="A894" s="64"/>
      <c r="B894" s="64"/>
      <c r="C894" s="64"/>
      <c r="D894" s="64"/>
      <c r="E894" s="64"/>
      <c r="F894" s="82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2.75" customHeight="1" x14ac:dyDescent="0.2">
      <c r="A895" s="64"/>
      <c r="B895" s="64"/>
      <c r="C895" s="64"/>
      <c r="D895" s="64"/>
      <c r="E895" s="64"/>
      <c r="F895" s="82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2.75" customHeight="1" x14ac:dyDescent="0.2">
      <c r="A896" s="64"/>
      <c r="B896" s="64"/>
      <c r="C896" s="64"/>
      <c r="D896" s="64"/>
      <c r="E896" s="64"/>
      <c r="F896" s="82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2.75" customHeight="1" x14ac:dyDescent="0.2">
      <c r="A897" s="64"/>
      <c r="B897" s="64"/>
      <c r="C897" s="64"/>
      <c r="D897" s="64"/>
      <c r="E897" s="64"/>
      <c r="F897" s="82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2.75" customHeight="1" x14ac:dyDescent="0.2">
      <c r="A898" s="64"/>
      <c r="B898" s="64"/>
      <c r="C898" s="64"/>
      <c r="D898" s="64"/>
      <c r="E898" s="64"/>
      <c r="F898" s="82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2.75" customHeight="1" x14ac:dyDescent="0.2">
      <c r="A899" s="64"/>
      <c r="B899" s="64"/>
      <c r="C899" s="64"/>
      <c r="D899" s="64"/>
      <c r="E899" s="64"/>
      <c r="F899" s="82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2.75" customHeight="1" x14ac:dyDescent="0.2">
      <c r="A900" s="64"/>
      <c r="B900" s="64"/>
      <c r="C900" s="64"/>
      <c r="D900" s="64"/>
      <c r="E900" s="64"/>
      <c r="F900" s="82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2.75" customHeight="1" x14ac:dyDescent="0.2">
      <c r="A901" s="64"/>
      <c r="B901" s="64"/>
      <c r="C901" s="64"/>
      <c r="D901" s="64"/>
      <c r="E901" s="64"/>
      <c r="F901" s="82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2.75" customHeight="1" x14ac:dyDescent="0.2">
      <c r="A902" s="64"/>
      <c r="B902" s="64"/>
      <c r="C902" s="64"/>
      <c r="D902" s="64"/>
      <c r="E902" s="64"/>
      <c r="F902" s="82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2.75" customHeight="1" x14ac:dyDescent="0.2">
      <c r="A903" s="64"/>
      <c r="B903" s="64"/>
      <c r="C903" s="64"/>
      <c r="D903" s="64"/>
      <c r="E903" s="64"/>
      <c r="F903" s="82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2.75" customHeight="1" x14ac:dyDescent="0.2">
      <c r="A904" s="64"/>
      <c r="B904" s="64"/>
      <c r="C904" s="64"/>
      <c r="D904" s="64"/>
      <c r="E904" s="64"/>
      <c r="F904" s="82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2.75" customHeight="1" x14ac:dyDescent="0.2">
      <c r="A905" s="64"/>
      <c r="B905" s="64"/>
      <c r="C905" s="64"/>
      <c r="D905" s="64"/>
      <c r="E905" s="64"/>
      <c r="F905" s="82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2.75" customHeight="1" x14ac:dyDescent="0.2">
      <c r="A906" s="64"/>
      <c r="B906" s="64"/>
      <c r="C906" s="64"/>
      <c r="D906" s="64"/>
      <c r="E906" s="64"/>
      <c r="F906" s="82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2.75" customHeight="1" x14ac:dyDescent="0.2">
      <c r="A907" s="64"/>
      <c r="B907" s="64"/>
      <c r="C907" s="64"/>
      <c r="D907" s="64"/>
      <c r="E907" s="64"/>
      <c r="F907" s="82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2.75" customHeight="1" x14ac:dyDescent="0.2">
      <c r="A908" s="64"/>
      <c r="B908" s="64"/>
      <c r="C908" s="64"/>
      <c r="D908" s="64"/>
      <c r="E908" s="64"/>
      <c r="F908" s="82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2.75" customHeight="1" x14ac:dyDescent="0.2">
      <c r="A909" s="64"/>
      <c r="B909" s="64"/>
      <c r="C909" s="64"/>
      <c r="D909" s="64"/>
      <c r="E909" s="64"/>
      <c r="F909" s="82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2.75" customHeight="1" x14ac:dyDescent="0.2">
      <c r="A910" s="64"/>
      <c r="B910" s="64"/>
      <c r="C910" s="64"/>
      <c r="D910" s="64"/>
      <c r="E910" s="64"/>
      <c r="F910" s="82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2.75" customHeight="1" x14ac:dyDescent="0.2">
      <c r="A911" s="64"/>
      <c r="B911" s="64"/>
      <c r="C911" s="64"/>
      <c r="D911" s="64"/>
      <c r="E911" s="64"/>
      <c r="F911" s="82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2.75" customHeight="1" x14ac:dyDescent="0.2">
      <c r="A912" s="64"/>
      <c r="B912" s="64"/>
      <c r="C912" s="64"/>
      <c r="D912" s="64"/>
      <c r="E912" s="64"/>
      <c r="F912" s="82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2.75" customHeight="1" x14ac:dyDescent="0.2">
      <c r="A913" s="64"/>
      <c r="B913" s="64"/>
      <c r="C913" s="64"/>
      <c r="D913" s="64"/>
      <c r="E913" s="64"/>
      <c r="F913" s="82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2.75" customHeight="1" x14ac:dyDescent="0.2">
      <c r="A914" s="64"/>
      <c r="B914" s="64"/>
      <c r="C914" s="64"/>
      <c r="D914" s="64"/>
      <c r="E914" s="64"/>
      <c r="F914" s="82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2.75" customHeight="1" x14ac:dyDescent="0.2">
      <c r="A915" s="64"/>
      <c r="B915" s="64"/>
      <c r="C915" s="64"/>
      <c r="D915" s="64"/>
      <c r="E915" s="64"/>
      <c r="F915" s="82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2.75" customHeight="1" x14ac:dyDescent="0.2">
      <c r="A916" s="64"/>
      <c r="B916" s="64"/>
      <c r="C916" s="64"/>
      <c r="D916" s="64"/>
      <c r="E916" s="64"/>
      <c r="F916" s="82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2.75" customHeight="1" x14ac:dyDescent="0.2">
      <c r="A917" s="64"/>
      <c r="B917" s="64"/>
      <c r="C917" s="64"/>
      <c r="D917" s="64"/>
      <c r="E917" s="64"/>
      <c r="F917" s="82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2.75" customHeight="1" x14ac:dyDescent="0.2">
      <c r="A918" s="64"/>
      <c r="B918" s="64"/>
      <c r="C918" s="64"/>
      <c r="D918" s="64"/>
      <c r="E918" s="64"/>
      <c r="F918" s="82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2.75" customHeight="1" x14ac:dyDescent="0.2">
      <c r="A919" s="64"/>
      <c r="B919" s="64"/>
      <c r="C919" s="64"/>
      <c r="D919" s="64"/>
      <c r="E919" s="64"/>
      <c r="F919" s="82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2.75" customHeight="1" x14ac:dyDescent="0.2">
      <c r="A920" s="64"/>
      <c r="B920" s="64"/>
      <c r="C920" s="64"/>
      <c r="D920" s="64"/>
      <c r="E920" s="64"/>
      <c r="F920" s="82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2.75" customHeight="1" x14ac:dyDescent="0.2">
      <c r="A921" s="64"/>
      <c r="B921" s="64"/>
      <c r="C921" s="64"/>
      <c r="D921" s="64"/>
      <c r="E921" s="64"/>
      <c r="F921" s="82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2.75" customHeight="1" x14ac:dyDescent="0.2">
      <c r="A922" s="64"/>
      <c r="B922" s="64"/>
      <c r="C922" s="64"/>
      <c r="D922" s="64"/>
      <c r="E922" s="64"/>
      <c r="F922" s="82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2.75" customHeight="1" x14ac:dyDescent="0.2">
      <c r="A923" s="64"/>
      <c r="B923" s="64"/>
      <c r="C923" s="64"/>
      <c r="D923" s="64"/>
      <c r="E923" s="64"/>
      <c r="F923" s="82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2.75" customHeight="1" x14ac:dyDescent="0.2">
      <c r="A924" s="64"/>
      <c r="B924" s="64"/>
      <c r="C924" s="64"/>
      <c r="D924" s="64"/>
      <c r="E924" s="64"/>
      <c r="F924" s="82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2.75" customHeight="1" x14ac:dyDescent="0.2">
      <c r="A925" s="64"/>
      <c r="B925" s="64"/>
      <c r="C925" s="64"/>
      <c r="D925" s="64"/>
      <c r="E925" s="64"/>
      <c r="F925" s="82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2.75" customHeight="1" x14ac:dyDescent="0.2">
      <c r="A926" s="64"/>
      <c r="B926" s="64"/>
      <c r="C926" s="64"/>
      <c r="D926" s="64"/>
      <c r="E926" s="64"/>
      <c r="F926" s="82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2.75" customHeight="1" x14ac:dyDescent="0.2">
      <c r="A927" s="64"/>
      <c r="B927" s="64"/>
      <c r="C927" s="64"/>
      <c r="D927" s="64"/>
      <c r="E927" s="64"/>
      <c r="F927" s="82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2.75" customHeight="1" x14ac:dyDescent="0.2">
      <c r="A928" s="64"/>
      <c r="B928" s="64"/>
      <c r="C928" s="64"/>
      <c r="D928" s="64"/>
      <c r="E928" s="64"/>
      <c r="F928" s="82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2.75" customHeight="1" x14ac:dyDescent="0.2">
      <c r="A929" s="64"/>
      <c r="B929" s="64"/>
      <c r="C929" s="64"/>
      <c r="D929" s="64"/>
      <c r="E929" s="64"/>
      <c r="F929" s="82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2.75" customHeight="1" x14ac:dyDescent="0.2">
      <c r="A930" s="64"/>
      <c r="B930" s="64"/>
      <c r="C930" s="64"/>
      <c r="D930" s="64"/>
      <c r="E930" s="64"/>
      <c r="F930" s="82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2.75" customHeight="1" x14ac:dyDescent="0.2">
      <c r="A931" s="64"/>
      <c r="B931" s="64"/>
      <c r="C931" s="64"/>
      <c r="D931" s="64"/>
      <c r="E931" s="64"/>
      <c r="F931" s="82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2.75" customHeight="1" x14ac:dyDescent="0.2">
      <c r="A932" s="64"/>
      <c r="B932" s="64"/>
      <c r="C932" s="64"/>
      <c r="D932" s="64"/>
      <c r="E932" s="64"/>
      <c r="F932" s="82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2.75" customHeight="1" x14ac:dyDescent="0.2">
      <c r="A933" s="64"/>
      <c r="B933" s="64"/>
      <c r="C933" s="64"/>
      <c r="D933" s="64"/>
      <c r="E933" s="64"/>
      <c r="F933" s="82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2.75" customHeight="1" x14ac:dyDescent="0.2">
      <c r="A934" s="64"/>
      <c r="B934" s="64"/>
      <c r="C934" s="64"/>
      <c r="D934" s="64"/>
      <c r="E934" s="64"/>
      <c r="F934" s="82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2.75" customHeight="1" x14ac:dyDescent="0.2">
      <c r="A935" s="64"/>
      <c r="B935" s="64"/>
      <c r="C935" s="64"/>
      <c r="D935" s="64"/>
      <c r="E935" s="64"/>
      <c r="F935" s="82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2.75" customHeight="1" x14ac:dyDescent="0.2">
      <c r="A936" s="64"/>
      <c r="B936" s="64"/>
      <c r="C936" s="64"/>
      <c r="D936" s="64"/>
      <c r="E936" s="64"/>
      <c r="F936" s="82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2.75" customHeight="1" x14ac:dyDescent="0.2">
      <c r="A937" s="64"/>
      <c r="B937" s="64"/>
      <c r="C937" s="64"/>
      <c r="D937" s="64"/>
      <c r="E937" s="64"/>
      <c r="F937" s="82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2.75" customHeight="1" x14ac:dyDescent="0.2">
      <c r="A938" s="64"/>
      <c r="B938" s="64"/>
      <c r="C938" s="64"/>
      <c r="D938" s="64"/>
      <c r="E938" s="64"/>
      <c r="F938" s="82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2.75" customHeight="1" x14ac:dyDescent="0.2">
      <c r="A939" s="64"/>
      <c r="B939" s="64"/>
      <c r="C939" s="64"/>
      <c r="D939" s="64"/>
      <c r="E939" s="64"/>
      <c r="F939" s="82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2.75" customHeight="1" x14ac:dyDescent="0.2">
      <c r="A940" s="64"/>
      <c r="B940" s="64"/>
      <c r="C940" s="64"/>
      <c r="D940" s="64"/>
      <c r="E940" s="64"/>
      <c r="F940" s="82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2.75" customHeight="1" x14ac:dyDescent="0.2">
      <c r="A941" s="64"/>
      <c r="B941" s="64"/>
      <c r="C941" s="64"/>
      <c r="D941" s="64"/>
      <c r="E941" s="64"/>
      <c r="F941" s="82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2.75" customHeight="1" x14ac:dyDescent="0.2">
      <c r="A942" s="64"/>
      <c r="B942" s="64"/>
      <c r="C942" s="64"/>
      <c r="D942" s="64"/>
      <c r="E942" s="64"/>
      <c r="F942" s="82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2.75" customHeight="1" x14ac:dyDescent="0.2">
      <c r="A943" s="64"/>
      <c r="B943" s="64"/>
      <c r="C943" s="64"/>
      <c r="D943" s="64"/>
      <c r="E943" s="64"/>
      <c r="F943" s="82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2.75" customHeight="1" x14ac:dyDescent="0.2">
      <c r="A944" s="64"/>
      <c r="B944" s="64"/>
      <c r="C944" s="64"/>
      <c r="D944" s="64"/>
      <c r="E944" s="64"/>
      <c r="F944" s="82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2.75" customHeight="1" x14ac:dyDescent="0.2">
      <c r="A945" s="64"/>
      <c r="B945" s="64"/>
      <c r="C945" s="64"/>
      <c r="D945" s="64"/>
      <c r="E945" s="64"/>
      <c r="F945" s="82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2.75" customHeight="1" x14ac:dyDescent="0.2">
      <c r="A946" s="64"/>
      <c r="B946" s="64"/>
      <c r="C946" s="64"/>
      <c r="D946" s="64"/>
      <c r="E946" s="64"/>
      <c r="F946" s="82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2.75" customHeight="1" x14ac:dyDescent="0.2">
      <c r="A947" s="64"/>
      <c r="B947" s="64"/>
      <c r="C947" s="64"/>
      <c r="D947" s="64"/>
      <c r="E947" s="64"/>
      <c r="F947" s="82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2.75" customHeight="1" x14ac:dyDescent="0.2">
      <c r="A948" s="64"/>
      <c r="B948" s="64"/>
      <c r="C948" s="64"/>
      <c r="D948" s="64"/>
      <c r="E948" s="64"/>
      <c r="F948" s="82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2.75" customHeight="1" x14ac:dyDescent="0.2">
      <c r="A949" s="64"/>
      <c r="B949" s="64"/>
      <c r="C949" s="64"/>
      <c r="D949" s="64"/>
      <c r="E949" s="64"/>
      <c r="F949" s="82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2.75" customHeight="1" x14ac:dyDescent="0.2">
      <c r="A950" s="64"/>
      <c r="B950" s="64"/>
      <c r="C950" s="64"/>
      <c r="D950" s="64"/>
      <c r="E950" s="64"/>
      <c r="F950" s="82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2.75" customHeight="1" x14ac:dyDescent="0.2">
      <c r="A951" s="64"/>
      <c r="B951" s="64"/>
      <c r="C951" s="64"/>
      <c r="D951" s="64"/>
      <c r="E951" s="64"/>
      <c r="F951" s="82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2.75" customHeight="1" x14ac:dyDescent="0.2">
      <c r="A952" s="64"/>
      <c r="B952" s="64"/>
      <c r="C952" s="64"/>
      <c r="D952" s="64"/>
      <c r="E952" s="64"/>
      <c r="F952" s="82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2.75" customHeight="1" x14ac:dyDescent="0.2">
      <c r="A953" s="64"/>
      <c r="B953" s="64"/>
      <c r="C953" s="64"/>
      <c r="D953" s="64"/>
      <c r="E953" s="64"/>
      <c r="F953" s="82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2.75" customHeight="1" x14ac:dyDescent="0.2">
      <c r="A954" s="64"/>
      <c r="B954" s="64"/>
      <c r="C954" s="64"/>
      <c r="D954" s="64"/>
      <c r="E954" s="64"/>
      <c r="F954" s="82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2.75" customHeight="1" x14ac:dyDescent="0.2">
      <c r="A955" s="64"/>
      <c r="B955" s="64"/>
      <c r="C955" s="64"/>
      <c r="D955" s="64"/>
      <c r="E955" s="64"/>
      <c r="F955" s="82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2.75" customHeight="1" x14ac:dyDescent="0.2">
      <c r="A956" s="64"/>
      <c r="B956" s="64"/>
      <c r="C956" s="64"/>
      <c r="D956" s="64"/>
      <c r="E956" s="64"/>
      <c r="F956" s="82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2.75" customHeight="1" x14ac:dyDescent="0.2">
      <c r="A957" s="64"/>
      <c r="B957" s="64"/>
      <c r="C957" s="64"/>
      <c r="D957" s="64"/>
      <c r="E957" s="64"/>
      <c r="F957" s="82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2.75" customHeight="1" x14ac:dyDescent="0.2">
      <c r="A958" s="64"/>
      <c r="B958" s="64"/>
      <c r="C958" s="64"/>
      <c r="D958" s="64"/>
      <c r="E958" s="64"/>
      <c r="F958" s="82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2.75" customHeight="1" x14ac:dyDescent="0.2">
      <c r="A959" s="64"/>
      <c r="B959" s="64"/>
      <c r="C959" s="64"/>
      <c r="D959" s="64"/>
      <c r="E959" s="64"/>
      <c r="F959" s="82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2.75" customHeight="1" x14ac:dyDescent="0.2">
      <c r="A960" s="64"/>
      <c r="B960" s="64"/>
      <c r="C960" s="64"/>
      <c r="D960" s="64"/>
      <c r="E960" s="64"/>
      <c r="F960" s="82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2.75" customHeight="1" x14ac:dyDescent="0.2">
      <c r="A961" s="64"/>
      <c r="B961" s="64"/>
      <c r="C961" s="64"/>
      <c r="D961" s="64"/>
      <c r="E961" s="64"/>
      <c r="F961" s="82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2.75" customHeight="1" x14ac:dyDescent="0.2">
      <c r="A962" s="64"/>
      <c r="B962" s="64"/>
      <c r="C962" s="64"/>
      <c r="D962" s="64"/>
      <c r="E962" s="64"/>
      <c r="F962" s="82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2.75" customHeight="1" x14ac:dyDescent="0.2">
      <c r="A963" s="64"/>
      <c r="B963" s="64"/>
      <c r="C963" s="64"/>
      <c r="D963" s="64"/>
      <c r="E963" s="64"/>
      <c r="F963" s="82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2.75" customHeight="1" x14ac:dyDescent="0.2">
      <c r="A964" s="64"/>
      <c r="B964" s="64"/>
      <c r="C964" s="64"/>
      <c r="D964" s="64"/>
      <c r="E964" s="64"/>
      <c r="F964" s="82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2.75" customHeight="1" x14ac:dyDescent="0.2">
      <c r="A965" s="64"/>
      <c r="B965" s="64"/>
      <c r="C965" s="64"/>
      <c r="D965" s="64"/>
      <c r="E965" s="64"/>
      <c r="F965" s="82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2.75" customHeight="1" x14ac:dyDescent="0.2">
      <c r="A966" s="64"/>
      <c r="B966" s="64"/>
      <c r="C966" s="64"/>
      <c r="D966" s="64"/>
      <c r="E966" s="64"/>
      <c r="F966" s="82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2.75" customHeight="1" x14ac:dyDescent="0.2">
      <c r="A967" s="64"/>
      <c r="B967" s="64"/>
      <c r="C967" s="64"/>
      <c r="D967" s="64"/>
      <c r="E967" s="64"/>
      <c r="F967" s="82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2.75" customHeight="1" x14ac:dyDescent="0.2">
      <c r="A968" s="64"/>
      <c r="B968" s="64"/>
      <c r="C968" s="64"/>
      <c r="D968" s="64"/>
      <c r="E968" s="64"/>
      <c r="F968" s="82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2.75" customHeight="1" x14ac:dyDescent="0.2">
      <c r="A969" s="64"/>
      <c r="B969" s="64"/>
      <c r="C969" s="64"/>
      <c r="D969" s="64"/>
      <c r="E969" s="64"/>
      <c r="F969" s="82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2.75" customHeight="1" x14ac:dyDescent="0.2">
      <c r="A970" s="64"/>
      <c r="B970" s="64"/>
      <c r="C970" s="64"/>
      <c r="D970" s="64"/>
      <c r="E970" s="64"/>
      <c r="F970" s="82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2.75" customHeight="1" x14ac:dyDescent="0.2">
      <c r="A971" s="64"/>
      <c r="B971" s="64"/>
      <c r="C971" s="64"/>
      <c r="D971" s="64"/>
      <c r="E971" s="64"/>
      <c r="F971" s="82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2.75" customHeight="1" x14ac:dyDescent="0.2">
      <c r="A972" s="64"/>
      <c r="B972" s="64"/>
      <c r="C972" s="64"/>
      <c r="D972" s="64"/>
      <c r="E972" s="64"/>
      <c r="F972" s="82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2.75" customHeight="1" x14ac:dyDescent="0.2">
      <c r="A973" s="64"/>
      <c r="B973" s="64"/>
      <c r="C973" s="64"/>
      <c r="D973" s="64"/>
      <c r="E973" s="64"/>
      <c r="F973" s="82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2.75" customHeight="1" x14ac:dyDescent="0.2">
      <c r="A974" s="64"/>
      <c r="B974" s="64"/>
      <c r="C974" s="64"/>
      <c r="D974" s="64"/>
      <c r="E974" s="64"/>
      <c r="F974" s="82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2.75" customHeight="1" x14ac:dyDescent="0.2">
      <c r="A975" s="64"/>
      <c r="B975" s="64"/>
      <c r="C975" s="64"/>
      <c r="D975" s="64"/>
      <c r="E975" s="64"/>
      <c r="F975" s="82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2.75" customHeight="1" x14ac:dyDescent="0.2">
      <c r="A976" s="64"/>
      <c r="B976" s="64"/>
      <c r="C976" s="64"/>
      <c r="D976" s="64"/>
      <c r="E976" s="64"/>
      <c r="F976" s="82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2.75" customHeight="1" x14ac:dyDescent="0.2">
      <c r="A977" s="64"/>
      <c r="B977" s="64"/>
      <c r="C977" s="64"/>
      <c r="D977" s="64"/>
      <c r="E977" s="64"/>
      <c r="F977" s="82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2.75" customHeight="1" x14ac:dyDescent="0.2">
      <c r="A978" s="64"/>
      <c r="B978" s="64"/>
      <c r="C978" s="64"/>
      <c r="D978" s="64"/>
      <c r="E978" s="64"/>
      <c r="F978" s="82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2.75" customHeight="1" x14ac:dyDescent="0.2">
      <c r="A979" s="64"/>
      <c r="B979" s="64"/>
      <c r="C979" s="64"/>
      <c r="D979" s="64"/>
      <c r="E979" s="64"/>
      <c r="F979" s="82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2.75" customHeight="1" x14ac:dyDescent="0.2">
      <c r="A980" s="64"/>
      <c r="B980" s="64"/>
      <c r="C980" s="64"/>
      <c r="D980" s="64"/>
      <c r="E980" s="64"/>
      <c r="F980" s="82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2.75" customHeight="1" x14ac:dyDescent="0.2">
      <c r="A981" s="64"/>
      <c r="B981" s="64"/>
      <c r="C981" s="64"/>
      <c r="D981" s="64"/>
      <c r="E981" s="64"/>
      <c r="F981" s="82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2.75" customHeight="1" x14ac:dyDescent="0.2">
      <c r="A982" s="64"/>
      <c r="B982" s="64"/>
      <c r="C982" s="64"/>
      <c r="D982" s="64"/>
      <c r="E982" s="64"/>
      <c r="F982" s="82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2.75" customHeight="1" x14ac:dyDescent="0.2">
      <c r="A983" s="64"/>
      <c r="B983" s="64"/>
      <c r="C983" s="64"/>
      <c r="D983" s="64"/>
      <c r="E983" s="64"/>
      <c r="F983" s="82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2.75" customHeight="1" x14ac:dyDescent="0.2">
      <c r="A984" s="64"/>
      <c r="B984" s="64"/>
      <c r="C984" s="64"/>
      <c r="D984" s="64"/>
      <c r="E984" s="64"/>
      <c r="F984" s="82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2.75" customHeight="1" x14ac:dyDescent="0.2">
      <c r="A985" s="64"/>
      <c r="B985" s="64"/>
      <c r="C985" s="64"/>
      <c r="D985" s="64"/>
      <c r="E985" s="64"/>
      <c r="F985" s="82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2.75" customHeight="1" x14ac:dyDescent="0.2">
      <c r="A986" s="64"/>
      <c r="B986" s="64"/>
      <c r="C986" s="64"/>
      <c r="D986" s="64"/>
      <c r="E986" s="64"/>
      <c r="F986" s="82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2.75" customHeight="1" x14ac:dyDescent="0.2">
      <c r="A987" s="64"/>
      <c r="B987" s="64"/>
      <c r="C987" s="64"/>
      <c r="D987" s="64"/>
      <c r="E987" s="64"/>
      <c r="F987" s="82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2.75" customHeight="1" x14ac:dyDescent="0.2">
      <c r="A988" s="64"/>
      <c r="B988" s="64"/>
      <c r="C988" s="64"/>
      <c r="D988" s="64"/>
      <c r="E988" s="64"/>
      <c r="F988" s="82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2.75" customHeight="1" x14ac:dyDescent="0.2">
      <c r="A989" s="64"/>
      <c r="B989" s="64"/>
      <c r="C989" s="64"/>
      <c r="D989" s="64"/>
      <c r="E989" s="64"/>
      <c r="F989" s="82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2.75" customHeight="1" x14ac:dyDescent="0.2">
      <c r="A990" s="64"/>
      <c r="B990" s="64"/>
      <c r="C990" s="64"/>
      <c r="D990" s="64"/>
      <c r="E990" s="64"/>
      <c r="F990" s="82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2.75" customHeight="1" x14ac:dyDescent="0.2">
      <c r="A991" s="64"/>
      <c r="B991" s="64"/>
      <c r="C991" s="64"/>
      <c r="D991" s="64"/>
      <c r="E991" s="64"/>
      <c r="F991" s="82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2.75" customHeight="1" x14ac:dyDescent="0.2">
      <c r="A992" s="64"/>
      <c r="B992" s="64"/>
      <c r="C992" s="64"/>
      <c r="D992" s="64"/>
      <c r="E992" s="64"/>
      <c r="F992" s="82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2.75" customHeight="1" x14ac:dyDescent="0.2">
      <c r="A993" s="64"/>
      <c r="B993" s="64"/>
      <c r="C993" s="64"/>
      <c r="D993" s="64"/>
      <c r="E993" s="64"/>
      <c r="F993" s="82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2.75" customHeight="1" x14ac:dyDescent="0.2">
      <c r="A994" s="64"/>
      <c r="B994" s="64"/>
      <c r="C994" s="64"/>
      <c r="D994" s="64"/>
      <c r="E994" s="64"/>
      <c r="F994" s="82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2.75" customHeight="1" x14ac:dyDescent="0.2">
      <c r="A995" s="64"/>
      <c r="B995" s="64"/>
      <c r="C995" s="64"/>
      <c r="D995" s="64"/>
      <c r="E995" s="64"/>
      <c r="F995" s="82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2.75" customHeight="1" x14ac:dyDescent="0.2">
      <c r="A996" s="64"/>
      <c r="B996" s="64"/>
      <c r="C996" s="64"/>
      <c r="D996" s="64"/>
      <c r="E996" s="64"/>
      <c r="F996" s="82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2.75" customHeight="1" x14ac:dyDescent="0.2">
      <c r="A997" s="64"/>
      <c r="B997" s="64"/>
      <c r="C997" s="64"/>
      <c r="D997" s="64"/>
      <c r="E997" s="64"/>
      <c r="F997" s="82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2.75" customHeight="1" x14ac:dyDescent="0.2">
      <c r="A998" s="64"/>
      <c r="B998" s="64"/>
      <c r="C998" s="64"/>
      <c r="D998" s="64"/>
      <c r="E998" s="64"/>
      <c r="F998" s="82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2.75" customHeight="1" x14ac:dyDescent="0.2">
      <c r="A999" s="64"/>
      <c r="B999" s="64"/>
      <c r="C999" s="64"/>
      <c r="D999" s="64"/>
      <c r="E999" s="64"/>
      <c r="F999" s="82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2.75" customHeight="1" x14ac:dyDescent="0.2">
      <c r="A1000" s="64"/>
      <c r="B1000" s="64"/>
      <c r="C1000" s="64"/>
      <c r="D1000" s="64"/>
      <c r="E1000" s="64"/>
      <c r="F1000" s="82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spans="1:26" ht="12.75" customHeight="1" x14ac:dyDescent="0.2">
      <c r="A1001" s="64"/>
      <c r="B1001" s="64"/>
      <c r="C1001" s="64"/>
      <c r="D1001" s="64"/>
      <c r="E1001" s="64"/>
      <c r="F1001" s="82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</sheetData>
  <mergeCells count="13">
    <mergeCell ref="C55:K55"/>
    <mergeCell ref="B56:G56"/>
    <mergeCell ref="B58:B59"/>
    <mergeCell ref="C58:G58"/>
    <mergeCell ref="B2:I2"/>
    <mergeCell ref="B4:I4"/>
    <mergeCell ref="B22:I22"/>
    <mergeCell ref="B38:I38"/>
    <mergeCell ref="B40:B41"/>
    <mergeCell ref="C40:F40"/>
    <mergeCell ref="G40:G41"/>
    <mergeCell ref="H40:H41"/>
    <mergeCell ref="I40:I4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A4" zoomScale="115" zoomScaleNormal="115" workbookViewId="0">
      <selection activeCell="D8" sqref="D8"/>
    </sheetView>
  </sheetViews>
  <sheetFormatPr baseColWidth="10" defaultColWidth="14.42578125" defaultRowHeight="15" customHeight="1" x14ac:dyDescent="0.2"/>
  <cols>
    <col min="1" max="1" width="9.140625" style="145" customWidth="1"/>
    <col min="2" max="2" width="12.7109375" style="145" customWidth="1"/>
    <col min="3" max="3" width="36.28515625" style="145" customWidth="1"/>
    <col min="4" max="4" width="18.7109375" style="145" customWidth="1"/>
    <col min="5" max="5" width="17" style="145" customWidth="1"/>
    <col min="6" max="6" width="8.85546875" style="145" customWidth="1"/>
    <col min="7" max="7" width="13.140625" style="145" customWidth="1"/>
    <col min="8" max="8" width="11.28515625" style="145" customWidth="1"/>
    <col min="9" max="26" width="10" style="145" customWidth="1"/>
    <col min="27" max="16384" width="14.42578125" style="145"/>
  </cols>
  <sheetData>
    <row r="1" spans="1:26" ht="12.75" customHeight="1" x14ac:dyDescent="0.2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ht="15" customHeight="1" x14ac:dyDescent="0.25">
      <c r="A2" s="144"/>
      <c r="B2" s="144"/>
      <c r="C2" s="660"/>
      <c r="D2" s="659"/>
      <c r="E2" s="659"/>
      <c r="F2" s="659"/>
      <c r="G2" s="659"/>
      <c r="H2" s="659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spans="1:26" ht="15" customHeight="1" x14ac:dyDescent="0.25">
      <c r="A3" s="144"/>
      <c r="B3" s="144"/>
      <c r="C3" s="660" t="s">
        <v>152</v>
      </c>
      <c r="D3" s="659"/>
      <c r="E3" s="659"/>
      <c r="F3" s="659"/>
      <c r="G3" s="659"/>
      <c r="H3" s="659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spans="1:26" ht="13.5" customHeight="1" thickBot="1" x14ac:dyDescent="0.25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spans="1:26" ht="12.75" customHeight="1" x14ac:dyDescent="0.2">
      <c r="A5" s="144"/>
      <c r="B5" s="144"/>
      <c r="C5" s="671" t="s">
        <v>19</v>
      </c>
      <c r="D5" s="672" t="s">
        <v>95</v>
      </c>
      <c r="E5" s="673" t="s">
        <v>96</v>
      </c>
      <c r="F5" s="675" t="s">
        <v>97</v>
      </c>
      <c r="G5" s="676"/>
      <c r="H5" s="677" t="s">
        <v>14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spans="1:26" ht="13.5" customHeight="1" thickBot="1" x14ac:dyDescent="0.25">
      <c r="A6" s="144"/>
      <c r="B6" s="144"/>
      <c r="C6" s="663"/>
      <c r="D6" s="666"/>
      <c r="E6" s="674"/>
      <c r="F6" s="388" t="s">
        <v>98</v>
      </c>
      <c r="G6" s="388" t="s">
        <v>99</v>
      </c>
      <c r="H6" s="670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spans="1:26" ht="13.5" customHeight="1" thickBot="1" x14ac:dyDescent="0.25">
      <c r="A7" s="144"/>
      <c r="B7" s="144"/>
      <c r="C7" s="146" t="s">
        <v>153</v>
      </c>
      <c r="D7" s="181"/>
      <c r="E7" s="181"/>
      <c r="F7" s="181"/>
      <c r="G7" s="181"/>
      <c r="H7" s="182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spans="1:26" ht="12.75" customHeight="1" x14ac:dyDescent="0.2">
      <c r="A8" s="144"/>
      <c r="B8" s="144"/>
      <c r="C8" s="274" t="s">
        <v>154</v>
      </c>
      <c r="D8" s="271">
        <f>Sueldos!C12+Sueldos!H12/12</f>
        <v>1515</v>
      </c>
      <c r="E8" s="275">
        <v>1</v>
      </c>
      <c r="F8" s="271">
        <f>D8*E8</f>
        <v>1515</v>
      </c>
      <c r="G8" s="271"/>
      <c r="H8" s="276">
        <f>F8+G8</f>
        <v>1515</v>
      </c>
      <c r="I8" s="144"/>
      <c r="J8" s="27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spans="1:26" ht="12.75" customHeight="1" x14ac:dyDescent="0.2">
      <c r="A9" s="144"/>
      <c r="B9" s="144"/>
      <c r="C9" s="150" t="s">
        <v>155</v>
      </c>
      <c r="D9" s="185">
        <v>180</v>
      </c>
      <c r="E9" s="151">
        <v>1</v>
      </c>
      <c r="F9" s="183">
        <f>D9*E9</f>
        <v>180</v>
      </c>
      <c r="G9" s="185"/>
      <c r="H9" s="184">
        <f t="shared" ref="H9:H12" si="0">F9+G9</f>
        <v>180</v>
      </c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 spans="1:26" ht="12.75" customHeight="1" x14ac:dyDescent="0.2">
      <c r="A10" s="144"/>
      <c r="B10" s="144"/>
      <c r="C10" s="150" t="s">
        <v>156</v>
      </c>
      <c r="D10" s="185"/>
      <c r="E10" s="151"/>
      <c r="F10" s="185"/>
      <c r="G10" s="185"/>
      <c r="H10" s="184">
        <f t="shared" si="0"/>
        <v>0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spans="1:26" ht="12.75" customHeight="1" x14ac:dyDescent="0.2">
      <c r="A11" s="144"/>
      <c r="B11" s="144"/>
      <c r="C11" s="150" t="s">
        <v>157</v>
      </c>
      <c r="D11" s="185">
        <v>50</v>
      </c>
      <c r="E11" s="151">
        <v>1</v>
      </c>
      <c r="F11" s="185"/>
      <c r="G11" s="185">
        <f>E11*D11</f>
        <v>50</v>
      </c>
      <c r="H11" s="184">
        <f t="shared" si="0"/>
        <v>50</v>
      </c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1:26" ht="13.5" customHeight="1" thickBot="1" x14ac:dyDescent="0.25">
      <c r="A12" s="144"/>
      <c r="B12" s="144"/>
      <c r="C12" s="152" t="s">
        <v>158</v>
      </c>
      <c r="D12" s="187">
        <v>0</v>
      </c>
      <c r="E12" s="153">
        <v>1</v>
      </c>
      <c r="F12" s="183">
        <f>D12*E12</f>
        <v>0</v>
      </c>
      <c r="G12" s="187"/>
      <c r="H12" s="184">
        <f t="shared" si="0"/>
        <v>0</v>
      </c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spans="1:26" ht="13.5" customHeight="1" thickBot="1" x14ac:dyDescent="0.25">
      <c r="A13" s="144"/>
      <c r="B13" s="144"/>
      <c r="C13" s="154" t="s">
        <v>159</v>
      </c>
      <c r="D13" s="181"/>
      <c r="E13" s="147"/>
      <c r="F13" s="418">
        <f>SUM(F8:F12)</f>
        <v>1695</v>
      </c>
      <c r="G13" s="418">
        <f>SUM(G8:G12)</f>
        <v>50</v>
      </c>
      <c r="H13" s="259">
        <f>SUM(H8:H12)</f>
        <v>1745</v>
      </c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1:26" ht="12.75" customHeight="1" x14ac:dyDescent="0.2">
      <c r="A14" s="144"/>
      <c r="B14" s="144"/>
      <c r="C14" s="148" t="s">
        <v>160</v>
      </c>
      <c r="D14" s="183"/>
      <c r="E14" s="149"/>
      <c r="F14" s="183"/>
      <c r="G14" s="183"/>
      <c r="H14" s="18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spans="1:26" ht="12.75" customHeight="1" x14ac:dyDescent="0.2">
      <c r="A15" s="144"/>
      <c r="B15" s="144"/>
      <c r="C15" s="268" t="s">
        <v>154</v>
      </c>
      <c r="D15" s="269">
        <f>Sueldos!C16+Sueldos!C17+(Sueldos!H16/12)+Sueldos!H17</f>
        <v>1295</v>
      </c>
      <c r="E15" s="270">
        <v>1</v>
      </c>
      <c r="F15" s="271">
        <f>D15*E15</f>
        <v>1295</v>
      </c>
      <c r="G15" s="269"/>
      <c r="H15" s="273">
        <f>G15+F15</f>
        <v>1295</v>
      </c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spans="1:26" ht="12.75" customHeight="1" x14ac:dyDescent="0.2">
      <c r="A16" s="144"/>
      <c r="B16" s="144"/>
      <c r="C16" s="155" t="s">
        <v>161</v>
      </c>
      <c r="D16" s="185"/>
      <c r="E16" s="151"/>
      <c r="F16" s="185"/>
      <c r="G16" s="185"/>
      <c r="H16" s="186">
        <f t="shared" ref="H16:H19" si="1">G16+F16</f>
        <v>0</v>
      </c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spans="1:26" ht="12.75" customHeight="1" x14ac:dyDescent="0.2">
      <c r="A17" s="144"/>
      <c r="B17" s="144"/>
      <c r="C17" s="268" t="s">
        <v>162</v>
      </c>
      <c r="D17" s="269">
        <f>3000+Inversion_Inicial!E11/60</f>
        <v>3050</v>
      </c>
      <c r="E17" s="270">
        <v>1</v>
      </c>
      <c r="F17" s="271">
        <f>D17*E17</f>
        <v>3050</v>
      </c>
      <c r="G17" s="269"/>
      <c r="H17" s="272">
        <f t="shared" si="1"/>
        <v>3050</v>
      </c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spans="1:26" ht="12.75" customHeight="1" x14ac:dyDescent="0.2">
      <c r="A18" s="144"/>
      <c r="B18" s="144"/>
      <c r="C18" s="155" t="s">
        <v>163</v>
      </c>
      <c r="D18" s="185"/>
      <c r="E18" s="151"/>
      <c r="F18" s="185"/>
      <c r="G18" s="185"/>
      <c r="H18" s="186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spans="1:26" ht="13.5" customHeight="1" thickBot="1" x14ac:dyDescent="0.25">
      <c r="A19" s="144"/>
      <c r="B19" s="144"/>
      <c r="C19" s="156" t="s">
        <v>76</v>
      </c>
      <c r="D19" s="187">
        <f>G38/12</f>
        <v>200</v>
      </c>
      <c r="E19" s="153">
        <v>1</v>
      </c>
      <c r="F19" s="187"/>
      <c r="G19" s="187">
        <f>E19*D19</f>
        <v>200</v>
      </c>
      <c r="H19" s="186">
        <f t="shared" si="1"/>
        <v>200</v>
      </c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spans="1:26" ht="13.5" customHeight="1" thickBot="1" x14ac:dyDescent="0.25">
      <c r="A20" s="144"/>
      <c r="B20" s="144"/>
      <c r="C20" s="154" t="s">
        <v>164</v>
      </c>
      <c r="D20" s="181"/>
      <c r="E20" s="181"/>
      <c r="F20" s="418">
        <f>SUM(F14:F19)</f>
        <v>4345</v>
      </c>
      <c r="G20" s="418">
        <f>SUM(G14:G19)</f>
        <v>200</v>
      </c>
      <c r="H20" s="259">
        <f>SUM(H15:H19)</f>
        <v>4545</v>
      </c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spans="1:26" ht="13.5" customHeight="1" thickBot="1" x14ac:dyDescent="0.25">
      <c r="A21" s="144"/>
      <c r="B21" s="144"/>
      <c r="C21" s="389" t="s">
        <v>165</v>
      </c>
      <c r="D21" s="390"/>
      <c r="E21" s="390"/>
      <c r="F21" s="390">
        <f>SUM(F8:F20)</f>
        <v>12080</v>
      </c>
      <c r="G21" s="390">
        <f>SUM(G8:G20)</f>
        <v>500</v>
      </c>
      <c r="H21" s="391">
        <f>H13+H20</f>
        <v>6290</v>
      </c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spans="1:26" ht="12.75" customHeight="1" x14ac:dyDescent="0.2">
      <c r="A22" s="144"/>
      <c r="B22" s="144"/>
      <c r="C22" s="658"/>
      <c r="D22" s="659"/>
      <c r="E22" s="157"/>
      <c r="F22" s="157"/>
      <c r="G22" s="157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 spans="1:26" ht="15" customHeight="1" x14ac:dyDescent="0.25">
      <c r="A23" s="144"/>
      <c r="B23" s="144"/>
      <c r="C23" s="660" t="s">
        <v>166</v>
      </c>
      <c r="D23" s="659"/>
      <c r="E23" s="659"/>
      <c r="F23" s="659"/>
      <c r="G23" s="659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spans="1:26" ht="13.5" customHeight="1" thickBot="1" x14ac:dyDescent="0.25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spans="1:26" ht="18.75" customHeight="1" x14ac:dyDescent="0.2">
      <c r="A25" s="144"/>
      <c r="B25" s="144"/>
      <c r="C25" s="661" t="s">
        <v>167</v>
      </c>
      <c r="D25" s="664" t="s">
        <v>168</v>
      </c>
      <c r="E25" s="664" t="s">
        <v>169</v>
      </c>
      <c r="F25" s="667" t="s">
        <v>170</v>
      </c>
      <c r="G25" s="668" t="s">
        <v>171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spans="1:26" ht="12.75" customHeight="1" x14ac:dyDescent="0.2">
      <c r="A26" s="144"/>
      <c r="B26" s="144"/>
      <c r="C26" s="662"/>
      <c r="D26" s="665"/>
      <c r="E26" s="665"/>
      <c r="F26" s="665"/>
      <c r="G26" s="669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spans="1:26" ht="5.25" customHeight="1" thickBot="1" x14ac:dyDescent="0.25">
      <c r="A27" s="144"/>
      <c r="B27" s="144"/>
      <c r="C27" s="663"/>
      <c r="D27" s="666"/>
      <c r="E27" s="666"/>
      <c r="F27" s="666"/>
      <c r="G27" s="670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spans="1:26" ht="17.25" customHeight="1" x14ac:dyDescent="0.2">
      <c r="A28" s="144"/>
      <c r="B28" s="144"/>
      <c r="C28" s="158" t="s">
        <v>172</v>
      </c>
      <c r="D28" s="159"/>
      <c r="E28" s="159"/>
      <c r="F28" s="160"/>
      <c r="G28" s="161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spans="1:26" ht="16.5" customHeight="1" x14ac:dyDescent="0.2">
      <c r="A29" s="144"/>
      <c r="B29" s="144"/>
      <c r="C29" s="162" t="s">
        <v>173</v>
      </c>
      <c r="D29" s="163"/>
      <c r="E29" s="163"/>
      <c r="F29" s="164"/>
      <c r="G29" s="165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spans="1:26" ht="14.25" customHeight="1" x14ac:dyDescent="0.2">
      <c r="A30" s="144"/>
      <c r="B30" s="144"/>
      <c r="C30" s="162" t="s">
        <v>174</v>
      </c>
      <c r="D30" s="166"/>
      <c r="E30" s="166"/>
      <c r="F30" s="166"/>
      <c r="G30" s="167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spans="1:26" ht="14.25" customHeight="1" x14ac:dyDescent="0.2">
      <c r="A31" s="144"/>
      <c r="B31" s="144"/>
      <c r="C31" s="162" t="s">
        <v>175</v>
      </c>
      <c r="D31" s="166" t="s">
        <v>57</v>
      </c>
      <c r="E31" s="166">
        <v>30</v>
      </c>
      <c r="F31" s="166">
        <v>2</v>
      </c>
      <c r="G31" s="167">
        <f>F31*E31*10</f>
        <v>600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spans="1:26" ht="14.25" customHeight="1" x14ac:dyDescent="0.2">
      <c r="A32" s="144"/>
      <c r="B32" s="144"/>
      <c r="C32" s="162" t="s">
        <v>176</v>
      </c>
      <c r="D32" s="166"/>
      <c r="E32" s="166"/>
      <c r="F32" s="166"/>
      <c r="G32" s="167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spans="1:26" ht="14.25" customHeight="1" x14ac:dyDescent="0.2">
      <c r="A33" s="144"/>
      <c r="B33" s="144"/>
      <c r="C33" s="162" t="s">
        <v>177</v>
      </c>
      <c r="D33" s="166"/>
      <c r="E33" s="166"/>
      <c r="F33" s="166"/>
      <c r="G33" s="167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spans="1:26" ht="14.25" customHeight="1" x14ac:dyDescent="0.2">
      <c r="A34" s="144"/>
      <c r="B34" s="144"/>
      <c r="C34" s="162" t="s">
        <v>178</v>
      </c>
      <c r="D34" s="166"/>
      <c r="E34" s="166"/>
      <c r="F34" s="166"/>
      <c r="G34" s="167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spans="1:26" ht="14.25" customHeight="1" x14ac:dyDescent="0.2">
      <c r="A35" s="144"/>
      <c r="B35" s="144"/>
      <c r="C35" s="168" t="s">
        <v>179</v>
      </c>
      <c r="D35" s="166"/>
      <c r="E35" s="166"/>
      <c r="F35" s="166"/>
      <c r="G35" s="167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spans="1:26" ht="14.25" customHeight="1" x14ac:dyDescent="0.2">
      <c r="A36" s="144"/>
      <c r="B36" s="144"/>
      <c r="C36" s="168" t="s">
        <v>182</v>
      </c>
      <c r="D36" s="166" t="s">
        <v>183</v>
      </c>
      <c r="E36" s="166">
        <v>1</v>
      </c>
      <c r="F36" s="166">
        <v>12</v>
      </c>
      <c r="G36" s="167">
        <f>F36*150</f>
        <v>1800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spans="1:26" ht="14.25" customHeight="1" thickBot="1" x14ac:dyDescent="0.25">
      <c r="A37" s="144"/>
      <c r="B37" s="144"/>
      <c r="C37" s="169" t="s">
        <v>180</v>
      </c>
      <c r="D37" s="170"/>
      <c r="E37" s="170"/>
      <c r="F37" s="170"/>
      <c r="G37" s="171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spans="1:26" ht="13.5" customHeight="1" thickBot="1" x14ac:dyDescent="0.25">
      <c r="A38" s="144"/>
      <c r="B38" s="144"/>
      <c r="C38" s="392" t="s">
        <v>14</v>
      </c>
      <c r="D38" s="393"/>
      <c r="E38" s="393"/>
      <c r="F38" s="394"/>
      <c r="G38" s="395">
        <f>SUM(G28:G37)</f>
        <v>2400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spans="1:26" ht="12.75" customHeight="1" x14ac:dyDescent="0.2">
      <c r="A39" s="144"/>
      <c r="B39" s="144"/>
      <c r="C39" s="172"/>
      <c r="D39" s="173"/>
      <c r="E39" s="173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spans="1:26" ht="12.75" customHeight="1" x14ac:dyDescent="0.2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spans="1:26" ht="12.75" customHeight="1" x14ac:dyDescent="0.2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spans="1:26" ht="12.75" customHeight="1" x14ac:dyDescent="0.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spans="1:26" ht="12.75" customHeight="1" x14ac:dyDescent="0.2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 spans="1:26" ht="12.75" customHeight="1" x14ac:dyDescent="0.2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 spans="1:26" ht="12.75" customHeight="1" x14ac:dyDescent="0.2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 spans="1:26" ht="12.75" customHeight="1" x14ac:dyDescent="0.2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 spans="1:26" ht="12.75" customHeight="1" x14ac:dyDescent="0.2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 spans="1:26" ht="12.75" customHeight="1" x14ac:dyDescent="0.2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 spans="1:26" ht="12.75" customHeight="1" x14ac:dyDescent="0.2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 spans="1:26" ht="12.75" customHeight="1" x14ac:dyDescent="0.2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 spans="1:26" ht="12.75" customHeight="1" x14ac:dyDescent="0.2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 spans="1:26" ht="12.75" customHeight="1" x14ac:dyDescent="0.2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 spans="1:26" ht="12.75" customHeight="1" x14ac:dyDescent="0.2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6" ht="12.75" customHeight="1" x14ac:dyDescent="0.2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 spans="1:26" ht="12.75" customHeight="1" x14ac:dyDescent="0.2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ht="12.75" customHeight="1" x14ac:dyDescent="0.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ht="12.75" customHeight="1" x14ac:dyDescent="0.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 spans="1:26" ht="12.75" customHeight="1" x14ac:dyDescent="0.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 spans="1:26" ht="12.75" customHeight="1" x14ac:dyDescent="0.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 spans="1:26" ht="12.75" customHeight="1" x14ac:dyDescent="0.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 spans="1:26" ht="12.75" customHeight="1" x14ac:dyDescent="0.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 spans="1:26" ht="12.75" customHeight="1" x14ac:dyDescent="0.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 spans="1:26" ht="12.75" customHeight="1" x14ac:dyDescent="0.2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 spans="1:26" ht="12.75" customHeight="1" x14ac:dyDescent="0.2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 spans="1:26" ht="12.75" customHeight="1" x14ac:dyDescent="0.2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 spans="1:26" ht="12.75" customHeight="1" x14ac:dyDescent="0.2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 spans="1:26" ht="12.75" customHeight="1" x14ac:dyDescent="0.2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 spans="1:26" ht="12.75" customHeight="1" x14ac:dyDescent="0.2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 spans="1:26" ht="12.75" customHeight="1" x14ac:dyDescent="0.2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 spans="1:26" ht="12.75" customHeight="1" x14ac:dyDescent="0.2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 spans="1:26" ht="12.75" customHeight="1" x14ac:dyDescent="0.2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 spans="1:26" ht="12.75" customHeight="1" x14ac:dyDescent="0.2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 spans="1:26" ht="12.75" customHeight="1" x14ac:dyDescent="0.2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 spans="1:26" ht="12.75" customHeight="1" x14ac:dyDescent="0.2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 spans="1:26" ht="12.75" customHeight="1" x14ac:dyDescent="0.2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spans="1:26" ht="12.75" customHeight="1" x14ac:dyDescent="0.2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 spans="1:26" ht="12.75" customHeight="1" x14ac:dyDescent="0.2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 spans="1:26" ht="12.75" customHeight="1" x14ac:dyDescent="0.2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spans="1:26" ht="12.75" customHeight="1" x14ac:dyDescent="0.2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 spans="1:26" ht="12.75" customHeight="1" x14ac:dyDescent="0.2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 spans="1:26" ht="12.75" customHeight="1" x14ac:dyDescent="0.2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 spans="1:26" ht="12.75" customHeight="1" x14ac:dyDescent="0.2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 spans="1:26" ht="12.75" customHeight="1" x14ac:dyDescent="0.2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 spans="1:26" ht="12.75" customHeight="1" x14ac:dyDescent="0.2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 spans="1:26" ht="12.75" customHeight="1" x14ac:dyDescent="0.2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 spans="1:26" ht="12.75" customHeight="1" x14ac:dyDescent="0.2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 spans="1:26" ht="12.75" customHeight="1" x14ac:dyDescent="0.2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 spans="1:26" ht="12.75" customHeight="1" x14ac:dyDescent="0.2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 spans="1:26" ht="12.75" customHeight="1" x14ac:dyDescent="0.2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 spans="1:26" ht="12.75" customHeight="1" x14ac:dyDescent="0.2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 spans="1:26" ht="12.75" customHeight="1" x14ac:dyDescent="0.2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 spans="1:26" ht="12.75" customHeight="1" x14ac:dyDescent="0.2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 spans="1:26" ht="12.75" customHeight="1" x14ac:dyDescent="0.2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 spans="1:26" ht="12.75" customHeight="1" x14ac:dyDescent="0.2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 spans="1:26" ht="12.75" customHeight="1" x14ac:dyDescent="0.2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spans="1:26" ht="12.75" customHeight="1" x14ac:dyDescent="0.2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 spans="1:26" ht="12.75" customHeight="1" x14ac:dyDescent="0.2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spans="1:26" ht="12.75" customHeight="1" x14ac:dyDescent="0.2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 spans="1:26" ht="12.75" customHeight="1" x14ac:dyDescent="0.2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 spans="1:26" ht="12.75" customHeight="1" x14ac:dyDescent="0.2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spans="1:26" ht="12.75" customHeight="1" x14ac:dyDescent="0.2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spans="1:26" ht="12.75" customHeight="1" x14ac:dyDescent="0.2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spans="1:26" ht="12.75" customHeight="1" x14ac:dyDescent="0.2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spans="1:26" ht="12.75" customHeight="1" x14ac:dyDescent="0.2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spans="1:26" ht="12.75" customHeight="1" x14ac:dyDescent="0.2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 spans="1:26" ht="12.75" customHeight="1" x14ac:dyDescent="0.2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spans="1:26" ht="12.75" customHeight="1" x14ac:dyDescent="0.2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 spans="1:26" ht="12.75" customHeight="1" x14ac:dyDescent="0.2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spans="1:26" ht="12.75" customHeight="1" x14ac:dyDescent="0.2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spans="1:26" ht="12.75" customHeight="1" x14ac:dyDescent="0.2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 spans="1:26" ht="12.75" customHeight="1" x14ac:dyDescent="0.2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spans="1:26" ht="12.75" customHeight="1" x14ac:dyDescent="0.2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spans="1:26" ht="12.75" customHeight="1" x14ac:dyDescent="0.2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spans="1:26" ht="12.75" customHeight="1" x14ac:dyDescent="0.2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spans="1:26" ht="12.75" customHeight="1" x14ac:dyDescent="0.2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spans="1:26" ht="12.75" customHeight="1" x14ac:dyDescent="0.2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spans="1:26" ht="12.75" customHeight="1" x14ac:dyDescent="0.2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 spans="1:26" ht="12.75" customHeight="1" x14ac:dyDescent="0.2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 spans="1:26" ht="12.75" customHeight="1" x14ac:dyDescent="0.2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spans="1:26" ht="12.75" customHeight="1" x14ac:dyDescent="0.2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 spans="1:26" ht="12.75" customHeight="1" x14ac:dyDescent="0.2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spans="1:26" ht="12.75" customHeight="1" x14ac:dyDescent="0.2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 spans="1:26" ht="12.75" customHeight="1" x14ac:dyDescent="0.2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 spans="1:26" ht="12.75" customHeight="1" x14ac:dyDescent="0.2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spans="1:26" ht="12.75" customHeight="1" x14ac:dyDescent="0.2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spans="1:26" ht="12.75" customHeight="1" x14ac:dyDescent="0.2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spans="1:26" ht="12.75" customHeight="1" x14ac:dyDescent="0.2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spans="1:26" ht="12.75" customHeight="1" x14ac:dyDescent="0.2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 spans="1:26" ht="12.75" customHeight="1" x14ac:dyDescent="0.2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spans="1:26" ht="12.75" customHeight="1" x14ac:dyDescent="0.2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 spans="1:26" ht="12.75" customHeight="1" x14ac:dyDescent="0.2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 spans="1:26" ht="12.75" customHeight="1" x14ac:dyDescent="0.2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 spans="1:26" ht="12.75" customHeight="1" x14ac:dyDescent="0.2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 spans="1:26" ht="12.75" customHeight="1" x14ac:dyDescent="0.2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 spans="1:26" ht="12.75" customHeight="1" x14ac:dyDescent="0.2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 spans="1:26" ht="12.75" customHeight="1" x14ac:dyDescent="0.2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 spans="1:26" ht="12.75" customHeight="1" x14ac:dyDescent="0.2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spans="1:26" ht="12.75" customHeight="1" x14ac:dyDescent="0.2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spans="1:26" ht="12.75" customHeight="1" x14ac:dyDescent="0.2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spans="1:26" ht="12.75" customHeight="1" x14ac:dyDescent="0.2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spans="1:26" ht="12.75" customHeight="1" x14ac:dyDescent="0.2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spans="1:26" ht="12.75" customHeight="1" x14ac:dyDescent="0.2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spans="1:26" ht="12.75" customHeight="1" x14ac:dyDescent="0.2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spans="1:26" ht="12.75" customHeight="1" x14ac:dyDescent="0.2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spans="1:26" ht="12.75" customHeight="1" x14ac:dyDescent="0.2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spans="1:26" ht="12.75" customHeight="1" x14ac:dyDescent="0.2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spans="1:26" ht="12.75" customHeight="1" x14ac:dyDescent="0.2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spans="1:26" ht="12.75" customHeight="1" x14ac:dyDescent="0.2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spans="1:26" ht="12.75" customHeight="1" x14ac:dyDescent="0.2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spans="1:26" ht="12.75" customHeight="1" x14ac:dyDescent="0.2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spans="1:26" ht="12.75" customHeight="1" x14ac:dyDescent="0.2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spans="1:26" ht="12.75" customHeight="1" x14ac:dyDescent="0.2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spans="1:26" ht="12.75" customHeight="1" x14ac:dyDescent="0.2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spans="1:26" ht="12.75" customHeight="1" x14ac:dyDescent="0.2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spans="1:26" ht="12.75" customHeight="1" x14ac:dyDescent="0.2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spans="1:26" ht="12.75" customHeight="1" x14ac:dyDescent="0.2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spans="1:26" ht="12.75" customHeight="1" x14ac:dyDescent="0.2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spans="1:26" ht="12.75" customHeight="1" x14ac:dyDescent="0.2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spans="1:26" ht="12.75" customHeight="1" x14ac:dyDescent="0.2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spans="1:26" ht="12.75" customHeight="1" x14ac:dyDescent="0.2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spans="1:26" ht="12.75" customHeight="1" x14ac:dyDescent="0.2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spans="1:26" ht="12.75" customHeight="1" x14ac:dyDescent="0.2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spans="1:26" ht="12.75" customHeight="1" x14ac:dyDescent="0.2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spans="1:26" ht="12.75" customHeight="1" x14ac:dyDescent="0.2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spans="1:26" ht="12.75" customHeight="1" x14ac:dyDescent="0.2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spans="1:26" ht="12.75" customHeight="1" x14ac:dyDescent="0.2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spans="1:26" ht="12.75" customHeight="1" x14ac:dyDescent="0.2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spans="1:26" ht="12.75" customHeight="1" x14ac:dyDescent="0.2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spans="1:26" ht="12.75" customHeight="1" x14ac:dyDescent="0.2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spans="1:26" ht="12.75" customHeight="1" x14ac:dyDescent="0.2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spans="1:26" ht="12.75" customHeight="1" x14ac:dyDescent="0.2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spans="1:26" ht="12.75" customHeight="1" x14ac:dyDescent="0.2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spans="1:26" ht="12.75" customHeight="1" x14ac:dyDescent="0.2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spans="1:26" ht="12.75" customHeight="1" x14ac:dyDescent="0.2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spans="1:26" ht="12.75" customHeight="1" x14ac:dyDescent="0.2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spans="1:26" ht="12.75" customHeight="1" x14ac:dyDescent="0.2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spans="1:26" ht="12.75" customHeight="1" x14ac:dyDescent="0.2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spans="1:26" ht="12.75" customHeight="1" x14ac:dyDescent="0.2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spans="1:26" ht="12.75" customHeight="1" x14ac:dyDescent="0.2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spans="1:26" ht="12.75" customHeight="1" x14ac:dyDescent="0.2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spans="1:26" ht="12.75" customHeight="1" x14ac:dyDescent="0.2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spans="1:26" ht="12.75" customHeight="1" x14ac:dyDescent="0.2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spans="1:26" ht="12.75" customHeight="1" x14ac:dyDescent="0.2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spans="1:26" ht="12.75" customHeight="1" x14ac:dyDescent="0.2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spans="1:26" ht="12.75" customHeight="1" x14ac:dyDescent="0.2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spans="1:26" ht="12.75" customHeight="1" x14ac:dyDescent="0.2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spans="1:26" ht="12.75" customHeight="1" x14ac:dyDescent="0.2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spans="1:26" ht="12.75" customHeight="1" x14ac:dyDescent="0.2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spans="1:26" ht="12.75" customHeight="1" x14ac:dyDescent="0.2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spans="1:26" ht="12.75" customHeight="1" x14ac:dyDescent="0.2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spans="1:26" ht="12.75" customHeight="1" x14ac:dyDescent="0.2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spans="1:26" ht="12.75" customHeight="1" x14ac:dyDescent="0.2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 spans="1:26" ht="12.75" customHeight="1" x14ac:dyDescent="0.2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 spans="1:26" ht="12.75" customHeight="1" x14ac:dyDescent="0.2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 spans="1:26" ht="12.75" customHeight="1" x14ac:dyDescent="0.2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 spans="1:26" ht="12.75" customHeight="1" x14ac:dyDescent="0.2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 spans="1:26" ht="12.75" customHeight="1" x14ac:dyDescent="0.2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 spans="1:26" ht="12.75" customHeight="1" x14ac:dyDescent="0.2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 spans="1:26" ht="12.75" customHeight="1" x14ac:dyDescent="0.2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 spans="1:26" ht="12.75" customHeight="1" x14ac:dyDescent="0.2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 spans="1:26" ht="12.75" customHeight="1" x14ac:dyDescent="0.2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 spans="1:26" ht="12.75" customHeight="1" x14ac:dyDescent="0.2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 spans="1:26" ht="12.75" customHeight="1" x14ac:dyDescent="0.2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 spans="1:26" ht="12.75" customHeight="1" x14ac:dyDescent="0.2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 spans="1:26" ht="12.75" customHeight="1" x14ac:dyDescent="0.2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 spans="1:26" ht="12.75" customHeight="1" x14ac:dyDescent="0.2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 spans="1:26" ht="12.75" customHeight="1" x14ac:dyDescent="0.2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 spans="1:26" ht="12.75" customHeight="1" x14ac:dyDescent="0.2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 spans="1:26" ht="12.75" customHeight="1" x14ac:dyDescent="0.2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 spans="1:26" ht="12.75" customHeight="1" x14ac:dyDescent="0.2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 spans="1:26" ht="12.75" customHeight="1" x14ac:dyDescent="0.2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 spans="1:26" ht="12.75" customHeight="1" x14ac:dyDescent="0.2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 spans="1:26" ht="12.75" customHeight="1" x14ac:dyDescent="0.2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 spans="1:26" ht="12.75" customHeight="1" x14ac:dyDescent="0.2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 spans="1:26" ht="12.75" customHeight="1" x14ac:dyDescent="0.2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 spans="1:26" ht="12.75" customHeight="1" x14ac:dyDescent="0.2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 spans="1:26" ht="12.75" customHeight="1" x14ac:dyDescent="0.2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 spans="1:26" ht="12.75" customHeight="1" x14ac:dyDescent="0.2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 spans="1:26" ht="12.75" customHeight="1" x14ac:dyDescent="0.2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 spans="1:26" ht="12.75" customHeight="1" x14ac:dyDescent="0.2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 spans="1:26" ht="12.75" customHeight="1" x14ac:dyDescent="0.2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 spans="1:26" ht="12.75" customHeight="1" x14ac:dyDescent="0.2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 spans="1:26" ht="12.75" customHeight="1" x14ac:dyDescent="0.2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 spans="1:26" ht="12.75" customHeight="1" x14ac:dyDescent="0.2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 spans="1:26" ht="12.75" customHeight="1" x14ac:dyDescent="0.2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 spans="1:26" ht="12.75" customHeight="1" x14ac:dyDescent="0.2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 spans="1:26" ht="12.75" customHeight="1" x14ac:dyDescent="0.2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 spans="1:26" ht="12.75" customHeight="1" x14ac:dyDescent="0.2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 spans="1:26" ht="12.75" customHeight="1" x14ac:dyDescent="0.2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 spans="1:26" ht="12.75" customHeight="1" x14ac:dyDescent="0.2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 spans="1:26" ht="12.75" customHeight="1" x14ac:dyDescent="0.2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 spans="1:26" ht="12.75" customHeight="1" x14ac:dyDescent="0.2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 spans="1:26" ht="12.75" customHeight="1" x14ac:dyDescent="0.2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 spans="1:26" ht="12.75" customHeight="1" x14ac:dyDescent="0.2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 spans="1:26" ht="12.75" customHeight="1" x14ac:dyDescent="0.2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 spans="1:26" ht="12.75" customHeight="1" x14ac:dyDescent="0.2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 spans="1:26" ht="12.75" customHeight="1" x14ac:dyDescent="0.2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 spans="1:26" ht="12.75" customHeight="1" x14ac:dyDescent="0.2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 spans="1:26" ht="12.75" customHeight="1" x14ac:dyDescent="0.2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 spans="1:26" ht="12.75" customHeight="1" x14ac:dyDescent="0.2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 spans="1:26" ht="12.75" customHeight="1" x14ac:dyDescent="0.2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 spans="1:26" ht="12.75" customHeight="1" x14ac:dyDescent="0.2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 spans="1:26" ht="12.75" customHeight="1" x14ac:dyDescent="0.2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 spans="1:26" ht="12.75" customHeight="1" x14ac:dyDescent="0.2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 spans="1:26" ht="12.75" customHeight="1" x14ac:dyDescent="0.2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 spans="1:26" ht="12.75" customHeight="1" x14ac:dyDescent="0.2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 spans="1:26" ht="12.75" customHeight="1" x14ac:dyDescent="0.2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 spans="1:26" ht="12.75" customHeight="1" x14ac:dyDescent="0.2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 spans="1:26" ht="12.75" customHeight="1" x14ac:dyDescent="0.2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 spans="1:26" ht="12.75" customHeight="1" x14ac:dyDescent="0.2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 spans="1:26" ht="12.75" customHeight="1" x14ac:dyDescent="0.2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 spans="1:26" ht="12.75" customHeight="1" x14ac:dyDescent="0.2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 spans="1:26" ht="12.75" customHeight="1" x14ac:dyDescent="0.2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 spans="1:26" ht="12.75" customHeight="1" x14ac:dyDescent="0.2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 spans="1:26" ht="12.75" customHeight="1" x14ac:dyDescent="0.2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 spans="1:26" ht="12.75" customHeight="1" x14ac:dyDescent="0.2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 spans="1:26" ht="12.75" customHeight="1" x14ac:dyDescent="0.2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 spans="1:26" ht="12.75" customHeight="1" x14ac:dyDescent="0.2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 spans="1:26" ht="12.75" customHeight="1" x14ac:dyDescent="0.2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 spans="1:26" ht="12.75" customHeight="1" x14ac:dyDescent="0.2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 spans="1:26" ht="12.75" customHeight="1" x14ac:dyDescent="0.2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 spans="1:26" ht="12.75" customHeight="1" x14ac:dyDescent="0.2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 spans="1:26" ht="12.75" customHeight="1" x14ac:dyDescent="0.2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 spans="1:26" ht="12.75" customHeight="1" x14ac:dyDescent="0.2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 spans="1:26" ht="12.75" customHeight="1" x14ac:dyDescent="0.2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 spans="1:26" ht="12.75" customHeight="1" x14ac:dyDescent="0.2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 spans="1:26" ht="12.75" customHeight="1" x14ac:dyDescent="0.2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 spans="1:26" ht="12.75" customHeight="1" x14ac:dyDescent="0.2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 spans="1:26" ht="12.75" customHeight="1" x14ac:dyDescent="0.2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 spans="1:26" ht="12.75" customHeight="1" x14ac:dyDescent="0.2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 spans="1:26" ht="12.75" customHeight="1" x14ac:dyDescent="0.2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 spans="1:26" ht="12.75" customHeight="1" x14ac:dyDescent="0.2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 spans="1:26" ht="12.75" customHeight="1" x14ac:dyDescent="0.2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 spans="1:26" ht="12.75" customHeight="1" x14ac:dyDescent="0.2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 spans="1:26" ht="12.75" customHeight="1" x14ac:dyDescent="0.2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 spans="1:26" ht="12.75" customHeight="1" x14ac:dyDescent="0.2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 spans="1:26" ht="12.75" customHeight="1" x14ac:dyDescent="0.2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 spans="1:26" ht="12.75" customHeight="1" x14ac:dyDescent="0.2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 spans="1:26" ht="12.75" customHeight="1" x14ac:dyDescent="0.2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 spans="1:26" ht="12.75" customHeight="1" x14ac:dyDescent="0.2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 spans="1:26" ht="12.75" customHeight="1" x14ac:dyDescent="0.2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 spans="1:26" ht="12.75" customHeight="1" x14ac:dyDescent="0.2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 spans="1:26" ht="12.75" customHeight="1" x14ac:dyDescent="0.2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 spans="1:26" ht="12.75" customHeight="1" x14ac:dyDescent="0.2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 spans="1:26" ht="12.75" customHeight="1" x14ac:dyDescent="0.2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 spans="1:26" ht="12.75" customHeight="1" x14ac:dyDescent="0.2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 spans="1:26" ht="12.75" customHeight="1" x14ac:dyDescent="0.2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 spans="1:26" ht="12.75" customHeight="1" x14ac:dyDescent="0.2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 spans="1:26" ht="12.75" customHeight="1" x14ac:dyDescent="0.2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 spans="1:26" ht="12.75" customHeight="1" x14ac:dyDescent="0.2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 spans="1:26" ht="12.75" customHeight="1" x14ac:dyDescent="0.2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 spans="1:26" ht="12.75" customHeight="1" x14ac:dyDescent="0.2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 spans="1:26" ht="12.75" customHeight="1" x14ac:dyDescent="0.2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 spans="1:26" ht="12.75" customHeight="1" x14ac:dyDescent="0.2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 spans="1:26" ht="12.75" customHeight="1" x14ac:dyDescent="0.2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 spans="1:26" ht="12.75" customHeight="1" x14ac:dyDescent="0.2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 spans="1:26" ht="12.75" customHeight="1" x14ac:dyDescent="0.2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 spans="1:26" ht="12.75" customHeight="1" x14ac:dyDescent="0.2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 spans="1:26" ht="12.75" customHeight="1" x14ac:dyDescent="0.2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 spans="1:26" ht="12.75" customHeight="1" x14ac:dyDescent="0.2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 spans="1:26" ht="12.75" customHeight="1" x14ac:dyDescent="0.2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 spans="1:26" ht="12.75" customHeight="1" x14ac:dyDescent="0.2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 spans="1:26" ht="12.75" customHeight="1" x14ac:dyDescent="0.2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 spans="1:26" ht="12.75" customHeight="1" x14ac:dyDescent="0.2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 spans="1:26" ht="12.75" customHeight="1" x14ac:dyDescent="0.2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 spans="1:26" ht="12.75" customHeight="1" x14ac:dyDescent="0.2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 spans="1:26" ht="12.75" customHeight="1" x14ac:dyDescent="0.2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 spans="1:26" ht="12.75" customHeight="1" x14ac:dyDescent="0.2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 spans="1:26" ht="12.75" customHeight="1" x14ac:dyDescent="0.2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 spans="1:26" ht="12.75" customHeight="1" x14ac:dyDescent="0.2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 spans="1:26" ht="12.75" customHeight="1" x14ac:dyDescent="0.2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 spans="1:26" ht="12.75" customHeight="1" x14ac:dyDescent="0.2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 spans="1:26" ht="12.75" customHeight="1" x14ac:dyDescent="0.2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 spans="1:26" ht="12.75" customHeight="1" x14ac:dyDescent="0.2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 spans="1:26" ht="12.75" customHeight="1" x14ac:dyDescent="0.2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 spans="1:26" ht="12.75" customHeight="1" x14ac:dyDescent="0.2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 spans="1:26" ht="12.75" customHeight="1" x14ac:dyDescent="0.2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 spans="1:26" ht="12.75" customHeight="1" x14ac:dyDescent="0.2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 spans="1:26" ht="12.75" customHeight="1" x14ac:dyDescent="0.2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 spans="1:26" ht="12.75" customHeight="1" x14ac:dyDescent="0.2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 spans="1:26" ht="12.75" customHeight="1" x14ac:dyDescent="0.2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 spans="1:26" ht="12.75" customHeight="1" x14ac:dyDescent="0.2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 spans="1:26" ht="12.75" customHeight="1" x14ac:dyDescent="0.2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 spans="1:26" ht="12.75" customHeight="1" x14ac:dyDescent="0.2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 spans="1:26" ht="12.75" customHeight="1" x14ac:dyDescent="0.2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 spans="1:26" ht="12.75" customHeight="1" x14ac:dyDescent="0.2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 spans="1:26" ht="12.75" customHeight="1" x14ac:dyDescent="0.2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 spans="1:26" ht="12.75" customHeight="1" x14ac:dyDescent="0.2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 spans="1:26" ht="12.75" customHeight="1" x14ac:dyDescent="0.2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 spans="1:26" ht="12.75" customHeight="1" x14ac:dyDescent="0.2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 spans="1:26" ht="12.75" customHeight="1" x14ac:dyDescent="0.2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 spans="1:26" ht="12.75" customHeight="1" x14ac:dyDescent="0.2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 spans="1:26" ht="12.75" customHeight="1" x14ac:dyDescent="0.2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 spans="1:26" ht="12.75" customHeight="1" x14ac:dyDescent="0.2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 spans="1:26" ht="12.75" customHeight="1" x14ac:dyDescent="0.2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 spans="1:26" ht="12.75" customHeight="1" x14ac:dyDescent="0.2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 spans="1:26" ht="12.75" customHeight="1" x14ac:dyDescent="0.2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 spans="1:26" ht="12.75" customHeight="1" x14ac:dyDescent="0.2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 spans="1:26" ht="12.75" customHeight="1" x14ac:dyDescent="0.2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 spans="1:26" ht="12.75" customHeight="1" x14ac:dyDescent="0.2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 spans="1:26" ht="12.75" customHeight="1" x14ac:dyDescent="0.2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 spans="1:26" ht="12.75" customHeight="1" x14ac:dyDescent="0.2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 spans="1:26" ht="12.75" customHeight="1" x14ac:dyDescent="0.2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 spans="1:26" ht="12.75" customHeight="1" x14ac:dyDescent="0.2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 spans="1:26" ht="12.75" customHeight="1" x14ac:dyDescent="0.2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 spans="1:26" ht="12.75" customHeight="1" x14ac:dyDescent="0.2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 spans="1:26" ht="12.75" customHeight="1" x14ac:dyDescent="0.2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 spans="1:26" ht="12.75" customHeight="1" x14ac:dyDescent="0.2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 spans="1:26" ht="12.75" customHeight="1" x14ac:dyDescent="0.2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 spans="1:26" ht="12.75" customHeight="1" x14ac:dyDescent="0.2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 spans="1:26" ht="12.75" customHeight="1" x14ac:dyDescent="0.2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 spans="1:26" ht="12.75" customHeight="1" x14ac:dyDescent="0.2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 spans="1:26" ht="12.75" customHeight="1" x14ac:dyDescent="0.2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 spans="1:26" ht="12.75" customHeight="1" x14ac:dyDescent="0.2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 spans="1:26" ht="12.75" customHeight="1" x14ac:dyDescent="0.2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 spans="1:26" ht="12.75" customHeight="1" x14ac:dyDescent="0.2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 spans="1:26" ht="12.75" customHeight="1" x14ac:dyDescent="0.2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 spans="1:26" ht="12.75" customHeight="1" x14ac:dyDescent="0.2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 spans="1:26" ht="12.75" customHeight="1" x14ac:dyDescent="0.2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 spans="1:26" ht="12.75" customHeight="1" x14ac:dyDescent="0.2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 spans="1:26" ht="12.75" customHeight="1" x14ac:dyDescent="0.2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 spans="1:26" ht="12.75" customHeight="1" x14ac:dyDescent="0.2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 spans="1:26" ht="12.75" customHeight="1" x14ac:dyDescent="0.2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 spans="1:26" ht="12.75" customHeight="1" x14ac:dyDescent="0.2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 spans="1:26" ht="12.75" customHeight="1" x14ac:dyDescent="0.2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 spans="1:26" ht="12.75" customHeight="1" x14ac:dyDescent="0.2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 spans="1:26" ht="12.75" customHeight="1" x14ac:dyDescent="0.2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 spans="1:26" ht="12.75" customHeight="1" x14ac:dyDescent="0.2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 spans="1:26" ht="12.75" customHeight="1" x14ac:dyDescent="0.2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 spans="1:26" ht="12.75" customHeight="1" x14ac:dyDescent="0.2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 spans="1:26" ht="12.75" customHeight="1" x14ac:dyDescent="0.2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 spans="1:26" ht="12.75" customHeight="1" x14ac:dyDescent="0.2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 spans="1:26" ht="12.75" customHeight="1" x14ac:dyDescent="0.2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 spans="1:26" ht="12.75" customHeight="1" x14ac:dyDescent="0.2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 spans="1:26" ht="12.75" customHeight="1" x14ac:dyDescent="0.2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 spans="1:26" ht="12.75" customHeight="1" x14ac:dyDescent="0.2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 spans="1:26" ht="12.75" customHeight="1" x14ac:dyDescent="0.2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 spans="1:26" ht="12.75" customHeight="1" x14ac:dyDescent="0.2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 spans="1:26" ht="12.75" customHeight="1" x14ac:dyDescent="0.2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spans="1:26" ht="12.75" customHeight="1" x14ac:dyDescent="0.2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spans="1:26" ht="12.75" customHeight="1" x14ac:dyDescent="0.2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 spans="1:26" ht="12.75" customHeight="1" x14ac:dyDescent="0.2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spans="1:26" ht="12.75" customHeight="1" x14ac:dyDescent="0.2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spans="1:26" ht="12.75" customHeight="1" x14ac:dyDescent="0.2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 spans="1:26" ht="12.75" customHeight="1" x14ac:dyDescent="0.2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 spans="1:26" ht="12.75" customHeight="1" x14ac:dyDescent="0.2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 spans="1:26" ht="12.75" customHeight="1" x14ac:dyDescent="0.2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 spans="1:26" ht="12.75" customHeight="1" x14ac:dyDescent="0.2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 spans="1:26" ht="12.75" customHeight="1" x14ac:dyDescent="0.2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 spans="1:26" ht="12.75" customHeight="1" x14ac:dyDescent="0.2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 spans="1:26" ht="12.75" customHeight="1" x14ac:dyDescent="0.2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 spans="1:26" ht="12.75" customHeight="1" x14ac:dyDescent="0.2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 spans="1:26" ht="12.75" customHeight="1" x14ac:dyDescent="0.2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 spans="1:26" ht="12.75" customHeight="1" x14ac:dyDescent="0.2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 spans="1:26" ht="12.75" customHeight="1" x14ac:dyDescent="0.2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 spans="1:26" ht="12.75" customHeight="1" x14ac:dyDescent="0.2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 spans="1:26" ht="12.75" customHeight="1" x14ac:dyDescent="0.2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 spans="1:26" ht="12.75" customHeight="1" x14ac:dyDescent="0.2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 spans="1:26" ht="12.75" customHeight="1" x14ac:dyDescent="0.2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 spans="1:26" ht="12.75" customHeight="1" x14ac:dyDescent="0.2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 spans="1:26" ht="12.75" customHeight="1" x14ac:dyDescent="0.2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 spans="1:26" ht="12.75" customHeight="1" x14ac:dyDescent="0.2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 spans="1:26" ht="12.75" customHeight="1" x14ac:dyDescent="0.2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 spans="1:26" ht="12.75" customHeight="1" x14ac:dyDescent="0.2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 spans="1:26" ht="12.75" customHeight="1" x14ac:dyDescent="0.2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 spans="1:26" ht="12.75" customHeight="1" x14ac:dyDescent="0.2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 spans="1:26" ht="12.75" customHeight="1" x14ac:dyDescent="0.2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 spans="1:26" ht="12.75" customHeight="1" x14ac:dyDescent="0.2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 spans="1:26" ht="12.75" customHeight="1" x14ac:dyDescent="0.2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 spans="1:26" ht="12.75" customHeight="1" x14ac:dyDescent="0.2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 spans="1:26" ht="12.75" customHeight="1" x14ac:dyDescent="0.2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 spans="1:26" ht="12.75" customHeight="1" x14ac:dyDescent="0.2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 spans="1:26" ht="12.75" customHeight="1" x14ac:dyDescent="0.2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 spans="1:26" ht="12.75" customHeight="1" x14ac:dyDescent="0.2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 spans="1:26" ht="12.75" customHeight="1" x14ac:dyDescent="0.2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 spans="1:26" ht="12.75" customHeight="1" x14ac:dyDescent="0.2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 spans="1:26" ht="12.75" customHeight="1" x14ac:dyDescent="0.2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spans="1:26" ht="12.75" customHeight="1" x14ac:dyDescent="0.2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spans="1:26" ht="12.75" customHeight="1" x14ac:dyDescent="0.2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spans="1:26" ht="12.75" customHeight="1" x14ac:dyDescent="0.2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spans="1:26" ht="12.75" customHeight="1" x14ac:dyDescent="0.2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spans="1:26" ht="12.75" customHeight="1" x14ac:dyDescent="0.2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spans="1:26" ht="12.75" customHeight="1" x14ac:dyDescent="0.2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spans="1:26" ht="12.75" customHeight="1" x14ac:dyDescent="0.2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spans="1:26" ht="12.75" customHeight="1" x14ac:dyDescent="0.2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spans="1:26" ht="12.75" customHeight="1" x14ac:dyDescent="0.2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spans="1:26" ht="12.75" customHeight="1" x14ac:dyDescent="0.2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spans="1:26" ht="12.75" customHeight="1" x14ac:dyDescent="0.2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spans="1:26" ht="12.75" customHeight="1" x14ac:dyDescent="0.2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spans="1:26" ht="12.75" customHeight="1" x14ac:dyDescent="0.2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spans="1:26" ht="12.75" customHeight="1" x14ac:dyDescent="0.2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spans="1:26" ht="12.75" customHeight="1" x14ac:dyDescent="0.2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spans="1:26" ht="12.75" customHeight="1" x14ac:dyDescent="0.2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spans="1:26" ht="12.75" customHeight="1" x14ac:dyDescent="0.2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spans="1:26" ht="12.75" customHeight="1" x14ac:dyDescent="0.2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spans="1:26" ht="12.75" customHeight="1" x14ac:dyDescent="0.2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spans="1:26" ht="12.75" customHeight="1" x14ac:dyDescent="0.2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spans="1:26" ht="12.75" customHeight="1" x14ac:dyDescent="0.2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spans="1:26" ht="12.75" customHeight="1" x14ac:dyDescent="0.2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spans="1:26" ht="12.75" customHeight="1" x14ac:dyDescent="0.2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spans="1:26" ht="12.75" customHeight="1" x14ac:dyDescent="0.2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spans="1:26" ht="12.75" customHeight="1" x14ac:dyDescent="0.2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spans="1:26" ht="12.75" customHeight="1" x14ac:dyDescent="0.2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spans="1:26" ht="12.75" customHeight="1" x14ac:dyDescent="0.2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spans="1:26" ht="12.75" customHeight="1" x14ac:dyDescent="0.2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spans="1:26" ht="12.75" customHeight="1" x14ac:dyDescent="0.2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spans="1:26" ht="12.75" customHeight="1" x14ac:dyDescent="0.2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spans="1:26" ht="12.75" customHeight="1" x14ac:dyDescent="0.2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spans="1:26" ht="12.75" customHeight="1" x14ac:dyDescent="0.2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spans="1:26" ht="12.75" customHeight="1" x14ac:dyDescent="0.2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spans="1:26" ht="12.75" customHeight="1" x14ac:dyDescent="0.2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spans="1:26" ht="12.75" customHeight="1" x14ac:dyDescent="0.2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spans="1:26" ht="12.75" customHeight="1" x14ac:dyDescent="0.2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spans="1:26" ht="12.75" customHeight="1" x14ac:dyDescent="0.2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spans="1:26" ht="12.75" customHeight="1" x14ac:dyDescent="0.2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spans="1:26" ht="12.75" customHeight="1" x14ac:dyDescent="0.2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spans="1:26" ht="12.75" customHeight="1" x14ac:dyDescent="0.2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spans="1:26" ht="12.75" customHeight="1" x14ac:dyDescent="0.2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spans="1:26" ht="12.75" customHeight="1" x14ac:dyDescent="0.2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spans="1:26" ht="12.75" customHeight="1" x14ac:dyDescent="0.2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spans="1:26" ht="12.75" customHeight="1" x14ac:dyDescent="0.2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spans="1:26" ht="12.75" customHeight="1" x14ac:dyDescent="0.2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spans="1:26" ht="12.75" customHeight="1" x14ac:dyDescent="0.2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spans="1:26" ht="12.75" customHeight="1" x14ac:dyDescent="0.2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spans="1:26" ht="12.75" customHeight="1" x14ac:dyDescent="0.2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spans="1:26" ht="12.75" customHeight="1" x14ac:dyDescent="0.2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2.75" customHeight="1" x14ac:dyDescent="0.2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2.75" customHeight="1" x14ac:dyDescent="0.2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2.75" customHeight="1" x14ac:dyDescent="0.2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2.75" customHeight="1" x14ac:dyDescent="0.2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2.75" customHeight="1" x14ac:dyDescent="0.2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2.75" customHeight="1" x14ac:dyDescent="0.2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2.75" customHeight="1" x14ac:dyDescent="0.2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2.75" customHeight="1" x14ac:dyDescent="0.2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2.75" customHeight="1" x14ac:dyDescent="0.2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2.75" customHeight="1" x14ac:dyDescent="0.2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2.75" customHeight="1" x14ac:dyDescent="0.2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2.75" customHeight="1" x14ac:dyDescent="0.2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2.75" customHeight="1" x14ac:dyDescent="0.2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2.75" customHeight="1" x14ac:dyDescent="0.2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2.75" customHeight="1" x14ac:dyDescent="0.2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2.75" customHeight="1" x14ac:dyDescent="0.2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2.75" customHeight="1" x14ac:dyDescent="0.2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2.75" customHeight="1" x14ac:dyDescent="0.2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2.75" customHeight="1" x14ac:dyDescent="0.2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2.75" customHeight="1" x14ac:dyDescent="0.2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2.75" customHeight="1" x14ac:dyDescent="0.2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2.75" customHeight="1" x14ac:dyDescent="0.2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2.75" customHeight="1" x14ac:dyDescent="0.2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2.75" customHeight="1" x14ac:dyDescent="0.2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2.75" customHeight="1" x14ac:dyDescent="0.2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2.75" customHeight="1" x14ac:dyDescent="0.2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2.75" customHeight="1" x14ac:dyDescent="0.2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2.75" customHeight="1" x14ac:dyDescent="0.2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2.75" customHeight="1" x14ac:dyDescent="0.2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2.75" customHeight="1" x14ac:dyDescent="0.2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2.75" customHeight="1" x14ac:dyDescent="0.2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2.75" customHeight="1" x14ac:dyDescent="0.2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2.75" customHeight="1" x14ac:dyDescent="0.2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2.75" customHeight="1" x14ac:dyDescent="0.2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2.75" customHeight="1" x14ac:dyDescent="0.2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2.75" customHeight="1" x14ac:dyDescent="0.2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2.75" customHeight="1" x14ac:dyDescent="0.2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2.75" customHeight="1" x14ac:dyDescent="0.2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2.75" customHeight="1" x14ac:dyDescent="0.2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2.75" customHeight="1" x14ac:dyDescent="0.2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2.75" customHeight="1" x14ac:dyDescent="0.2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2.75" customHeight="1" x14ac:dyDescent="0.2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2.75" customHeight="1" x14ac:dyDescent="0.2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2.75" customHeight="1" x14ac:dyDescent="0.2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2.75" customHeight="1" x14ac:dyDescent="0.2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2.75" customHeight="1" x14ac:dyDescent="0.2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2.75" customHeight="1" x14ac:dyDescent="0.2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2.75" customHeight="1" x14ac:dyDescent="0.2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2.75" customHeight="1" x14ac:dyDescent="0.2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2.75" customHeight="1" x14ac:dyDescent="0.2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2.75" customHeight="1" x14ac:dyDescent="0.2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2.75" customHeight="1" x14ac:dyDescent="0.2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2.75" customHeight="1" x14ac:dyDescent="0.2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2.75" customHeight="1" x14ac:dyDescent="0.2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2.75" customHeight="1" x14ac:dyDescent="0.2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2.75" customHeight="1" x14ac:dyDescent="0.2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2.75" customHeight="1" x14ac:dyDescent="0.2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2.75" customHeight="1" x14ac:dyDescent="0.2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2.75" customHeight="1" x14ac:dyDescent="0.2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2.75" customHeight="1" x14ac:dyDescent="0.2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2.75" customHeight="1" x14ac:dyDescent="0.2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2.75" customHeight="1" x14ac:dyDescent="0.2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2.75" customHeight="1" x14ac:dyDescent="0.2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2.75" customHeight="1" x14ac:dyDescent="0.2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2.75" customHeight="1" x14ac:dyDescent="0.2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2.75" customHeight="1" x14ac:dyDescent="0.2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2.75" customHeight="1" x14ac:dyDescent="0.2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2.75" customHeight="1" x14ac:dyDescent="0.2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2.75" customHeight="1" x14ac:dyDescent="0.2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2.75" customHeight="1" x14ac:dyDescent="0.2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2.75" customHeight="1" x14ac:dyDescent="0.2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2.75" customHeight="1" x14ac:dyDescent="0.2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2.75" customHeight="1" x14ac:dyDescent="0.2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2.75" customHeight="1" x14ac:dyDescent="0.2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2.75" customHeight="1" x14ac:dyDescent="0.2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2.75" customHeight="1" x14ac:dyDescent="0.2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2.75" customHeight="1" x14ac:dyDescent="0.2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2.75" customHeight="1" x14ac:dyDescent="0.2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2.75" customHeight="1" x14ac:dyDescent="0.2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2.75" customHeight="1" x14ac:dyDescent="0.2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2.75" customHeight="1" x14ac:dyDescent="0.2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2.75" customHeight="1" x14ac:dyDescent="0.2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2.75" customHeight="1" x14ac:dyDescent="0.2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2.75" customHeight="1" x14ac:dyDescent="0.2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2.75" customHeight="1" x14ac:dyDescent="0.2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2.75" customHeight="1" x14ac:dyDescent="0.2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2.75" customHeight="1" x14ac:dyDescent="0.2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2.75" customHeight="1" x14ac:dyDescent="0.2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2.75" customHeight="1" x14ac:dyDescent="0.2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2.75" customHeight="1" x14ac:dyDescent="0.2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2.75" customHeight="1" x14ac:dyDescent="0.2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2.75" customHeight="1" x14ac:dyDescent="0.2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2.75" customHeight="1" x14ac:dyDescent="0.2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2.75" customHeight="1" x14ac:dyDescent="0.2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2.75" customHeight="1" x14ac:dyDescent="0.2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2.75" customHeight="1" x14ac:dyDescent="0.2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2.75" customHeight="1" x14ac:dyDescent="0.2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2.75" customHeight="1" x14ac:dyDescent="0.2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2.75" customHeight="1" x14ac:dyDescent="0.2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2.75" customHeight="1" x14ac:dyDescent="0.2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2.75" customHeight="1" x14ac:dyDescent="0.2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2.75" customHeight="1" x14ac:dyDescent="0.2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2.75" customHeight="1" x14ac:dyDescent="0.2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2.75" customHeight="1" x14ac:dyDescent="0.2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2.75" customHeight="1" x14ac:dyDescent="0.2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2.75" customHeight="1" x14ac:dyDescent="0.2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2.75" customHeight="1" x14ac:dyDescent="0.2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2.75" customHeight="1" x14ac:dyDescent="0.2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2.75" customHeight="1" x14ac:dyDescent="0.2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2.75" customHeight="1" x14ac:dyDescent="0.2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2.75" customHeight="1" x14ac:dyDescent="0.2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2.75" customHeight="1" x14ac:dyDescent="0.2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2.75" customHeight="1" x14ac:dyDescent="0.2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2.75" customHeight="1" x14ac:dyDescent="0.2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2.75" customHeight="1" x14ac:dyDescent="0.2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2.75" customHeight="1" x14ac:dyDescent="0.2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2.75" customHeight="1" x14ac:dyDescent="0.2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2.75" customHeight="1" x14ac:dyDescent="0.2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2.75" customHeight="1" x14ac:dyDescent="0.2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2.75" customHeight="1" x14ac:dyDescent="0.2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2.75" customHeight="1" x14ac:dyDescent="0.2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2.75" customHeight="1" x14ac:dyDescent="0.2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2.75" customHeight="1" x14ac:dyDescent="0.2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2.75" customHeight="1" x14ac:dyDescent="0.2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2.75" customHeight="1" x14ac:dyDescent="0.2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2.75" customHeight="1" x14ac:dyDescent="0.2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2.75" customHeight="1" x14ac:dyDescent="0.2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2.75" customHeight="1" x14ac:dyDescent="0.2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2.75" customHeight="1" x14ac:dyDescent="0.2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2.75" customHeight="1" x14ac:dyDescent="0.2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2.75" customHeight="1" x14ac:dyDescent="0.2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2.75" customHeight="1" x14ac:dyDescent="0.2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2.75" customHeight="1" x14ac:dyDescent="0.2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2.75" customHeight="1" x14ac:dyDescent="0.2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2.75" customHeight="1" x14ac:dyDescent="0.2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2.75" customHeight="1" x14ac:dyDescent="0.2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2.75" customHeight="1" x14ac:dyDescent="0.2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2.75" customHeight="1" x14ac:dyDescent="0.2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2.75" customHeight="1" x14ac:dyDescent="0.2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2.75" customHeight="1" x14ac:dyDescent="0.2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2.75" customHeight="1" x14ac:dyDescent="0.2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2.75" customHeight="1" x14ac:dyDescent="0.2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2.75" customHeight="1" x14ac:dyDescent="0.2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2.75" customHeight="1" x14ac:dyDescent="0.2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2.75" customHeight="1" x14ac:dyDescent="0.2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2.75" customHeight="1" x14ac:dyDescent="0.2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2.75" customHeight="1" x14ac:dyDescent="0.2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2.75" customHeight="1" x14ac:dyDescent="0.2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2.75" customHeight="1" x14ac:dyDescent="0.2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2.75" customHeight="1" x14ac:dyDescent="0.2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2.75" customHeight="1" x14ac:dyDescent="0.2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2.75" customHeight="1" x14ac:dyDescent="0.2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2.75" customHeight="1" x14ac:dyDescent="0.2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2.75" customHeight="1" x14ac:dyDescent="0.2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2.75" customHeight="1" x14ac:dyDescent="0.2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2.75" customHeight="1" x14ac:dyDescent="0.2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2.75" customHeight="1" x14ac:dyDescent="0.2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2.75" customHeight="1" x14ac:dyDescent="0.2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2.75" customHeight="1" x14ac:dyDescent="0.2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2.75" customHeight="1" x14ac:dyDescent="0.2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2.75" customHeight="1" x14ac:dyDescent="0.2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2.75" customHeight="1" x14ac:dyDescent="0.2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2.75" customHeight="1" x14ac:dyDescent="0.2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2.75" customHeight="1" x14ac:dyDescent="0.2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2.75" customHeight="1" x14ac:dyDescent="0.2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2.75" customHeight="1" x14ac:dyDescent="0.2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2.75" customHeight="1" x14ac:dyDescent="0.2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2.75" customHeight="1" x14ac:dyDescent="0.2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2.75" customHeight="1" x14ac:dyDescent="0.2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2.75" customHeight="1" x14ac:dyDescent="0.2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2.75" customHeight="1" x14ac:dyDescent="0.2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2.75" customHeight="1" x14ac:dyDescent="0.2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2.75" customHeight="1" x14ac:dyDescent="0.2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2.75" customHeight="1" x14ac:dyDescent="0.2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2.75" customHeight="1" x14ac:dyDescent="0.2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2.75" customHeight="1" x14ac:dyDescent="0.2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2.75" customHeight="1" x14ac:dyDescent="0.2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2.75" customHeight="1" x14ac:dyDescent="0.2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2.75" customHeight="1" x14ac:dyDescent="0.2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2.75" customHeight="1" x14ac:dyDescent="0.2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2.75" customHeight="1" x14ac:dyDescent="0.2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2.75" customHeight="1" x14ac:dyDescent="0.2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2.75" customHeight="1" x14ac:dyDescent="0.2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2.75" customHeight="1" x14ac:dyDescent="0.2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2.75" customHeight="1" x14ac:dyDescent="0.2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2.75" customHeight="1" x14ac:dyDescent="0.2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2.75" customHeight="1" x14ac:dyDescent="0.2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2.75" customHeight="1" x14ac:dyDescent="0.2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2.75" customHeight="1" x14ac:dyDescent="0.2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2.75" customHeight="1" x14ac:dyDescent="0.2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2.75" customHeight="1" x14ac:dyDescent="0.2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2.75" customHeight="1" x14ac:dyDescent="0.2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2.75" customHeight="1" x14ac:dyDescent="0.2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2.75" customHeight="1" x14ac:dyDescent="0.2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2.75" customHeight="1" x14ac:dyDescent="0.2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2.75" customHeight="1" x14ac:dyDescent="0.2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2.75" customHeight="1" x14ac:dyDescent="0.2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2.75" customHeight="1" x14ac:dyDescent="0.2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2.75" customHeight="1" x14ac:dyDescent="0.2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2.75" customHeight="1" x14ac:dyDescent="0.2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2.75" customHeight="1" x14ac:dyDescent="0.2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2.75" customHeight="1" x14ac:dyDescent="0.2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2.75" customHeight="1" x14ac:dyDescent="0.2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2.75" customHeight="1" x14ac:dyDescent="0.2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2.75" customHeight="1" x14ac:dyDescent="0.2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2.75" customHeight="1" x14ac:dyDescent="0.2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2.75" customHeight="1" x14ac:dyDescent="0.2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2.75" customHeight="1" x14ac:dyDescent="0.2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2.75" customHeight="1" x14ac:dyDescent="0.2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2.75" customHeight="1" x14ac:dyDescent="0.2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2.75" customHeight="1" x14ac:dyDescent="0.2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2.75" customHeight="1" x14ac:dyDescent="0.2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2.75" customHeight="1" x14ac:dyDescent="0.2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2.75" customHeight="1" x14ac:dyDescent="0.2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2.75" customHeight="1" x14ac:dyDescent="0.2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2.75" customHeight="1" x14ac:dyDescent="0.2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2.75" customHeight="1" x14ac:dyDescent="0.2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2.75" customHeight="1" x14ac:dyDescent="0.2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2.75" customHeight="1" x14ac:dyDescent="0.2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2.75" customHeight="1" x14ac:dyDescent="0.2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2.75" customHeight="1" x14ac:dyDescent="0.2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2.75" customHeight="1" x14ac:dyDescent="0.2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2.75" customHeight="1" x14ac:dyDescent="0.2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2.75" customHeight="1" x14ac:dyDescent="0.2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2.75" customHeight="1" x14ac:dyDescent="0.2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2.75" customHeight="1" x14ac:dyDescent="0.2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2.75" customHeight="1" x14ac:dyDescent="0.2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2.75" customHeight="1" x14ac:dyDescent="0.2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2.75" customHeight="1" x14ac:dyDescent="0.2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2.75" customHeight="1" x14ac:dyDescent="0.2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2.75" customHeight="1" x14ac:dyDescent="0.2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2.75" customHeight="1" x14ac:dyDescent="0.2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2.75" customHeight="1" x14ac:dyDescent="0.2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2.75" customHeight="1" x14ac:dyDescent="0.2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2.75" customHeight="1" x14ac:dyDescent="0.2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2.75" customHeight="1" x14ac:dyDescent="0.2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2.75" customHeight="1" x14ac:dyDescent="0.2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2.75" customHeight="1" x14ac:dyDescent="0.2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2.75" customHeight="1" x14ac:dyDescent="0.2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2.75" customHeight="1" x14ac:dyDescent="0.2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2.75" customHeight="1" x14ac:dyDescent="0.2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2.75" customHeight="1" x14ac:dyDescent="0.2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2.75" customHeight="1" x14ac:dyDescent="0.2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2.75" customHeight="1" x14ac:dyDescent="0.2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2.75" customHeight="1" x14ac:dyDescent="0.2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2.75" customHeight="1" x14ac:dyDescent="0.2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2.75" customHeight="1" x14ac:dyDescent="0.2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2.75" customHeight="1" x14ac:dyDescent="0.2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2.75" customHeight="1" x14ac:dyDescent="0.2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2.75" customHeight="1" x14ac:dyDescent="0.2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2.75" customHeight="1" x14ac:dyDescent="0.2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2.75" customHeight="1" x14ac:dyDescent="0.2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2.75" customHeight="1" x14ac:dyDescent="0.2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2.75" customHeight="1" x14ac:dyDescent="0.2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2.75" customHeight="1" x14ac:dyDescent="0.2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2.75" customHeight="1" x14ac:dyDescent="0.2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2.75" customHeight="1" x14ac:dyDescent="0.2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2.75" customHeight="1" x14ac:dyDescent="0.2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2.75" customHeight="1" x14ac:dyDescent="0.2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2.75" customHeight="1" x14ac:dyDescent="0.2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2.75" customHeight="1" x14ac:dyDescent="0.2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2.75" customHeight="1" x14ac:dyDescent="0.2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2.75" customHeight="1" x14ac:dyDescent="0.2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2.75" customHeight="1" x14ac:dyDescent="0.2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2.75" customHeight="1" x14ac:dyDescent="0.2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2.75" customHeight="1" x14ac:dyDescent="0.2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2.75" customHeight="1" x14ac:dyDescent="0.2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2.75" customHeight="1" x14ac:dyDescent="0.2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2.75" customHeight="1" x14ac:dyDescent="0.2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2.75" customHeight="1" x14ac:dyDescent="0.2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2.75" customHeight="1" x14ac:dyDescent="0.2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2.75" customHeight="1" x14ac:dyDescent="0.2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2.75" customHeight="1" x14ac:dyDescent="0.2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2.75" customHeight="1" x14ac:dyDescent="0.2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2.75" customHeight="1" x14ac:dyDescent="0.2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2.75" customHeight="1" x14ac:dyDescent="0.2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2.75" customHeight="1" x14ac:dyDescent="0.2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2.75" customHeight="1" x14ac:dyDescent="0.2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2.75" customHeight="1" x14ac:dyDescent="0.2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2.75" customHeight="1" x14ac:dyDescent="0.2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2.75" customHeight="1" x14ac:dyDescent="0.2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2.75" customHeight="1" x14ac:dyDescent="0.2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2.75" customHeight="1" x14ac:dyDescent="0.2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2.75" customHeight="1" x14ac:dyDescent="0.2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2.75" customHeight="1" x14ac:dyDescent="0.2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2.75" customHeight="1" x14ac:dyDescent="0.2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2.75" customHeight="1" x14ac:dyDescent="0.2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2.75" customHeight="1" x14ac:dyDescent="0.2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2.75" customHeight="1" x14ac:dyDescent="0.2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2.75" customHeight="1" x14ac:dyDescent="0.2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2.75" customHeight="1" x14ac:dyDescent="0.2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2.75" customHeight="1" x14ac:dyDescent="0.2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2.75" customHeight="1" x14ac:dyDescent="0.2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2.75" customHeight="1" x14ac:dyDescent="0.2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2.75" customHeight="1" x14ac:dyDescent="0.2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2.75" customHeight="1" x14ac:dyDescent="0.2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2.75" customHeight="1" x14ac:dyDescent="0.2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2.75" customHeight="1" x14ac:dyDescent="0.2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2.75" customHeight="1" x14ac:dyDescent="0.2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2.75" customHeight="1" x14ac:dyDescent="0.2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2.75" customHeight="1" x14ac:dyDescent="0.2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2.75" customHeight="1" x14ac:dyDescent="0.2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2.75" customHeight="1" x14ac:dyDescent="0.2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2.75" customHeight="1" x14ac:dyDescent="0.2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2.75" customHeight="1" x14ac:dyDescent="0.2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2.75" customHeight="1" x14ac:dyDescent="0.2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2.75" customHeight="1" x14ac:dyDescent="0.2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2.75" customHeight="1" x14ac:dyDescent="0.2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2.75" customHeight="1" x14ac:dyDescent="0.2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2.75" customHeight="1" x14ac:dyDescent="0.2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2.75" customHeight="1" x14ac:dyDescent="0.2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2.75" customHeight="1" x14ac:dyDescent="0.2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2.75" customHeight="1" x14ac:dyDescent="0.2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2.75" customHeight="1" x14ac:dyDescent="0.2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2.75" customHeight="1" x14ac:dyDescent="0.2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2.75" customHeight="1" x14ac:dyDescent="0.2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2.75" customHeight="1" x14ac:dyDescent="0.2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2.75" customHeight="1" x14ac:dyDescent="0.2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2.75" customHeight="1" x14ac:dyDescent="0.2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2.75" customHeight="1" x14ac:dyDescent="0.2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2.75" customHeight="1" x14ac:dyDescent="0.2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2.75" customHeight="1" x14ac:dyDescent="0.2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2.75" customHeight="1" x14ac:dyDescent="0.2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2.75" customHeight="1" x14ac:dyDescent="0.2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2.75" customHeight="1" x14ac:dyDescent="0.2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2.75" customHeight="1" x14ac:dyDescent="0.2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2.75" customHeight="1" x14ac:dyDescent="0.2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2.75" customHeight="1" x14ac:dyDescent="0.2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2.75" customHeight="1" x14ac:dyDescent="0.2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2.75" customHeight="1" x14ac:dyDescent="0.2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2.75" customHeight="1" x14ac:dyDescent="0.2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2.75" customHeight="1" x14ac:dyDescent="0.2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2.75" customHeight="1" x14ac:dyDescent="0.2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2.75" customHeight="1" x14ac:dyDescent="0.2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2.75" customHeight="1" x14ac:dyDescent="0.2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2.75" customHeight="1" x14ac:dyDescent="0.2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2.75" customHeight="1" x14ac:dyDescent="0.2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2.75" customHeight="1" x14ac:dyDescent="0.2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2.75" customHeight="1" x14ac:dyDescent="0.2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2.75" customHeight="1" x14ac:dyDescent="0.2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2.75" customHeight="1" x14ac:dyDescent="0.2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2.75" customHeight="1" x14ac:dyDescent="0.2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2.75" customHeight="1" x14ac:dyDescent="0.2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2.75" customHeight="1" x14ac:dyDescent="0.2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2.75" customHeight="1" x14ac:dyDescent="0.2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2.75" customHeight="1" x14ac:dyDescent="0.2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2.75" customHeight="1" x14ac:dyDescent="0.2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2.75" customHeight="1" x14ac:dyDescent="0.2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2.75" customHeight="1" x14ac:dyDescent="0.2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2.75" customHeight="1" x14ac:dyDescent="0.2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2.75" customHeight="1" x14ac:dyDescent="0.2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2.75" customHeight="1" x14ac:dyDescent="0.2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2.75" customHeight="1" x14ac:dyDescent="0.2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2.75" customHeight="1" x14ac:dyDescent="0.2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2.75" customHeight="1" x14ac:dyDescent="0.2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2.75" customHeight="1" x14ac:dyDescent="0.2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2.75" customHeight="1" x14ac:dyDescent="0.2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2.75" customHeight="1" x14ac:dyDescent="0.2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2.75" customHeight="1" x14ac:dyDescent="0.2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2.75" customHeight="1" x14ac:dyDescent="0.2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2.75" customHeight="1" x14ac:dyDescent="0.2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2.75" customHeight="1" x14ac:dyDescent="0.2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2.75" customHeight="1" x14ac:dyDescent="0.2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2.75" customHeight="1" x14ac:dyDescent="0.2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2.75" customHeight="1" x14ac:dyDescent="0.2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2.75" customHeight="1" x14ac:dyDescent="0.2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2.75" customHeight="1" x14ac:dyDescent="0.2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2.75" customHeight="1" x14ac:dyDescent="0.2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2.75" customHeight="1" x14ac:dyDescent="0.2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2.75" customHeight="1" x14ac:dyDescent="0.2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2.75" customHeight="1" x14ac:dyDescent="0.2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2.75" customHeight="1" x14ac:dyDescent="0.2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2.75" customHeight="1" x14ac:dyDescent="0.2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2.75" customHeight="1" x14ac:dyDescent="0.2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2.75" customHeight="1" x14ac:dyDescent="0.2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2.75" customHeight="1" x14ac:dyDescent="0.2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2.75" customHeight="1" x14ac:dyDescent="0.2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2.75" customHeight="1" x14ac:dyDescent="0.2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2.75" customHeight="1" x14ac:dyDescent="0.2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2.75" customHeight="1" x14ac:dyDescent="0.2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2.75" customHeight="1" x14ac:dyDescent="0.2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2.75" customHeight="1" x14ac:dyDescent="0.2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2.75" customHeight="1" x14ac:dyDescent="0.2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2.75" customHeight="1" x14ac:dyDescent="0.2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2.75" customHeight="1" x14ac:dyDescent="0.2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2.75" customHeight="1" x14ac:dyDescent="0.2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2.75" customHeight="1" x14ac:dyDescent="0.2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2.75" customHeight="1" x14ac:dyDescent="0.2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2.75" customHeight="1" x14ac:dyDescent="0.2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2.75" customHeight="1" x14ac:dyDescent="0.2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2.75" customHeight="1" x14ac:dyDescent="0.2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2.75" customHeight="1" x14ac:dyDescent="0.2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2.75" customHeight="1" x14ac:dyDescent="0.2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2.75" customHeight="1" x14ac:dyDescent="0.2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2.75" customHeight="1" x14ac:dyDescent="0.2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2.75" customHeight="1" x14ac:dyDescent="0.2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2.75" customHeight="1" x14ac:dyDescent="0.2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2.75" customHeight="1" x14ac:dyDescent="0.2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2.75" customHeight="1" x14ac:dyDescent="0.2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2.75" customHeight="1" x14ac:dyDescent="0.2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2.75" customHeight="1" x14ac:dyDescent="0.2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2.75" customHeight="1" x14ac:dyDescent="0.2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2.75" customHeight="1" x14ac:dyDescent="0.2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2.75" customHeight="1" x14ac:dyDescent="0.2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2.75" customHeight="1" x14ac:dyDescent="0.2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2.75" customHeight="1" x14ac:dyDescent="0.2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2.75" customHeight="1" x14ac:dyDescent="0.2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2.75" customHeight="1" x14ac:dyDescent="0.2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2.75" customHeight="1" x14ac:dyDescent="0.2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2.75" customHeight="1" x14ac:dyDescent="0.2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2.75" customHeight="1" x14ac:dyDescent="0.2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2.75" customHeight="1" x14ac:dyDescent="0.2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2.75" customHeight="1" x14ac:dyDescent="0.2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2.75" customHeight="1" x14ac:dyDescent="0.2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2.75" customHeight="1" x14ac:dyDescent="0.2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2.75" customHeight="1" x14ac:dyDescent="0.2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2.75" customHeight="1" x14ac:dyDescent="0.2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2.75" customHeight="1" x14ac:dyDescent="0.2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2.75" customHeight="1" x14ac:dyDescent="0.2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2.75" customHeight="1" x14ac:dyDescent="0.2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2.75" customHeight="1" x14ac:dyDescent="0.2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2.75" customHeight="1" x14ac:dyDescent="0.2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2.75" customHeight="1" x14ac:dyDescent="0.2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2.75" customHeight="1" x14ac:dyDescent="0.2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2.75" customHeight="1" x14ac:dyDescent="0.2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2.75" customHeight="1" x14ac:dyDescent="0.2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2.75" customHeight="1" x14ac:dyDescent="0.2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2.75" customHeight="1" x14ac:dyDescent="0.2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2.75" customHeight="1" x14ac:dyDescent="0.2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2.75" customHeight="1" x14ac:dyDescent="0.2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2.75" customHeight="1" x14ac:dyDescent="0.2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2.75" customHeight="1" x14ac:dyDescent="0.2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2.75" customHeight="1" x14ac:dyDescent="0.2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2.75" customHeight="1" x14ac:dyDescent="0.2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2.75" customHeight="1" x14ac:dyDescent="0.2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2.75" customHeight="1" x14ac:dyDescent="0.2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2.75" customHeight="1" x14ac:dyDescent="0.2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2.75" customHeight="1" x14ac:dyDescent="0.2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2.75" customHeight="1" x14ac:dyDescent="0.2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2.75" customHeight="1" x14ac:dyDescent="0.2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2.75" customHeight="1" x14ac:dyDescent="0.2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2.75" customHeight="1" x14ac:dyDescent="0.2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2.75" customHeight="1" x14ac:dyDescent="0.2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2.75" customHeight="1" x14ac:dyDescent="0.2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2.75" customHeight="1" x14ac:dyDescent="0.2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2.75" customHeight="1" x14ac:dyDescent="0.2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2.75" customHeight="1" x14ac:dyDescent="0.2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2.75" customHeight="1" x14ac:dyDescent="0.2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2.75" customHeight="1" x14ac:dyDescent="0.2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2.75" customHeight="1" x14ac:dyDescent="0.2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2.75" customHeight="1" x14ac:dyDescent="0.2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2.75" customHeight="1" x14ac:dyDescent="0.2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2.75" customHeight="1" x14ac:dyDescent="0.2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2.75" customHeight="1" x14ac:dyDescent="0.2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2.75" customHeight="1" x14ac:dyDescent="0.2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2.75" customHeight="1" x14ac:dyDescent="0.2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2.75" customHeight="1" x14ac:dyDescent="0.2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2.75" customHeight="1" x14ac:dyDescent="0.2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2.75" customHeight="1" x14ac:dyDescent="0.2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2.75" customHeight="1" x14ac:dyDescent="0.2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2.75" customHeight="1" x14ac:dyDescent="0.2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2.75" customHeight="1" x14ac:dyDescent="0.2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2.75" customHeight="1" x14ac:dyDescent="0.2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2.75" customHeight="1" x14ac:dyDescent="0.2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2.75" customHeight="1" x14ac:dyDescent="0.2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2.75" customHeight="1" x14ac:dyDescent="0.2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2.75" customHeight="1" x14ac:dyDescent="0.2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2.75" customHeight="1" x14ac:dyDescent="0.2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2.75" customHeight="1" x14ac:dyDescent="0.2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2.75" customHeight="1" x14ac:dyDescent="0.2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2.75" customHeight="1" x14ac:dyDescent="0.2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2.75" customHeight="1" x14ac:dyDescent="0.2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2.75" customHeight="1" x14ac:dyDescent="0.2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2.75" customHeight="1" x14ac:dyDescent="0.2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2.75" customHeight="1" x14ac:dyDescent="0.2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2.75" customHeight="1" x14ac:dyDescent="0.2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2.75" customHeight="1" x14ac:dyDescent="0.2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2.75" customHeight="1" x14ac:dyDescent="0.2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2.75" customHeight="1" x14ac:dyDescent="0.2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2.75" customHeight="1" x14ac:dyDescent="0.2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2.75" customHeight="1" x14ac:dyDescent="0.2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2.75" customHeight="1" x14ac:dyDescent="0.2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2.75" customHeight="1" x14ac:dyDescent="0.2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2.75" customHeight="1" x14ac:dyDescent="0.2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2.75" customHeight="1" x14ac:dyDescent="0.2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2.75" customHeight="1" x14ac:dyDescent="0.2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2.75" customHeight="1" x14ac:dyDescent="0.2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2.75" customHeight="1" x14ac:dyDescent="0.2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2.75" customHeight="1" x14ac:dyDescent="0.2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2.75" customHeight="1" x14ac:dyDescent="0.2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2.75" customHeight="1" x14ac:dyDescent="0.2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2.75" customHeight="1" x14ac:dyDescent="0.2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2.75" customHeight="1" x14ac:dyDescent="0.2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2.75" customHeight="1" x14ac:dyDescent="0.2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2.75" customHeight="1" x14ac:dyDescent="0.2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2.75" customHeight="1" x14ac:dyDescent="0.2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2.75" customHeight="1" x14ac:dyDescent="0.2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2.75" customHeight="1" x14ac:dyDescent="0.2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2.75" customHeight="1" x14ac:dyDescent="0.2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2.75" customHeight="1" x14ac:dyDescent="0.2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2.75" customHeight="1" x14ac:dyDescent="0.2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2.75" customHeight="1" x14ac:dyDescent="0.2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2.75" customHeight="1" x14ac:dyDescent="0.2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2.75" customHeight="1" x14ac:dyDescent="0.2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2.75" customHeight="1" x14ac:dyDescent="0.2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2.75" customHeight="1" x14ac:dyDescent="0.2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2.75" customHeight="1" x14ac:dyDescent="0.2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2.75" customHeight="1" x14ac:dyDescent="0.2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2.75" customHeight="1" x14ac:dyDescent="0.2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2.75" customHeight="1" x14ac:dyDescent="0.2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2.75" customHeight="1" x14ac:dyDescent="0.2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2.75" customHeight="1" x14ac:dyDescent="0.2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2.75" customHeight="1" x14ac:dyDescent="0.2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2.75" customHeight="1" x14ac:dyDescent="0.2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2.75" customHeight="1" x14ac:dyDescent="0.2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2.75" customHeight="1" x14ac:dyDescent="0.2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2.75" customHeight="1" x14ac:dyDescent="0.2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2.75" customHeight="1" x14ac:dyDescent="0.2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2.75" customHeight="1" x14ac:dyDescent="0.2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2.75" customHeight="1" x14ac:dyDescent="0.2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2.75" customHeight="1" x14ac:dyDescent="0.2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2.75" customHeight="1" x14ac:dyDescent="0.2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2.75" customHeight="1" x14ac:dyDescent="0.2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2.75" customHeight="1" x14ac:dyDescent="0.2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2.75" customHeight="1" x14ac:dyDescent="0.2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2.75" customHeight="1" x14ac:dyDescent="0.2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2.75" customHeight="1" x14ac:dyDescent="0.2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2.75" customHeight="1" x14ac:dyDescent="0.2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2.75" customHeight="1" x14ac:dyDescent="0.2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2.75" customHeight="1" x14ac:dyDescent="0.2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2.75" customHeight="1" x14ac:dyDescent="0.2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2.75" customHeight="1" x14ac:dyDescent="0.2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2.75" customHeight="1" x14ac:dyDescent="0.2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2.75" customHeight="1" x14ac:dyDescent="0.2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14">
    <mergeCell ref="C2:H2"/>
    <mergeCell ref="C3:H3"/>
    <mergeCell ref="C5:C6"/>
    <mergeCell ref="D5:D6"/>
    <mergeCell ref="E5:E6"/>
    <mergeCell ref="F5:G5"/>
    <mergeCell ref="H5:H6"/>
    <mergeCell ref="C22:D22"/>
    <mergeCell ref="C23:G23"/>
    <mergeCell ref="C25:C27"/>
    <mergeCell ref="D25:D27"/>
    <mergeCell ref="E25:E27"/>
    <mergeCell ref="F25:F27"/>
    <mergeCell ref="G25:G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000"/>
  <sheetViews>
    <sheetView topLeftCell="A10" workbookViewId="0">
      <selection activeCell="C21" sqref="C21"/>
    </sheetView>
  </sheetViews>
  <sheetFormatPr baseColWidth="10" defaultColWidth="14.42578125" defaultRowHeight="15" customHeight="1" x14ac:dyDescent="0.25"/>
  <cols>
    <col min="1" max="1" width="9.140625" style="396" customWidth="1"/>
    <col min="2" max="2" width="37.7109375" style="396" customWidth="1"/>
    <col min="3" max="3" width="11.85546875" style="396" customWidth="1"/>
    <col min="4" max="23" width="10" style="396" customWidth="1"/>
    <col min="24" max="16384" width="14.42578125" style="396"/>
  </cols>
  <sheetData>
    <row r="1" spans="2:3" ht="17.25" customHeight="1" thickBot="1" x14ac:dyDescent="0.3"/>
    <row r="2" spans="2:3" ht="13.5" customHeight="1" thickBot="1" x14ac:dyDescent="0.3">
      <c r="B2" s="678" t="s">
        <v>353</v>
      </c>
      <c r="C2" s="679"/>
    </row>
    <row r="3" spans="2:3" ht="13.5" customHeight="1" thickBot="1" x14ac:dyDescent="0.3">
      <c r="B3" s="397"/>
      <c r="C3" s="398"/>
    </row>
    <row r="4" spans="2:3" ht="21" customHeight="1" x14ac:dyDescent="0.25">
      <c r="B4" s="399" t="s">
        <v>184</v>
      </c>
      <c r="C4" s="400" t="s">
        <v>185</v>
      </c>
    </row>
    <row r="5" spans="2:3" ht="21" customHeight="1" x14ac:dyDescent="0.25">
      <c r="B5" s="401" t="s">
        <v>186</v>
      </c>
      <c r="C5" s="402">
        <f>Gastos_Operativos!F13</f>
        <v>1695</v>
      </c>
    </row>
    <row r="6" spans="2:3" ht="21" customHeight="1" x14ac:dyDescent="0.25">
      <c r="B6" s="401" t="s">
        <v>188</v>
      </c>
      <c r="C6" s="419">
        <f>Deprecion_VR!F13/12</f>
        <v>196.20000000000002</v>
      </c>
    </row>
    <row r="7" spans="2:3" ht="21" customHeight="1" x14ac:dyDescent="0.25">
      <c r="B7" s="401" t="s">
        <v>189</v>
      </c>
      <c r="C7" s="403">
        <f>Inversion_Inicial!F23/12</f>
        <v>139.16666666666666</v>
      </c>
    </row>
    <row r="8" spans="2:3" ht="21" customHeight="1" x14ac:dyDescent="0.25">
      <c r="B8" s="401" t="s">
        <v>190</v>
      </c>
      <c r="C8" s="402">
        <f>Gastos_Operativos!G20</f>
        <v>200</v>
      </c>
    </row>
    <row r="9" spans="2:3" ht="21" customHeight="1" x14ac:dyDescent="0.25">
      <c r="B9" s="404" t="s">
        <v>191</v>
      </c>
      <c r="C9" s="403">
        <f>SUM(Costos_Ventas!H17:H19)</f>
        <v>126.00000000000001</v>
      </c>
    </row>
    <row r="10" spans="2:3" ht="21" customHeight="1" x14ac:dyDescent="0.25">
      <c r="B10" s="405" t="s">
        <v>192</v>
      </c>
      <c r="C10" s="406">
        <f>SUM(C5:C9)</f>
        <v>2356.3666666666668</v>
      </c>
    </row>
    <row r="11" spans="2:3" ht="21" customHeight="1" x14ac:dyDescent="0.25">
      <c r="B11" s="407" t="s">
        <v>193</v>
      </c>
      <c r="C11" s="408" t="s">
        <v>185</v>
      </c>
    </row>
    <row r="12" spans="2:3" ht="21" customHeight="1" x14ac:dyDescent="0.25">
      <c r="B12" s="401" t="s">
        <v>194</v>
      </c>
      <c r="C12" s="402">
        <f>Costos_Ventas!H9</f>
        <v>14000</v>
      </c>
    </row>
    <row r="13" spans="2:3" ht="21" customHeight="1" x14ac:dyDescent="0.25">
      <c r="B13" s="401" t="s">
        <v>195</v>
      </c>
      <c r="C13" s="402">
        <f>Costos_Ventas!F21</f>
        <v>126.00000000000001</v>
      </c>
    </row>
    <row r="14" spans="2:3" ht="21" customHeight="1" x14ac:dyDescent="0.25">
      <c r="B14" s="401" t="s">
        <v>196</v>
      </c>
      <c r="C14" s="402"/>
    </row>
    <row r="15" spans="2:3" ht="21" customHeight="1" x14ac:dyDescent="0.25">
      <c r="B15" s="404" t="s">
        <v>197</v>
      </c>
      <c r="C15" s="403">
        <f>Gastos_Operativos!G21</f>
        <v>500</v>
      </c>
    </row>
    <row r="16" spans="2:3" ht="21" customHeight="1" thickBot="1" x14ac:dyDescent="0.3">
      <c r="B16" s="409" t="s">
        <v>198</v>
      </c>
      <c r="C16" s="410">
        <f>SUM(C12:C15)</f>
        <v>14626</v>
      </c>
    </row>
    <row r="17" spans="2:3" ht="10.5" customHeight="1" thickBot="1" x14ac:dyDescent="0.3"/>
    <row r="18" spans="2:3" ht="21" customHeight="1" thickBot="1" x14ac:dyDescent="0.3">
      <c r="B18" s="411" t="s">
        <v>199</v>
      </c>
      <c r="C18" s="412" t="s">
        <v>185</v>
      </c>
    </row>
    <row r="19" spans="2:3" ht="21" customHeight="1" x14ac:dyDescent="0.25">
      <c r="B19" s="413" t="s">
        <v>200</v>
      </c>
      <c r="C19" s="414">
        <f>Presupuesto_Ventas!$D$7</f>
        <v>3500</v>
      </c>
    </row>
    <row r="20" spans="2:3" ht="21" customHeight="1" x14ac:dyDescent="0.25">
      <c r="B20" s="401" t="s">
        <v>201</v>
      </c>
      <c r="C20" s="415">
        <f>C10/C19</f>
        <v>0.67324761904761909</v>
      </c>
    </row>
    <row r="21" spans="2:3" ht="21" customHeight="1" x14ac:dyDescent="0.25">
      <c r="B21" s="401" t="s">
        <v>202</v>
      </c>
      <c r="C21" s="415">
        <f>C16/C19</f>
        <v>4.1788571428571428</v>
      </c>
    </row>
    <row r="22" spans="2:3" ht="21" customHeight="1" thickBot="1" x14ac:dyDescent="0.3">
      <c r="B22" s="416" t="s">
        <v>203</v>
      </c>
      <c r="C22" s="417">
        <f>SUM(C20:C21)</f>
        <v>4.8521047619047621</v>
      </c>
    </row>
    <row r="23" spans="2:3" ht="12.75" customHeight="1" x14ac:dyDescent="0.25"/>
    <row r="24" spans="2:3" ht="12.75" customHeight="1" x14ac:dyDescent="0.25"/>
    <row r="25" spans="2:3" ht="12.75" customHeight="1" x14ac:dyDescent="0.25"/>
    <row r="26" spans="2:3" ht="12.75" customHeight="1" x14ac:dyDescent="0.25"/>
    <row r="27" spans="2:3" ht="12.75" customHeight="1" x14ac:dyDescent="0.25"/>
    <row r="28" spans="2:3" ht="12.75" customHeight="1" x14ac:dyDescent="0.25"/>
    <row r="29" spans="2:3" ht="12.75" customHeight="1" x14ac:dyDescent="0.25"/>
    <row r="30" spans="2:3" ht="12.75" customHeight="1" x14ac:dyDescent="0.25"/>
    <row r="31" spans="2:3" ht="12.75" customHeight="1" x14ac:dyDescent="0.25"/>
    <row r="32" spans="2: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7</vt:i4>
      </vt:variant>
    </vt:vector>
  </HeadingPairs>
  <TitlesOfParts>
    <vt:vector size="26" baseType="lpstr">
      <vt:lpstr>Resumen</vt:lpstr>
      <vt:lpstr>Presupuesto_Ventas</vt:lpstr>
      <vt:lpstr>Inversion_Inicial</vt:lpstr>
      <vt:lpstr>Deprecion_VR</vt:lpstr>
      <vt:lpstr>Capital_Trabajo</vt:lpstr>
      <vt:lpstr>Costos_Ventas</vt:lpstr>
      <vt:lpstr>Sueldos</vt:lpstr>
      <vt:lpstr>Gastos_Operativos</vt:lpstr>
      <vt:lpstr>Costos_Unitario</vt:lpstr>
      <vt:lpstr>Punto_Equilibrio</vt:lpstr>
      <vt:lpstr>Flujo_Deuda</vt:lpstr>
      <vt:lpstr>Estado_Resultados</vt:lpstr>
      <vt:lpstr>Ku</vt:lpstr>
      <vt:lpstr>Ke_Kwacc</vt:lpstr>
      <vt:lpstr>IGV</vt:lpstr>
      <vt:lpstr>Flujo_Caja</vt:lpstr>
      <vt:lpstr>Rentabilidad</vt:lpstr>
      <vt:lpstr>Sensibilidad</vt:lpstr>
      <vt:lpstr>Resumen del escenario 1</vt:lpstr>
      <vt:lpstr>Resumen!Cantidad_porcentual_de_ovillos_vendidos</vt:lpstr>
      <vt:lpstr>Resumen!Precio_compra_ovillo</vt:lpstr>
      <vt:lpstr>Resumen!Precio_venta_ovillo</vt:lpstr>
      <vt:lpstr>Resumen!TIRE</vt:lpstr>
      <vt:lpstr>Resumen!TIRF</vt:lpstr>
      <vt:lpstr>Resumen!VANE</vt:lpstr>
      <vt:lpstr>Resumen!VANF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cp:lastPrinted>2021-03-26T16:42:02Z</cp:lastPrinted>
  <dcterms:created xsi:type="dcterms:W3CDTF">2021-02-14T13:04:30Z</dcterms:created>
  <dcterms:modified xsi:type="dcterms:W3CDTF">2021-07-14T05:56:27Z</dcterms:modified>
</cp:coreProperties>
</file>