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Tony\Desktop\EVALUACION PRIVADA -TEXTO\choclo precocido\"/>
    </mc:Choice>
  </mc:AlternateContent>
  <bookViews>
    <workbookView xWindow="240" yWindow="30" windowWidth="20115" windowHeight="7485" activeTab="1"/>
  </bookViews>
  <sheets>
    <sheet name="EGYP Y FLUJO DE CAJA CORREGIDO" sheetId="1" r:id="rId1"/>
    <sheet name="Hoja3" sheetId="3" r:id="rId2"/>
  </sheets>
  <calcPr calcId="152511"/>
</workbook>
</file>

<file path=xl/calcChain.xml><?xml version="1.0" encoding="utf-8"?>
<calcChain xmlns="http://schemas.openxmlformats.org/spreadsheetml/2006/main">
  <c r="E54" i="1" l="1"/>
  <c r="F54" i="1"/>
  <c r="G54" i="1"/>
  <c r="H54" i="1"/>
  <c r="I54" i="1"/>
  <c r="E51" i="1"/>
  <c r="F51" i="1"/>
  <c r="G51" i="1"/>
  <c r="D54" i="1"/>
  <c r="D47" i="3"/>
  <c r="D62" i="1" l="1"/>
  <c r="D44" i="3" s="1"/>
  <c r="D5" i="3"/>
  <c r="D12" i="3" s="1"/>
  <c r="D31" i="3" l="1"/>
  <c r="D17" i="3"/>
  <c r="D16" i="3"/>
  <c r="D15" i="3"/>
  <c r="D18" i="3"/>
  <c r="D30" i="3" l="1"/>
  <c r="D37" i="3"/>
  <c r="D39" i="3" s="1"/>
  <c r="E48" i="1"/>
  <c r="D33" i="1"/>
  <c r="I37" i="1" s="1"/>
  <c r="D32" i="1"/>
  <c r="I36" i="1"/>
  <c r="D31" i="1"/>
  <c r="H56" i="1"/>
  <c r="I56" i="1" s="1"/>
  <c r="J56" i="1" s="1"/>
  <c r="I15" i="1" s="1"/>
  <c r="G56" i="1"/>
  <c r="E56" i="1"/>
  <c r="R28" i="1"/>
  <c r="H17" i="1" s="1"/>
  <c r="I16" i="1"/>
  <c r="R29" i="1"/>
  <c r="F16" i="1" s="1"/>
  <c r="G17" i="1" l="1"/>
  <c r="E17" i="1"/>
  <c r="F17" i="1"/>
  <c r="F10" i="1" s="1"/>
  <c r="G16" i="1"/>
  <c r="G10" i="1" s="1"/>
  <c r="I17" i="1"/>
  <c r="I10" i="1" s="1"/>
  <c r="H16" i="1"/>
  <c r="H10" i="1" s="1"/>
  <c r="E16" i="1"/>
  <c r="E10" i="1" s="1"/>
  <c r="E38" i="1" l="1"/>
  <c r="F38" i="1"/>
  <c r="G38" i="1"/>
  <c r="H38" i="1"/>
  <c r="I38" i="1"/>
  <c r="D38" i="1"/>
  <c r="F5" i="1"/>
  <c r="F6" i="1" s="1"/>
  <c r="F8" i="1" s="1"/>
  <c r="G5" i="1"/>
  <c r="G6" i="1" s="1"/>
  <c r="G8" i="1" s="1"/>
  <c r="H5" i="1"/>
  <c r="H6" i="1" s="1"/>
  <c r="H8" i="1" s="1"/>
  <c r="I5" i="1"/>
  <c r="I6" i="1" s="1"/>
  <c r="I8" i="1" s="1"/>
  <c r="E5" i="1"/>
  <c r="E6" i="1" s="1"/>
  <c r="E8" i="1" s="1"/>
  <c r="D46" i="1" l="1"/>
  <c r="D60" i="1"/>
  <c r="E7" i="1"/>
  <c r="E18" i="1" s="1"/>
  <c r="E19" i="1" s="1"/>
  <c r="E45" i="1" s="1"/>
  <c r="E39" i="1" l="1"/>
  <c r="E46" i="1" s="1"/>
  <c r="D64" i="1"/>
  <c r="E67" i="1"/>
  <c r="F7" i="1"/>
  <c r="G18" i="1"/>
  <c r="E20" i="1"/>
  <c r="G7" i="1"/>
  <c r="G39" i="1" s="1"/>
  <c r="H67" i="1" l="1"/>
  <c r="H69" i="1"/>
  <c r="H68" i="1"/>
  <c r="F67" i="1"/>
  <c r="E50" i="1" s="1"/>
  <c r="D48" i="1"/>
  <c r="F39" i="1"/>
  <c r="F18" i="1"/>
  <c r="H18" i="1"/>
  <c r="H7" i="1"/>
  <c r="H39" i="1" s="1"/>
  <c r="F19" i="1"/>
  <c r="D26" i="3" l="1"/>
  <c r="D52" i="1"/>
  <c r="G67" i="1"/>
  <c r="F20" i="1"/>
  <c r="F45" i="1"/>
  <c r="F46" i="1" s="1"/>
  <c r="G19" i="1"/>
  <c r="I7" i="1"/>
  <c r="I18" i="1" s="1"/>
  <c r="D27" i="3" l="1"/>
  <c r="D28" i="3" s="1"/>
  <c r="D53" i="1"/>
  <c r="E49" i="1"/>
  <c r="E52" i="1" s="1"/>
  <c r="E53" i="1" s="1"/>
  <c r="I67" i="1"/>
  <c r="E68" i="1" s="1"/>
  <c r="G20" i="1"/>
  <c r="G45" i="1"/>
  <c r="G46" i="1" s="1"/>
  <c r="I19" i="1"/>
  <c r="I39" i="1"/>
  <c r="H19" i="1"/>
  <c r="F27" i="3" l="1"/>
  <c r="F26" i="3"/>
  <c r="F68" i="1"/>
  <c r="D19" i="3"/>
  <c r="D21" i="3" s="1"/>
  <c r="H20" i="1"/>
  <c r="H45" i="1"/>
  <c r="H46" i="1" s="1"/>
  <c r="I20" i="1"/>
  <c r="I45" i="1"/>
  <c r="I46" i="1" s="1"/>
  <c r="I53" i="1" s="1"/>
  <c r="D23" i="3" l="1"/>
  <c r="D29" i="3"/>
  <c r="H53" i="1"/>
  <c r="D40" i="3"/>
  <c r="F50" i="1"/>
  <c r="G68" i="1"/>
  <c r="D34" i="3"/>
  <c r="D41" i="3"/>
  <c r="F49" i="1" l="1"/>
  <c r="F52" i="1" s="1"/>
  <c r="F53" i="1" s="1"/>
  <c r="I68" i="1"/>
  <c r="E69" i="1" s="1"/>
  <c r="F69" i="1" l="1"/>
  <c r="G50" i="1" l="1"/>
  <c r="D45" i="3" s="1"/>
  <c r="D46" i="3" s="1"/>
  <c r="G69" i="1"/>
  <c r="G49" i="1" l="1"/>
  <c r="G52" i="1" s="1"/>
  <c r="G53" i="1" s="1"/>
  <c r="I69" i="1"/>
</calcChain>
</file>

<file path=xl/sharedStrings.xml><?xml version="1.0" encoding="utf-8"?>
<sst xmlns="http://schemas.openxmlformats.org/spreadsheetml/2006/main" count="189" uniqueCount="167">
  <si>
    <t>FLUJOS DE CAJA ECONOMICO Y FINANCIERO</t>
  </si>
  <si>
    <t>RUBROS</t>
  </si>
  <si>
    <t>Activo Fijo Tangible (-)</t>
  </si>
  <si>
    <t>Activo Fijo Intangible(-)</t>
  </si>
  <si>
    <t>Capital de Trabajo (-)</t>
  </si>
  <si>
    <t>Valor recupero Capital Trabajo (+)</t>
  </si>
  <si>
    <t>Valor recupero de Terreno (+)</t>
  </si>
  <si>
    <t>Flujo de Inversiones</t>
  </si>
  <si>
    <t>Ingresos en efectivo (+)</t>
  </si>
  <si>
    <t>Flujo de Caja Económico (FCE)</t>
  </si>
  <si>
    <t>INGRESO POR VENTAS</t>
  </si>
  <si>
    <t>UTILIDAD NETA</t>
  </si>
  <si>
    <t>rubro</t>
  </si>
  <si>
    <t>MERMA(10%)</t>
  </si>
  <si>
    <t xml:space="preserve">CANTIDAD </t>
  </si>
  <si>
    <t>PRECIO DE VENTA</t>
  </si>
  <si>
    <t>COSTOS DE PRODUCCION</t>
  </si>
  <si>
    <t>MATERIAL DIRECTO</t>
  </si>
  <si>
    <t>MANO DE OBRA</t>
  </si>
  <si>
    <t>GASTOS ADMINISTRATIVOS</t>
  </si>
  <si>
    <t>GASTOS DE VENTA</t>
  </si>
  <si>
    <t>DEPRECIACIONES</t>
  </si>
  <si>
    <t>IMPUESTOS (30%)</t>
  </si>
  <si>
    <t>ESTADOS DE GANANCIAS Y PERDIDAS</t>
  </si>
  <si>
    <t>Inversiones</t>
  </si>
  <si>
    <t>Valor de recupero de  AF tangible</t>
  </si>
  <si>
    <t>Costos de produccion</t>
  </si>
  <si>
    <t>material directo</t>
  </si>
  <si>
    <t>mano de obra</t>
  </si>
  <si>
    <t>gastos de administracion</t>
  </si>
  <si>
    <t>gastos de ventas</t>
  </si>
  <si>
    <t>El volumen de venta durante los cinco años se estima en el cuadro siguiente:</t>
  </si>
  <si>
    <t>Año</t>
  </si>
  <si>
    <t>El proyecto se evaluará a cinco años, el precio de venta del choclo en grano se ha estimado en S/. 3.00 Nuevos soles con 00/100, sin incluir IGV cada unidad, el cual se mantendrá constante durante el período de la evaluación.</t>
  </si>
  <si>
    <t>Peso Promedio del producto 1.0 Kg la bolsa</t>
  </si>
  <si>
    <t>Material Directo</t>
  </si>
  <si>
    <t>Materia Prima</t>
  </si>
  <si>
    <t>Sorbato de potasio</t>
  </si>
  <si>
    <t>Bolsa</t>
  </si>
  <si>
    <t>Mano de Obra</t>
  </si>
  <si>
    <t>Obrero</t>
  </si>
  <si>
    <t>Jefe de planta</t>
  </si>
  <si>
    <t>Gerente general</t>
  </si>
  <si>
    <t>Jefe de Calidad</t>
  </si>
  <si>
    <t>La estructura de costos fijos mensuales está compuesta de S/. 15,600.00   para la administración de la empresa y S/. 3000 para gastos ventas. El proyecto contempla las siguientes inversiones:</t>
  </si>
  <si>
    <t>Activo</t>
  </si>
  <si>
    <t>Valor total</t>
  </si>
  <si>
    <t xml:space="preserve">Cantidad </t>
  </si>
  <si>
    <t>Activos Intangibles</t>
  </si>
  <si>
    <t xml:space="preserve">Activos Tangibles </t>
  </si>
  <si>
    <t>Terreno</t>
  </si>
  <si>
    <t>El valor residual de las líneas de producción al cabo de 5 años es de: S/.100,000.00. La inversión en capital de trabajo será de tres meses de costos variables de operación y no se consideran inversiones futuras en este rubro, a pesar de los incrementos en la demanda proyectados.</t>
  </si>
  <si>
    <t>El financiamiento del proyecto estará a cargo del Banco de Crédito del Perú, quien financiara con el siguiente detalle:</t>
  </si>
  <si>
    <t>BCP</t>
  </si>
  <si>
    <t xml:space="preserve"> </t>
  </si>
  <si>
    <t xml:space="preserve"> : 60 %</t>
  </si>
  <si>
    <t>Aporte Propio</t>
  </si>
  <si>
    <t xml:space="preserve"> : 40 %</t>
  </si>
  <si>
    <t>TEA (Efectiva anual)</t>
  </si>
  <si>
    <t xml:space="preserve"> : 18 % </t>
  </si>
  <si>
    <t>Plazo</t>
  </si>
  <si>
    <t xml:space="preserve"> de Amortizaciones</t>
  </si>
  <si>
    <t xml:space="preserve"> : 03 años</t>
  </si>
  <si>
    <t>Periodo de Gracia</t>
  </si>
  <si>
    <t xml:space="preserve"> : ninguno</t>
  </si>
  <si>
    <t>Se tienen los siguientes gastos:</t>
  </si>
  <si>
    <t>Detalles</t>
  </si>
  <si>
    <t>Años</t>
  </si>
  <si>
    <t>Gastos administrativos</t>
  </si>
  <si>
    <t>15.600,00</t>
  </si>
  <si>
    <t>Gastos de ventas</t>
  </si>
  <si>
    <t>La inversión en activos intangibles es la siguiente:</t>
  </si>
  <si>
    <t>Costos de ensayo, pruebas y puesta en marcha de la empresa</t>
  </si>
  <si>
    <t>1000,00</t>
  </si>
  <si>
    <t>Capacitación y entrenamiento del personal</t>
  </si>
  <si>
    <t>900,00</t>
  </si>
  <si>
    <t>Constitución formal de la empresa</t>
  </si>
  <si>
    <t>Costo de Investigación y organización ( asesoría técnica jurídica)</t>
  </si>
  <si>
    <t xml:space="preserve">               1.200,00 </t>
  </si>
  <si>
    <t>Montaje de equipos</t>
  </si>
  <si>
    <t xml:space="preserve">                  800,00 </t>
  </si>
  <si>
    <t>¢</t>
  </si>
  <si>
    <t>Capital de trabajo, solo se requerirá en el periodo cero ( para los primeros tres meses) y es igual a: S/. 41,601</t>
  </si>
  <si>
    <t>Para calcular la rentabilidad de la empresa debe buscar en las páginas Web respetivas la tasa libre de riesgo (Rf), Retorno del mercado (Rm), considera el Beta que se adecue al tipo de negocio , tasa de riesgo país (Rp) de los últimos 12 meses y la  tasa de inflación promedio proyectada por el MEF. Con esta información deberá usted:</t>
  </si>
  <si>
    <t xml:space="preserve">Elaborar el estado de ganancias y pérdidas y el flujo de caja </t>
  </si>
  <si>
    <t>Calcular el VANE, TIRE, VANF, TIRF e Interprete los resultados</t>
  </si>
  <si>
    <t>CONSIDERAMOS EL CUADRO DE VENTAS(UNIDAD)</t>
  </si>
  <si>
    <t>CHOCLO EN GRANO PRECOCIDO CONGELADO</t>
  </si>
  <si>
    <t xml:space="preserve">El grupo Nicolini que es una de las empresas más importantes del país está evaluando la posibilidad de posicionarse en el mercado local con la producción de choclo en grano de la más alta calidad, por ser este un producto natural preparado a partir de la especie Zea mays variedad gigante del Cuzco, el cual ha sido pelado, desgranado, seleccionado, clasificado, escaldado hasta lograr un grado tal de turgencia que le dé característica de producto pre listo y congelado hasta obtener en su centro térmico una temperatura de 18°C. </t>
  </si>
  <si>
    <t>Venta (Unid.)</t>
  </si>
  <si>
    <t xml:space="preserve">         100.216,00 </t>
  </si>
  <si>
    <t>Merma promedio del 10% de las ventas(unid).</t>
  </si>
  <si>
    <t>El estudio técnico del proyecto ha determinado que por bolsa de granos de choclo congelado, considerando las economías de escala involucradas, se incurrirán en los siguientes costos directos anuales:</t>
  </si>
  <si>
    <t>PRODUCCIÒN (UNIDADES)</t>
  </si>
  <si>
    <t>CANTIDAD  DISPONIBLE PARA VENTA</t>
  </si>
  <si>
    <t>Dep anual</t>
  </si>
  <si>
    <t>Amort.</t>
  </si>
  <si>
    <t>Activo fijo</t>
  </si>
  <si>
    <t>Vc</t>
  </si>
  <si>
    <t>vida util</t>
  </si>
  <si>
    <t>Tasa</t>
  </si>
  <si>
    <t>Valor comerc</t>
  </si>
  <si>
    <t>UTILIDAD VENTA DE ACTIVO FIJO</t>
  </si>
  <si>
    <t>Dep. Acum</t>
  </si>
  <si>
    <t>VALOR contab</t>
  </si>
  <si>
    <t>AMORTIZACION INTANGIBLES</t>
  </si>
  <si>
    <t>UTILIDAD IMPONIBLE</t>
  </si>
  <si>
    <t>RUBRO</t>
  </si>
  <si>
    <t>Impuestos (30%)</t>
  </si>
  <si>
    <t>FLUJO DE AMORTIZACIÒN DE LA DEUDA</t>
  </si>
  <si>
    <t>PRESTAMOS=</t>
  </si>
  <si>
    <t>Periodo de pago</t>
  </si>
  <si>
    <t>pago=</t>
  </si>
  <si>
    <t>preiodo</t>
  </si>
  <si>
    <t>Interes</t>
  </si>
  <si>
    <t>Principal</t>
  </si>
  <si>
    <t xml:space="preserve">Cuota </t>
  </si>
  <si>
    <t>Deuda inicial</t>
  </si>
  <si>
    <t>Deuda Final</t>
  </si>
  <si>
    <t>FLUJO DE FINANCIAMIENTOI NETO</t>
  </si>
  <si>
    <t>Prestamo</t>
  </si>
  <si>
    <t>Devoluciòn principal</t>
  </si>
  <si>
    <t>Escudo fiscal de los Intereses</t>
  </si>
  <si>
    <t>Flujo de Financiamiento Neto</t>
  </si>
  <si>
    <t>FLUJO DE CAJA FINANCIERO</t>
  </si>
  <si>
    <t>g). COK DESAPALANCADO</t>
  </si>
  <si>
    <t>Rf</t>
  </si>
  <si>
    <t>Rm-Rf</t>
  </si>
  <si>
    <t>Rp</t>
  </si>
  <si>
    <t>Beta Apalancado</t>
  </si>
  <si>
    <t>D/E</t>
  </si>
  <si>
    <t>t</t>
  </si>
  <si>
    <t>Beta Desapalancado</t>
  </si>
  <si>
    <t>Ru</t>
  </si>
  <si>
    <t>h). COK REAPALANCADO</t>
  </si>
  <si>
    <t>Beta Reapalancado</t>
  </si>
  <si>
    <t>Re</t>
  </si>
  <si>
    <t>i). WACC</t>
  </si>
  <si>
    <t>D</t>
  </si>
  <si>
    <t>D/V</t>
  </si>
  <si>
    <t>E</t>
  </si>
  <si>
    <t>E/V</t>
  </si>
  <si>
    <t>V</t>
  </si>
  <si>
    <t>KE=costo de capital propio</t>
  </si>
  <si>
    <t>KD=Costo de deuda</t>
  </si>
  <si>
    <t>tc = tasa de impuesto corporativo</t>
  </si>
  <si>
    <t>WACC</t>
  </si>
  <si>
    <t>J). VANE Y TIRE</t>
  </si>
  <si>
    <t>Ru(nominal)</t>
  </si>
  <si>
    <t>Inflación</t>
  </si>
  <si>
    <t>Ru(real)</t>
  </si>
  <si>
    <t>VANE</t>
  </si>
  <si>
    <t>El proyecto al ejecutarse el capital de la empresa se incrementara en 360,013.60 nuevos soles, es decir obtiene una ganacia anual del 54%,     mas que el 8.53%</t>
  </si>
  <si>
    <t>TIRE</t>
  </si>
  <si>
    <t>k). VANF Y TIRF</t>
  </si>
  <si>
    <t>Rd(real)</t>
  </si>
  <si>
    <t>VANEF</t>
  </si>
  <si>
    <t>VANF</t>
  </si>
  <si>
    <t>TIRF</t>
  </si>
  <si>
    <t xml:space="preserve">El proyecto con el VANF es rentable y ejecutable. </t>
  </si>
  <si>
    <t>re</t>
  </si>
  <si>
    <t>Rm</t>
  </si>
  <si>
    <t>TEA NOMINAL</t>
  </si>
  <si>
    <t>TEA REAL</t>
  </si>
  <si>
    <t>TASA inf</t>
  </si>
  <si>
    <t>FLUJO DE CAJA AJUSTADO</t>
  </si>
  <si>
    <t>Se obtiene del Flujo de Caja Ajustado</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</si>
</sst>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S/.&quot;\ #,##0;[Red]&quot;S/.&quot;\ \-#,##0"/>
    <numFmt numFmtId="8" formatCode="&quot;S/.&quot;\ #,##0.00;[Red]&quot;S/.&quot;\ \-#,##0.00"/>
    <numFmt numFmtId="43" formatCode="_ * #,##0.00_ ;_ * \-#,##0.00_ ;_ * &quot;-&quot;??_ ;_ @_ "/>
    <numFmt numFmtId="164" formatCode="_(* #,##0.00_);_(* \(#,##0.00\);_(* &quot;-&quot;??_);_(@_)"/>
    <numFmt numFmtId="165" formatCode="0.0%"/>
  </numFmts>
  <fonts count="9" x14ac:knownFonts="1">
    <font>
      <sz val="11"/>
      <color theme="1"/>
      <name val="Calibri"/>
      <family val="2"/>
      <scheme val="minor"/>
    </font>
    <font>
      <b/>
      <sz val="11"/>
      <color theme="1"/>
      <name val="Calibri"/>
      <family val="2"/>
      <scheme val="minor"/>
    </font>
    <font>
      <sz val="10"/>
      <name val="Arial"/>
      <family val="2"/>
    </font>
    <font>
      <b/>
      <sz val="10"/>
      <name val="Arial"/>
      <family val="2"/>
    </font>
    <font>
      <sz val="11"/>
      <color theme="1"/>
      <name val="Calibri"/>
      <family val="2"/>
      <scheme val="minor"/>
    </font>
    <font>
      <sz val="11"/>
      <color theme="1"/>
      <name val="Tahoma"/>
      <family val="2"/>
    </font>
    <font>
      <sz val="9"/>
      <color theme="1"/>
      <name val="Calibri"/>
      <family val="2"/>
      <scheme val="minor"/>
    </font>
    <font>
      <b/>
      <sz val="11"/>
      <color theme="1"/>
      <name val="Tahoma"/>
      <family val="2"/>
    </font>
    <font>
      <sz val="11"/>
      <color rgb="FFFF0000"/>
      <name val="Tahoma"/>
      <family val="2"/>
    </font>
  </fonts>
  <fills count="10">
    <fill>
      <patternFill patternType="none"/>
    </fill>
    <fill>
      <patternFill patternType="gray125"/>
    </fill>
    <fill>
      <patternFill patternType="solid">
        <fgColor indexed="22"/>
        <bgColor indexed="64"/>
      </patternFill>
    </fill>
    <fill>
      <patternFill patternType="solid">
        <fgColor theme="9" tint="0.39997558519241921"/>
        <bgColor indexed="64"/>
      </patternFill>
    </fill>
    <fill>
      <patternFill patternType="solid">
        <fgColor theme="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2" fillId="0" borderId="0"/>
    <xf numFmtId="164" fontId="2"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cellStyleXfs>
  <cellXfs count="82">
    <xf numFmtId="0" fontId="0" fillId="0" borderId="0" xfId="0"/>
    <xf numFmtId="0" fontId="2" fillId="0" borderId="0" xfId="1"/>
    <xf numFmtId="0" fontId="1" fillId="3" borderId="1" xfId="0" applyFont="1" applyFill="1" applyBorder="1" applyAlignment="1">
      <alignment horizontal="center" vertical="center" wrapText="1"/>
    </xf>
    <xf numFmtId="0" fontId="1" fillId="0" borderId="1" xfId="0" applyFont="1" applyBorder="1"/>
    <xf numFmtId="0" fontId="0" fillId="0" borderId="1" xfId="0" applyBorder="1"/>
    <xf numFmtId="0" fontId="0" fillId="0" borderId="1" xfId="0" applyFont="1" applyBorder="1"/>
    <xf numFmtId="0" fontId="1" fillId="4" borderId="1" xfId="0" applyFont="1" applyFill="1" applyBorder="1" applyAlignment="1">
      <alignment horizontal="left" vertical="center" wrapText="1"/>
    </xf>
    <xf numFmtId="2" fontId="0" fillId="0" borderId="1" xfId="0" applyNumberFormat="1" applyBorder="1"/>
    <xf numFmtId="0" fontId="3" fillId="2" borderId="1" xfId="1" applyFont="1" applyFill="1" applyBorder="1"/>
    <xf numFmtId="0" fontId="2" fillId="0" borderId="1" xfId="1" applyNumberFormat="1" applyFont="1" applyFill="1" applyBorder="1"/>
    <xf numFmtId="0" fontId="3" fillId="0" borderId="1" xfId="1" applyNumberFormat="1" applyFont="1" applyFill="1" applyBorder="1"/>
    <xf numFmtId="0" fontId="2" fillId="0" borderId="2" xfId="1" applyNumberFormat="1" applyFont="1" applyFill="1" applyBorder="1"/>
    <xf numFmtId="0" fontId="3" fillId="0" borderId="5" xfId="1" applyNumberFormat="1" applyFont="1" applyFill="1" applyBorder="1" applyAlignment="1">
      <alignment horizontal="left" shrinkToFit="1"/>
    </xf>
    <xf numFmtId="2" fontId="2" fillId="0" borderId="1" xfId="1" applyNumberFormat="1" applyFont="1" applyFill="1" applyBorder="1"/>
    <xf numFmtId="0" fontId="2" fillId="0" borderId="8" xfId="1" applyNumberFormat="1" applyFont="1" applyFill="1" applyBorder="1"/>
    <xf numFmtId="0" fontId="0" fillId="0" borderId="0" xfId="0"/>
    <xf numFmtId="3" fontId="0" fillId="0" borderId="0" xfId="0" applyNumberFormat="1"/>
    <xf numFmtId="0" fontId="0" fillId="5" borderId="0" xfId="0" applyFill="1"/>
    <xf numFmtId="1" fontId="0" fillId="4" borderId="1" xfId="0" applyNumberFormat="1" applyFill="1" applyBorder="1" applyAlignment="1">
      <alignment vertical="center" wrapText="1"/>
    </xf>
    <xf numFmtId="1" fontId="0" fillId="0" borderId="1" xfId="0" applyNumberFormat="1" applyBorder="1"/>
    <xf numFmtId="1" fontId="1" fillId="0" borderId="1" xfId="0" applyNumberFormat="1" applyFont="1" applyBorder="1"/>
    <xf numFmtId="1" fontId="0" fillId="0" borderId="1" xfId="0" applyNumberFormat="1" applyFont="1" applyBorder="1"/>
    <xf numFmtId="3" fontId="0" fillId="0" borderId="1" xfId="0" applyNumberFormat="1" applyBorder="1"/>
    <xf numFmtId="0" fontId="1" fillId="6" borderId="1" xfId="0" applyFont="1" applyFill="1" applyBorder="1"/>
    <xf numFmtId="0" fontId="0" fillId="0" borderId="2" xfId="0" applyFill="1" applyBorder="1"/>
    <xf numFmtId="1" fontId="0" fillId="0" borderId="2" xfId="0" applyNumberFormat="1" applyBorder="1"/>
    <xf numFmtId="0" fontId="0" fillId="6" borderId="3" xfId="0" applyFill="1" applyBorder="1"/>
    <xf numFmtId="0" fontId="1" fillId="0" borderId="1" xfId="0" applyFont="1" applyFill="1" applyBorder="1"/>
    <xf numFmtId="1" fontId="1" fillId="0" borderId="1" xfId="0" applyNumberFormat="1" applyFont="1" applyFill="1" applyBorder="1"/>
    <xf numFmtId="0" fontId="1" fillId="6" borderId="5" xfId="0" applyFont="1" applyFill="1" applyBorder="1"/>
    <xf numFmtId="1" fontId="1" fillId="6" borderId="3" xfId="0" applyNumberFormat="1" applyFont="1" applyFill="1" applyBorder="1"/>
    <xf numFmtId="1" fontId="1" fillId="6" borderId="9" xfId="0" applyNumberFormat="1" applyFont="1" applyFill="1" applyBorder="1"/>
    <xf numFmtId="3" fontId="2" fillId="0" borderId="1" xfId="1" applyNumberFormat="1" applyFont="1" applyFill="1" applyBorder="1"/>
    <xf numFmtId="1" fontId="2" fillId="0" borderId="8" xfId="1" applyNumberFormat="1" applyFont="1" applyFill="1" applyBorder="1"/>
    <xf numFmtId="3" fontId="2" fillId="0" borderId="2" xfId="1" applyNumberFormat="1" applyFont="1" applyFill="1" applyBorder="1"/>
    <xf numFmtId="0" fontId="3" fillId="0" borderId="3" xfId="1" applyNumberFormat="1" applyFont="1" applyFill="1" applyBorder="1" applyAlignment="1">
      <alignment horizontal="center" shrinkToFit="1"/>
    </xf>
    <xf numFmtId="1" fontId="2" fillId="0" borderId="1" xfId="1" applyNumberFormat="1" applyFont="1" applyFill="1" applyBorder="1"/>
    <xf numFmtId="0" fontId="3" fillId="6" borderId="1" xfId="1" applyNumberFormat="1" applyFont="1" applyFill="1" applyBorder="1"/>
    <xf numFmtId="1" fontId="3" fillId="6" borderId="1" xfId="1" applyNumberFormat="1" applyFont="1" applyFill="1" applyBorder="1"/>
    <xf numFmtId="0" fontId="1" fillId="0" borderId="0" xfId="0" applyFont="1"/>
    <xf numFmtId="1" fontId="0" fillId="0" borderId="0" xfId="0" applyNumberFormat="1"/>
    <xf numFmtId="9" fontId="0" fillId="0" borderId="0" xfId="0" applyNumberFormat="1"/>
    <xf numFmtId="6" fontId="0" fillId="0" borderId="0" xfId="0" applyNumberFormat="1"/>
    <xf numFmtId="6" fontId="0" fillId="0" borderId="1" xfId="0" applyNumberFormat="1" applyBorder="1"/>
    <xf numFmtId="8" fontId="0" fillId="0" borderId="1" xfId="0" applyNumberFormat="1" applyBorder="1"/>
    <xf numFmtId="0" fontId="1" fillId="6" borderId="1" xfId="0" applyFont="1" applyFill="1" applyBorder="1" applyAlignment="1">
      <alignment horizontal="center"/>
    </xf>
    <xf numFmtId="0" fontId="0" fillId="0" borderId="1" xfId="0" applyNumberFormat="1" applyBorder="1"/>
    <xf numFmtId="0" fontId="3" fillId="0" borderId="2" xfId="1" applyNumberFormat="1" applyFont="1" applyFill="1" applyBorder="1"/>
    <xf numFmtId="1" fontId="1" fillId="0" borderId="2" xfId="0" applyNumberFormat="1" applyFont="1" applyBorder="1"/>
    <xf numFmtId="0" fontId="1" fillId="0" borderId="2" xfId="0" applyFont="1" applyBorder="1"/>
    <xf numFmtId="0" fontId="3" fillId="6" borderId="5" xfId="1" applyNumberFormat="1" applyFont="1" applyFill="1" applyBorder="1"/>
    <xf numFmtId="4" fontId="5" fillId="0" borderId="0" xfId="0" applyNumberFormat="1" applyFont="1"/>
    <xf numFmtId="4" fontId="6" fillId="0" borderId="0" xfId="0" applyNumberFormat="1" applyFont="1"/>
    <xf numFmtId="4" fontId="7" fillId="0" borderId="0" xfId="0" applyNumberFormat="1" applyFont="1"/>
    <xf numFmtId="4" fontId="5" fillId="7" borderId="0" xfId="0" applyNumberFormat="1" applyFont="1" applyFill="1"/>
    <xf numFmtId="9" fontId="5" fillId="0" borderId="0" xfId="3" applyFont="1"/>
    <xf numFmtId="10" fontId="5" fillId="0" borderId="0" xfId="3" applyNumberFormat="1" applyFont="1"/>
    <xf numFmtId="4" fontId="7" fillId="7" borderId="0" xfId="0" applyNumberFormat="1" applyFont="1" applyFill="1"/>
    <xf numFmtId="10" fontId="5" fillId="7" borderId="0" xfId="3" applyNumberFormat="1" applyFont="1" applyFill="1"/>
    <xf numFmtId="4" fontId="5" fillId="0" borderId="0" xfId="0" applyNumberFormat="1" applyFont="1" applyAlignment="1">
      <alignment horizontal="center"/>
    </xf>
    <xf numFmtId="165" fontId="8" fillId="7" borderId="0" xfId="3" applyNumberFormat="1" applyFont="1" applyFill="1"/>
    <xf numFmtId="10" fontId="7" fillId="7" borderId="0" xfId="3" applyNumberFormat="1" applyFont="1" applyFill="1"/>
    <xf numFmtId="165" fontId="5" fillId="0" borderId="0" xfId="3" applyNumberFormat="1" applyFont="1"/>
    <xf numFmtId="9" fontId="5" fillId="7" borderId="0" xfId="3" applyFont="1" applyFill="1"/>
    <xf numFmtId="10" fontId="5" fillId="0" borderId="0" xfId="0" applyNumberFormat="1" applyFont="1"/>
    <xf numFmtId="3" fontId="5" fillId="7" borderId="0" xfId="0" applyNumberFormat="1" applyFont="1" applyFill="1"/>
    <xf numFmtId="43" fontId="5" fillId="0" borderId="0" xfId="4" applyFont="1"/>
    <xf numFmtId="9" fontId="0" fillId="0" borderId="0" xfId="3" applyFont="1"/>
    <xf numFmtId="10" fontId="5" fillId="8" borderId="0" xfId="3" applyNumberFormat="1" applyFont="1" applyFill="1"/>
    <xf numFmtId="4" fontId="5" fillId="8" borderId="0" xfId="0" applyNumberFormat="1" applyFont="1" applyFill="1"/>
    <xf numFmtId="10" fontId="7" fillId="0" borderId="0" xfId="3" applyNumberFormat="1" applyFont="1"/>
    <xf numFmtId="0" fontId="0" fillId="0" borderId="1" xfId="0" applyBorder="1" applyAlignment="1">
      <alignment horizontal="center"/>
    </xf>
    <xf numFmtId="0" fontId="3" fillId="2" borderId="1" xfId="1" applyFont="1" applyFill="1" applyBorder="1" applyAlignment="1">
      <alignment horizontal="center" vertical="center"/>
    </xf>
    <xf numFmtId="0" fontId="3" fillId="0" borderId="4" xfId="1" applyFont="1" applyBorder="1" applyAlignment="1">
      <alignment horizontal="center"/>
    </xf>
    <xf numFmtId="0" fontId="3" fillId="0" borderId="6" xfId="1" applyFont="1" applyBorder="1" applyAlignment="1">
      <alignment horizontal="center"/>
    </xf>
    <xf numFmtId="0" fontId="3" fillId="0" borderId="7" xfId="1" applyFont="1" applyBorder="1" applyAlignment="1">
      <alignment horizontal="center"/>
    </xf>
    <xf numFmtId="0" fontId="3" fillId="2" borderId="1" xfId="1" applyFont="1" applyFill="1" applyBorder="1" applyAlignment="1">
      <alignment horizontal="center"/>
    </xf>
    <xf numFmtId="0" fontId="3" fillId="0" borderId="1" xfId="1" applyFont="1" applyFill="1" applyBorder="1" applyAlignment="1">
      <alignment horizontal="left"/>
    </xf>
    <xf numFmtId="3" fontId="5" fillId="0" borderId="0" xfId="0" applyNumberFormat="1" applyFont="1" applyAlignment="1">
      <alignment horizontal="center"/>
    </xf>
    <xf numFmtId="4" fontId="5" fillId="0" borderId="0" xfId="0" applyNumberFormat="1" applyFont="1" applyAlignment="1">
      <alignment horizontal="left" vertical="center" wrapText="1"/>
    </xf>
    <xf numFmtId="1" fontId="0" fillId="9" borderId="0" xfId="0" applyNumberFormat="1" applyFill="1"/>
    <xf numFmtId="0" fontId="3" fillId="9" borderId="0" xfId="1" applyNumberFormat="1" applyFont="1" applyFill="1" applyBorder="1"/>
  </cellXfs>
  <cellStyles count="5">
    <cellStyle name="Millares" xfId="4" builtinId="3"/>
    <cellStyle name="Millares 2" xfId="2"/>
    <cellStyle name="Normal" xfId="0" builtinId="0"/>
    <cellStyle name="Normal 2" xfId="1"/>
    <cellStyle name="Porcentaje"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S69"/>
  <sheetViews>
    <sheetView topLeftCell="C34" workbookViewId="0">
      <selection activeCell="G59" sqref="G59"/>
    </sheetView>
  </sheetViews>
  <sheetFormatPr baseColWidth="10" defaultRowHeight="15" x14ac:dyDescent="0.25"/>
  <cols>
    <col min="3" max="3" width="33.85546875" customWidth="1"/>
    <col min="4" max="4" width="9.85546875" customWidth="1"/>
    <col min="5" max="5" width="12" bestFit="1" customWidth="1"/>
    <col min="9" max="9" width="12" bestFit="1" customWidth="1"/>
    <col min="13" max="13" width="18.5703125" customWidth="1"/>
  </cols>
  <sheetData>
    <row r="2" spans="3:19" x14ac:dyDescent="0.25">
      <c r="C2" s="71" t="s">
        <v>23</v>
      </c>
      <c r="D2" s="71"/>
      <c r="E2" s="71"/>
      <c r="F2" s="71"/>
      <c r="G2" s="71"/>
      <c r="H2" s="71"/>
      <c r="I2" s="71"/>
    </row>
    <row r="3" spans="3:19" x14ac:dyDescent="0.25">
      <c r="C3" s="2" t="s">
        <v>107</v>
      </c>
      <c r="D3" s="2"/>
      <c r="E3" s="2">
        <v>2013</v>
      </c>
      <c r="F3" s="2">
        <v>2014</v>
      </c>
      <c r="G3" s="2">
        <v>2015</v>
      </c>
      <c r="H3" s="2">
        <v>2016</v>
      </c>
      <c r="I3" s="2">
        <v>2016</v>
      </c>
      <c r="K3" t="s">
        <v>86</v>
      </c>
    </row>
    <row r="4" spans="3:19" x14ac:dyDescent="0.25">
      <c r="C4" s="6" t="s">
        <v>93</v>
      </c>
      <c r="D4" s="6"/>
      <c r="E4" s="18">
        <v>100216</v>
      </c>
      <c r="F4" s="18">
        <v>100216</v>
      </c>
      <c r="G4" s="18">
        <v>100216</v>
      </c>
      <c r="H4" s="18">
        <v>100216</v>
      </c>
      <c r="I4" s="18">
        <v>100216</v>
      </c>
    </row>
    <row r="5" spans="3:19" x14ac:dyDescent="0.25">
      <c r="C5" s="6" t="s">
        <v>13</v>
      </c>
      <c r="D5" s="6"/>
      <c r="E5" s="18">
        <f>0.1*E4</f>
        <v>10021.6</v>
      </c>
      <c r="F5" s="18">
        <f t="shared" ref="F5:I5" si="0">0.1*F4</f>
        <v>10021.6</v>
      </c>
      <c r="G5" s="18">
        <f t="shared" si="0"/>
        <v>10021.6</v>
      </c>
      <c r="H5" s="18">
        <f t="shared" si="0"/>
        <v>10021.6</v>
      </c>
      <c r="I5" s="18">
        <f t="shared" si="0"/>
        <v>10021.6</v>
      </c>
      <c r="M5" s="15" t="s">
        <v>87</v>
      </c>
      <c r="N5" s="15"/>
      <c r="O5" s="15"/>
      <c r="P5" s="15"/>
      <c r="Q5" s="15"/>
      <c r="R5" s="15"/>
    </row>
    <row r="6" spans="3:19" x14ac:dyDescent="0.25">
      <c r="C6" s="6" t="s">
        <v>94</v>
      </c>
      <c r="D6" s="6"/>
      <c r="E6" s="18">
        <f>E4-E5</f>
        <v>90194.4</v>
      </c>
      <c r="F6" s="18">
        <f t="shared" ref="F6:I6" si="1">F4-F5</f>
        <v>90194.4</v>
      </c>
      <c r="G6" s="18">
        <f t="shared" si="1"/>
        <v>90194.4</v>
      </c>
      <c r="H6" s="18">
        <f t="shared" si="1"/>
        <v>90194.4</v>
      </c>
      <c r="I6" s="18">
        <f t="shared" si="1"/>
        <v>90194.4</v>
      </c>
      <c r="M6" s="15" t="s">
        <v>88</v>
      </c>
      <c r="N6" s="15"/>
      <c r="O6" s="15"/>
      <c r="P6" s="15"/>
      <c r="Q6" s="15"/>
      <c r="R6" s="15"/>
    </row>
    <row r="7" spans="3:19" x14ac:dyDescent="0.25">
      <c r="C7" s="3" t="s">
        <v>10</v>
      </c>
      <c r="D7" s="3"/>
      <c r="E7" s="20">
        <f>E8*E9</f>
        <v>270583.19999999995</v>
      </c>
      <c r="F7" s="20">
        <f>E7</f>
        <v>270583.19999999995</v>
      </c>
      <c r="G7" s="20">
        <f t="shared" ref="G7:I7" si="2">F7</f>
        <v>270583.19999999995</v>
      </c>
      <c r="H7" s="20">
        <f t="shared" si="2"/>
        <v>270583.19999999995</v>
      </c>
      <c r="I7" s="20">
        <f t="shared" si="2"/>
        <v>270583.19999999995</v>
      </c>
      <c r="M7" s="15" t="s">
        <v>31</v>
      </c>
      <c r="N7" s="15"/>
      <c r="O7" s="15"/>
      <c r="P7" s="15"/>
      <c r="Q7" s="15"/>
      <c r="R7" s="15"/>
    </row>
    <row r="8" spans="3:19" x14ac:dyDescent="0.25">
      <c r="C8" s="4" t="s">
        <v>14</v>
      </c>
      <c r="D8" s="4"/>
      <c r="E8" s="19">
        <f>E6</f>
        <v>90194.4</v>
      </c>
      <c r="F8" s="19">
        <f t="shared" ref="F8:I8" si="3">F6</f>
        <v>90194.4</v>
      </c>
      <c r="G8" s="19">
        <f t="shared" si="3"/>
        <v>90194.4</v>
      </c>
      <c r="H8" s="19">
        <f t="shared" si="3"/>
        <v>90194.4</v>
      </c>
      <c r="I8" s="19">
        <f t="shared" si="3"/>
        <v>90194.4</v>
      </c>
      <c r="M8" s="17" t="s">
        <v>32</v>
      </c>
      <c r="N8" s="17">
        <v>2014</v>
      </c>
      <c r="O8" s="17">
        <v>2015</v>
      </c>
      <c r="P8" s="17">
        <v>2016</v>
      </c>
      <c r="Q8" s="17">
        <v>2017</v>
      </c>
      <c r="R8" s="17">
        <v>2018</v>
      </c>
      <c r="S8" s="17"/>
    </row>
    <row r="9" spans="3:19" x14ac:dyDescent="0.25">
      <c r="C9" s="4" t="s">
        <v>15</v>
      </c>
      <c r="D9" s="4"/>
      <c r="E9" s="7">
        <v>3</v>
      </c>
      <c r="F9" s="7">
        <v>3</v>
      </c>
      <c r="G9" s="7">
        <v>3</v>
      </c>
      <c r="H9" s="7">
        <v>3</v>
      </c>
      <c r="I9" s="7">
        <v>3</v>
      </c>
      <c r="M9" s="17" t="s">
        <v>89</v>
      </c>
      <c r="N9" s="17" t="s">
        <v>90</v>
      </c>
      <c r="O9" s="17" t="s">
        <v>90</v>
      </c>
      <c r="P9" s="17" t="s">
        <v>90</v>
      </c>
      <c r="Q9" s="17" t="s">
        <v>90</v>
      </c>
      <c r="R9" s="17" t="s">
        <v>90</v>
      </c>
      <c r="S9" s="17"/>
    </row>
    <row r="10" spans="3:19" x14ac:dyDescent="0.25">
      <c r="C10" s="3" t="s">
        <v>16</v>
      </c>
      <c r="D10" s="3"/>
      <c r="E10" s="20">
        <f>E11+E12+E13+E14+E15+E16+E17</f>
        <v>110577.5</v>
      </c>
      <c r="F10" s="20">
        <f t="shared" ref="F10:I10" si="4">F11+F12+F13+F14+F15+F16+F17</f>
        <v>110577.5</v>
      </c>
      <c r="G10" s="20">
        <f t="shared" si="4"/>
        <v>110577.5</v>
      </c>
      <c r="H10" s="20">
        <f t="shared" si="4"/>
        <v>110577.5</v>
      </c>
      <c r="I10" s="20">
        <f t="shared" si="4"/>
        <v>142295</v>
      </c>
      <c r="M10" s="15"/>
      <c r="N10" s="15"/>
      <c r="O10" s="15"/>
      <c r="P10" s="15"/>
      <c r="Q10" s="15"/>
      <c r="R10" s="15"/>
    </row>
    <row r="11" spans="3:19" x14ac:dyDescent="0.25">
      <c r="C11" s="5" t="s">
        <v>17</v>
      </c>
      <c r="D11" s="5"/>
      <c r="E11" s="21">
        <v>41601</v>
      </c>
      <c r="F11" s="21">
        <v>41601</v>
      </c>
      <c r="G11" s="21">
        <v>41601</v>
      </c>
      <c r="H11" s="21">
        <v>41601</v>
      </c>
      <c r="I11" s="21">
        <v>41601</v>
      </c>
      <c r="M11" s="15" t="s">
        <v>33</v>
      </c>
      <c r="N11" s="15"/>
      <c r="O11" s="15"/>
      <c r="P11" s="15"/>
      <c r="Q11" s="15"/>
      <c r="R11" s="15"/>
    </row>
    <row r="12" spans="3:19" x14ac:dyDescent="0.25">
      <c r="C12" s="4" t="s">
        <v>18</v>
      </c>
      <c r="D12" s="4"/>
      <c r="E12" s="19">
        <v>35760</v>
      </c>
      <c r="F12" s="19">
        <v>35760</v>
      </c>
      <c r="G12" s="19">
        <v>35760</v>
      </c>
      <c r="H12" s="19">
        <v>35760</v>
      </c>
      <c r="I12" s="19">
        <v>35760</v>
      </c>
      <c r="M12" s="15" t="s">
        <v>34</v>
      </c>
      <c r="N12" s="15"/>
      <c r="O12" s="15"/>
      <c r="P12" s="15"/>
      <c r="Q12" s="15"/>
      <c r="R12" s="15"/>
    </row>
    <row r="13" spans="3:19" x14ac:dyDescent="0.25">
      <c r="C13" s="4" t="s">
        <v>19</v>
      </c>
      <c r="D13" s="4"/>
      <c r="E13" s="19">
        <v>15600</v>
      </c>
      <c r="F13" s="19">
        <v>15600</v>
      </c>
      <c r="G13" s="19">
        <v>15600</v>
      </c>
      <c r="H13" s="19">
        <v>15600</v>
      </c>
      <c r="I13" s="19">
        <v>15600</v>
      </c>
      <c r="M13" s="15" t="s">
        <v>91</v>
      </c>
      <c r="N13" s="15"/>
      <c r="O13" s="15"/>
      <c r="P13" s="15"/>
      <c r="Q13" s="15"/>
      <c r="R13" s="15"/>
    </row>
    <row r="14" spans="3:19" x14ac:dyDescent="0.25">
      <c r="C14" s="4" t="s">
        <v>20</v>
      </c>
      <c r="D14" s="4"/>
      <c r="E14" s="19">
        <v>3000</v>
      </c>
      <c r="F14" s="19">
        <v>3000</v>
      </c>
      <c r="G14" s="19">
        <v>3000</v>
      </c>
      <c r="H14" s="19">
        <v>3000</v>
      </c>
      <c r="I14" s="19">
        <v>3000</v>
      </c>
      <c r="M14" s="15" t="s">
        <v>92</v>
      </c>
      <c r="N14" s="15"/>
      <c r="O14" s="15"/>
      <c r="P14" s="15"/>
      <c r="Q14" s="15"/>
      <c r="R14" s="15"/>
    </row>
    <row r="15" spans="3:19" s="15" customFormat="1" x14ac:dyDescent="0.25">
      <c r="C15" s="4" t="s">
        <v>102</v>
      </c>
      <c r="D15" s="4"/>
      <c r="E15" s="19"/>
      <c r="F15" s="19"/>
      <c r="G15" s="19"/>
      <c r="H15" s="19"/>
      <c r="I15" s="19">
        <f>K56-J56</f>
        <v>31717.5</v>
      </c>
    </row>
    <row r="16" spans="3:19" x14ac:dyDescent="0.25">
      <c r="C16" s="5" t="s">
        <v>21</v>
      </c>
      <c r="D16" s="5"/>
      <c r="E16" s="20">
        <f>$R$29</f>
        <v>13656.5</v>
      </c>
      <c r="F16" s="20">
        <f t="shared" ref="F16:I16" si="5">$R$29</f>
        <v>13656.5</v>
      </c>
      <c r="G16" s="20">
        <f t="shared" si="5"/>
        <v>13656.5</v>
      </c>
      <c r="H16" s="20">
        <f t="shared" si="5"/>
        <v>13656.5</v>
      </c>
      <c r="I16" s="20">
        <f t="shared" si="5"/>
        <v>13656.5</v>
      </c>
      <c r="M16" s="15"/>
      <c r="N16" s="15">
        <v>1</v>
      </c>
      <c r="O16" s="15">
        <v>2</v>
      </c>
      <c r="P16" s="15">
        <v>3</v>
      </c>
      <c r="Q16" s="15">
        <v>4</v>
      </c>
      <c r="R16" s="15">
        <v>5</v>
      </c>
    </row>
    <row r="17" spans="3:18" x14ac:dyDescent="0.25">
      <c r="C17" s="4" t="s">
        <v>105</v>
      </c>
      <c r="D17" s="4"/>
      <c r="E17" s="19">
        <f>$R$28</f>
        <v>960</v>
      </c>
      <c r="F17" s="19">
        <f t="shared" ref="F17:I17" si="6">$R$28</f>
        <v>960</v>
      </c>
      <c r="G17" s="19">
        <f t="shared" si="6"/>
        <v>960</v>
      </c>
      <c r="H17" s="19">
        <f t="shared" si="6"/>
        <v>960</v>
      </c>
      <c r="I17" s="19">
        <f t="shared" si="6"/>
        <v>960</v>
      </c>
      <c r="M17" s="15" t="s">
        <v>35</v>
      </c>
      <c r="N17" s="15">
        <v>41601</v>
      </c>
      <c r="O17" s="15">
        <v>41601</v>
      </c>
      <c r="P17" s="15">
        <v>41601</v>
      </c>
      <c r="Q17" s="15">
        <v>41601</v>
      </c>
      <c r="R17" s="15">
        <v>41601</v>
      </c>
    </row>
    <row r="18" spans="3:18" x14ac:dyDescent="0.25">
      <c r="C18" s="27" t="s">
        <v>106</v>
      </c>
      <c r="D18" s="27"/>
      <c r="E18" s="28">
        <f>E7-E10</f>
        <v>160005.69999999995</v>
      </c>
      <c r="F18" s="28">
        <f t="shared" ref="F18:I18" si="7">F7-F10</f>
        <v>160005.69999999995</v>
      </c>
      <c r="G18" s="28">
        <f t="shared" si="7"/>
        <v>160005.69999999995</v>
      </c>
      <c r="H18" s="28">
        <f t="shared" si="7"/>
        <v>160005.69999999995</v>
      </c>
      <c r="I18" s="28">
        <f t="shared" si="7"/>
        <v>128288.19999999995</v>
      </c>
      <c r="M18" s="15" t="s">
        <v>36</v>
      </c>
      <c r="N18" s="15">
        <v>39068</v>
      </c>
      <c r="O18" s="15">
        <v>39068</v>
      </c>
      <c r="P18" s="15">
        <v>39068</v>
      </c>
      <c r="Q18" s="15">
        <v>39068</v>
      </c>
      <c r="R18" s="15">
        <v>39068</v>
      </c>
    </row>
    <row r="19" spans="3:18" ht="15.75" thickBot="1" x14ac:dyDescent="0.3">
      <c r="C19" s="24" t="s">
        <v>22</v>
      </c>
      <c r="D19" s="24"/>
      <c r="E19" s="25">
        <f>E18*0.3</f>
        <v>48001.709999999985</v>
      </c>
      <c r="F19" s="25">
        <f t="shared" ref="F19:I19" si="8">F18*0.3</f>
        <v>48001.709999999985</v>
      </c>
      <c r="G19" s="25">
        <f t="shared" si="8"/>
        <v>48001.709999999985</v>
      </c>
      <c r="H19" s="25">
        <f t="shared" si="8"/>
        <v>48001.709999999985</v>
      </c>
      <c r="I19" s="25">
        <f t="shared" si="8"/>
        <v>38486.459999999985</v>
      </c>
      <c r="M19" s="15" t="s">
        <v>37</v>
      </c>
      <c r="N19" s="15">
        <v>195</v>
      </c>
      <c r="O19" s="15">
        <v>195</v>
      </c>
      <c r="P19" s="15">
        <v>195</v>
      </c>
      <c r="Q19" s="15">
        <v>195</v>
      </c>
      <c r="R19" s="15">
        <v>195</v>
      </c>
    </row>
    <row r="20" spans="3:18" ht="15.75" thickBot="1" x14ac:dyDescent="0.3">
      <c r="C20" s="29" t="s">
        <v>11</v>
      </c>
      <c r="D20" s="26"/>
      <c r="E20" s="30">
        <f>E18-E19</f>
        <v>112003.98999999996</v>
      </c>
      <c r="F20" s="30">
        <f t="shared" ref="F20:I20" si="9">F18-F19</f>
        <v>112003.98999999996</v>
      </c>
      <c r="G20" s="30">
        <f t="shared" si="9"/>
        <v>112003.98999999996</v>
      </c>
      <c r="H20" s="30">
        <f t="shared" si="9"/>
        <v>112003.98999999996</v>
      </c>
      <c r="I20" s="31">
        <f t="shared" si="9"/>
        <v>89801.739999999962</v>
      </c>
      <c r="M20" s="15" t="s">
        <v>38</v>
      </c>
      <c r="N20" s="15">
        <v>2338</v>
      </c>
      <c r="O20" s="15">
        <v>2338</v>
      </c>
      <c r="P20" s="15">
        <v>2338</v>
      </c>
      <c r="Q20" s="15">
        <v>2338</v>
      </c>
      <c r="R20" s="15">
        <v>2338</v>
      </c>
    </row>
    <row r="21" spans="3:18" x14ac:dyDescent="0.25">
      <c r="M21" s="15" t="s">
        <v>39</v>
      </c>
      <c r="N21" s="15">
        <v>35760</v>
      </c>
      <c r="O21" s="15">
        <v>35760</v>
      </c>
      <c r="P21" s="15">
        <v>35760</v>
      </c>
      <c r="Q21" s="15">
        <v>35760</v>
      </c>
      <c r="R21" s="15">
        <v>35760</v>
      </c>
    </row>
    <row r="22" spans="3:18" x14ac:dyDescent="0.25">
      <c r="M22" s="15" t="s">
        <v>40</v>
      </c>
      <c r="N22" s="15">
        <v>20160</v>
      </c>
      <c r="O22" s="15">
        <v>20160</v>
      </c>
      <c r="P22" s="15">
        <v>20160</v>
      </c>
      <c r="Q22" s="15">
        <v>20160</v>
      </c>
      <c r="R22" s="15">
        <v>20160</v>
      </c>
    </row>
    <row r="23" spans="3:18" x14ac:dyDescent="0.25">
      <c r="M23" s="15" t="s">
        <v>41</v>
      </c>
      <c r="N23" s="15">
        <v>4800</v>
      </c>
      <c r="O23" s="15">
        <v>4800</v>
      </c>
      <c r="P23" s="15">
        <v>4800</v>
      </c>
      <c r="Q23" s="15">
        <v>4800</v>
      </c>
      <c r="R23" s="15">
        <v>4800</v>
      </c>
    </row>
    <row r="24" spans="3:18" x14ac:dyDescent="0.25">
      <c r="M24" s="15" t="s">
        <v>42</v>
      </c>
      <c r="N24" s="15">
        <v>6000</v>
      </c>
      <c r="O24" s="15">
        <v>6000</v>
      </c>
      <c r="P24" s="15">
        <v>6000</v>
      </c>
      <c r="Q24" s="15">
        <v>6000</v>
      </c>
      <c r="R24" s="15">
        <v>6000</v>
      </c>
    </row>
    <row r="25" spans="3:18" ht="15.75" thickBot="1" x14ac:dyDescent="0.3">
      <c r="M25" s="15" t="s">
        <v>43</v>
      </c>
      <c r="N25" s="15">
        <v>4800</v>
      </c>
      <c r="O25" s="15">
        <v>4800</v>
      </c>
      <c r="P25" s="15">
        <v>4800</v>
      </c>
      <c r="Q25" s="15">
        <v>4800</v>
      </c>
      <c r="R25" s="15">
        <v>4800</v>
      </c>
    </row>
    <row r="26" spans="3:18" ht="15.75" thickBot="1" x14ac:dyDescent="0.3">
      <c r="C26" s="73" t="s">
        <v>0</v>
      </c>
      <c r="D26" s="74"/>
      <c r="E26" s="74"/>
      <c r="F26" s="74"/>
      <c r="G26" s="74"/>
      <c r="H26" s="74"/>
      <c r="I26" s="75"/>
      <c r="M26" s="15" t="s">
        <v>44</v>
      </c>
      <c r="N26" s="15"/>
      <c r="O26" s="15"/>
      <c r="P26" s="15"/>
      <c r="Q26" s="15"/>
      <c r="R26" s="15"/>
    </row>
    <row r="27" spans="3:18" x14ac:dyDescent="0.25">
      <c r="C27" s="1"/>
      <c r="D27" s="1"/>
      <c r="E27" s="1"/>
      <c r="F27" s="1"/>
      <c r="G27" s="1"/>
      <c r="H27" s="1"/>
      <c r="I27" s="1"/>
      <c r="M27" s="15" t="s">
        <v>45</v>
      </c>
      <c r="N27" s="15" t="s">
        <v>46</v>
      </c>
      <c r="O27" s="15" t="s">
        <v>47</v>
      </c>
      <c r="P27" s="15"/>
      <c r="Q27" s="15"/>
      <c r="R27" s="15"/>
    </row>
    <row r="28" spans="3:18" x14ac:dyDescent="0.25">
      <c r="C28" s="72" t="s">
        <v>1</v>
      </c>
      <c r="D28" s="72">
        <v>0</v>
      </c>
      <c r="E28" s="76"/>
      <c r="F28" s="76"/>
      <c r="G28" s="76"/>
      <c r="H28" s="76"/>
      <c r="I28" s="76"/>
      <c r="M28" s="15" t="s">
        <v>48</v>
      </c>
      <c r="N28" s="16">
        <v>4800</v>
      </c>
      <c r="O28" s="15">
        <v>1</v>
      </c>
      <c r="P28" s="15"/>
      <c r="Q28" s="15" t="s">
        <v>96</v>
      </c>
      <c r="R28" s="15">
        <f>N28/5</f>
        <v>960</v>
      </c>
    </row>
    <row r="29" spans="3:18" x14ac:dyDescent="0.25">
      <c r="C29" s="72"/>
      <c r="D29" s="72"/>
      <c r="E29" s="8">
        <v>1</v>
      </c>
      <c r="F29" s="8">
        <v>2</v>
      </c>
      <c r="G29" s="8">
        <v>3</v>
      </c>
      <c r="H29" s="8">
        <v>4</v>
      </c>
      <c r="I29" s="8">
        <v>5</v>
      </c>
      <c r="M29" s="15" t="s">
        <v>49</v>
      </c>
      <c r="N29" s="16">
        <v>136565</v>
      </c>
      <c r="O29" s="15">
        <v>1</v>
      </c>
      <c r="P29" s="15"/>
      <c r="Q29" s="15" t="s">
        <v>95</v>
      </c>
      <c r="R29" s="15">
        <f>N29/10</f>
        <v>13656.5</v>
      </c>
    </row>
    <row r="30" spans="3:18" x14ac:dyDescent="0.25">
      <c r="C30" s="77" t="s">
        <v>24</v>
      </c>
      <c r="D30" s="77"/>
      <c r="E30" s="77"/>
      <c r="F30" s="77"/>
      <c r="G30" s="77"/>
      <c r="H30" s="77"/>
      <c r="I30" s="77"/>
      <c r="M30" s="15" t="s">
        <v>50</v>
      </c>
      <c r="N30" s="16">
        <v>20000</v>
      </c>
      <c r="O30" s="15">
        <v>1</v>
      </c>
      <c r="P30" s="15"/>
      <c r="Q30" s="15"/>
      <c r="R30" s="15"/>
    </row>
    <row r="31" spans="3:18" x14ac:dyDescent="0.25">
      <c r="C31" s="9" t="s">
        <v>2</v>
      </c>
      <c r="D31" s="32">
        <f>-N29</f>
        <v>-136565</v>
      </c>
      <c r="E31" s="9"/>
      <c r="F31" s="9"/>
      <c r="G31" s="9"/>
      <c r="H31" s="9"/>
      <c r="I31" s="9"/>
      <c r="M31" s="15"/>
      <c r="N31" s="15"/>
      <c r="O31" s="15"/>
      <c r="P31" s="15"/>
      <c r="Q31" s="15"/>
      <c r="R31" s="15"/>
    </row>
    <row r="32" spans="3:18" x14ac:dyDescent="0.25">
      <c r="C32" s="9" t="s">
        <v>3</v>
      </c>
      <c r="D32" s="32">
        <f>-N28</f>
        <v>-4800</v>
      </c>
      <c r="E32" s="9"/>
      <c r="F32" s="9"/>
      <c r="G32" s="9"/>
      <c r="H32" s="9"/>
      <c r="I32" s="9"/>
      <c r="M32" s="15" t="s">
        <v>51</v>
      </c>
      <c r="N32" s="15"/>
      <c r="O32" s="15"/>
      <c r="P32" s="15"/>
      <c r="Q32" s="15"/>
      <c r="R32" s="15"/>
    </row>
    <row r="33" spans="3:18" x14ac:dyDescent="0.25">
      <c r="C33" s="9" t="s">
        <v>50</v>
      </c>
      <c r="D33" s="32">
        <f>-N30</f>
        <v>-20000</v>
      </c>
      <c r="E33" s="9"/>
      <c r="F33" s="9"/>
      <c r="G33" s="9"/>
      <c r="H33" s="9"/>
      <c r="I33" s="9"/>
      <c r="M33" s="15" t="s">
        <v>52</v>
      </c>
      <c r="N33" s="15"/>
      <c r="O33" s="15"/>
      <c r="P33" s="15"/>
      <c r="Q33" s="15"/>
      <c r="R33" s="15"/>
    </row>
    <row r="34" spans="3:18" x14ac:dyDescent="0.25">
      <c r="C34" s="9" t="s">
        <v>4</v>
      </c>
      <c r="D34" s="9">
        <v>-41601</v>
      </c>
      <c r="E34" s="9"/>
      <c r="F34" s="9"/>
      <c r="G34" s="9"/>
      <c r="H34" s="9"/>
      <c r="I34" s="9"/>
      <c r="M34" s="15" t="s">
        <v>53</v>
      </c>
      <c r="N34" s="15" t="s">
        <v>54</v>
      </c>
      <c r="O34" s="15"/>
      <c r="P34" s="15"/>
      <c r="Q34" s="15"/>
      <c r="R34" s="15" t="s">
        <v>55</v>
      </c>
    </row>
    <row r="35" spans="3:18" x14ac:dyDescent="0.25">
      <c r="C35" s="9" t="s">
        <v>5</v>
      </c>
      <c r="D35" s="9"/>
      <c r="E35" s="9"/>
      <c r="F35" s="9"/>
      <c r="G35" s="9"/>
      <c r="H35" s="9"/>
      <c r="I35" s="9">
        <v>41601</v>
      </c>
      <c r="M35" s="15" t="s">
        <v>56</v>
      </c>
      <c r="N35" s="15"/>
      <c r="O35" s="15"/>
      <c r="P35" s="15" t="s">
        <v>57</v>
      </c>
      <c r="Q35" s="15"/>
      <c r="R35" s="15"/>
    </row>
    <row r="36" spans="3:18" x14ac:dyDescent="0.25">
      <c r="C36" s="9" t="s">
        <v>25</v>
      </c>
      <c r="D36" s="9"/>
      <c r="E36" s="9"/>
      <c r="F36" s="9"/>
      <c r="G36" s="9"/>
      <c r="H36" s="9"/>
      <c r="I36" s="9">
        <f>K56</f>
        <v>100000</v>
      </c>
      <c r="M36" s="15" t="s">
        <v>58</v>
      </c>
      <c r="N36" s="15" t="s">
        <v>54</v>
      </c>
      <c r="O36" s="15" t="s">
        <v>59</v>
      </c>
      <c r="P36" s="15"/>
      <c r="Q36" s="15"/>
      <c r="R36" s="15"/>
    </row>
    <row r="37" spans="3:18" ht="15.75" thickBot="1" x14ac:dyDescent="0.3">
      <c r="C37" s="11" t="s">
        <v>6</v>
      </c>
      <c r="D37" s="11"/>
      <c r="E37" s="11"/>
      <c r="F37" s="11"/>
      <c r="G37" s="11"/>
      <c r="H37" s="11"/>
      <c r="I37" s="34">
        <f>-D33</f>
        <v>20000</v>
      </c>
      <c r="M37" s="15" t="s">
        <v>60</v>
      </c>
      <c r="N37" s="15" t="s">
        <v>61</v>
      </c>
      <c r="O37" s="15"/>
      <c r="P37" s="15" t="s">
        <v>62</v>
      </c>
      <c r="Q37" s="15"/>
      <c r="R37" s="15"/>
    </row>
    <row r="38" spans="3:18" ht="15.75" thickBot="1" x14ac:dyDescent="0.3">
      <c r="C38" s="12" t="s">
        <v>7</v>
      </c>
      <c r="D38" s="35">
        <f>SUM(D31:D37)</f>
        <v>-202966</v>
      </c>
      <c r="E38" s="35">
        <f t="shared" ref="E38:I38" si="10">SUM(E31:E37)</f>
        <v>0</v>
      </c>
      <c r="F38" s="35">
        <f t="shared" si="10"/>
        <v>0</v>
      </c>
      <c r="G38" s="35">
        <f t="shared" si="10"/>
        <v>0</v>
      </c>
      <c r="H38" s="35">
        <f t="shared" si="10"/>
        <v>0</v>
      </c>
      <c r="I38" s="35">
        <f t="shared" si="10"/>
        <v>161601</v>
      </c>
      <c r="M38" s="15" t="s">
        <v>63</v>
      </c>
      <c r="N38" s="15"/>
      <c r="O38" s="15"/>
      <c r="P38" s="15" t="s">
        <v>64</v>
      </c>
      <c r="Q38" s="15"/>
      <c r="R38" s="15"/>
    </row>
    <row r="39" spans="3:18" x14ac:dyDescent="0.25">
      <c r="C39" s="10" t="s">
        <v>8</v>
      </c>
      <c r="D39" s="13"/>
      <c r="E39" s="36">
        <f>E7</f>
        <v>270583.19999999995</v>
      </c>
      <c r="F39" s="36">
        <f t="shared" ref="F39:I39" si="11">F7</f>
        <v>270583.19999999995</v>
      </c>
      <c r="G39" s="36">
        <f t="shared" si="11"/>
        <v>270583.19999999995</v>
      </c>
      <c r="H39" s="36">
        <f t="shared" si="11"/>
        <v>270583.19999999995</v>
      </c>
      <c r="I39" s="36">
        <f t="shared" si="11"/>
        <v>270583.19999999995</v>
      </c>
      <c r="M39" s="15" t="s">
        <v>65</v>
      </c>
      <c r="N39" s="15"/>
      <c r="O39" s="15"/>
      <c r="P39" s="15"/>
      <c r="Q39" s="15"/>
      <c r="R39" s="15"/>
    </row>
    <row r="40" spans="3:18" x14ac:dyDescent="0.25">
      <c r="C40" s="10" t="s">
        <v>26</v>
      </c>
      <c r="D40" s="9"/>
      <c r="E40" s="9"/>
      <c r="F40" s="9"/>
      <c r="G40" s="9"/>
      <c r="H40" s="9"/>
      <c r="I40" s="9"/>
      <c r="M40" s="15" t="s">
        <v>66</v>
      </c>
      <c r="N40" s="15" t="s">
        <v>67</v>
      </c>
      <c r="O40" s="15"/>
      <c r="P40" s="15"/>
      <c r="Q40" s="15"/>
      <c r="R40" s="15"/>
    </row>
    <row r="41" spans="3:18" x14ac:dyDescent="0.25">
      <c r="C41" s="9" t="s">
        <v>27</v>
      </c>
      <c r="D41" s="9"/>
      <c r="E41" s="9">
        <v>-41601</v>
      </c>
      <c r="F41" s="9">
        <v>-41601</v>
      </c>
      <c r="G41" s="9">
        <v>-41601</v>
      </c>
      <c r="H41" s="9">
        <v>-41601</v>
      </c>
      <c r="I41" s="9">
        <v>-41601</v>
      </c>
      <c r="M41" s="15"/>
      <c r="N41" s="15">
        <v>1</v>
      </c>
      <c r="O41" s="15">
        <v>2</v>
      </c>
      <c r="P41" s="15">
        <v>3</v>
      </c>
      <c r="Q41" s="15">
        <v>4</v>
      </c>
      <c r="R41" s="15">
        <v>5</v>
      </c>
    </row>
    <row r="42" spans="3:18" x14ac:dyDescent="0.25">
      <c r="C42" s="9" t="s">
        <v>28</v>
      </c>
      <c r="D42" s="9"/>
      <c r="E42" s="9">
        <v>-35760</v>
      </c>
      <c r="F42" s="9">
        <v>-35760</v>
      </c>
      <c r="G42" s="9">
        <v>-35760</v>
      </c>
      <c r="H42" s="9">
        <v>-35760</v>
      </c>
      <c r="I42" s="9">
        <v>-35760</v>
      </c>
      <c r="M42" s="15" t="s">
        <v>68</v>
      </c>
      <c r="N42" s="15" t="s">
        <v>69</v>
      </c>
      <c r="O42" s="15" t="s">
        <v>69</v>
      </c>
      <c r="P42" s="15" t="s">
        <v>69</v>
      </c>
      <c r="Q42" s="15" t="s">
        <v>69</v>
      </c>
      <c r="R42" s="15" t="s">
        <v>69</v>
      </c>
    </row>
    <row r="43" spans="3:18" x14ac:dyDescent="0.25">
      <c r="C43" s="9" t="s">
        <v>29</v>
      </c>
      <c r="D43" s="9"/>
      <c r="E43" s="9">
        <v>-15600</v>
      </c>
      <c r="F43" s="9">
        <v>-15600</v>
      </c>
      <c r="G43" s="9">
        <v>-15600</v>
      </c>
      <c r="H43" s="9">
        <v>-15600</v>
      </c>
      <c r="I43" s="9">
        <v>-15600</v>
      </c>
      <c r="M43" s="15"/>
      <c r="N43" s="15"/>
      <c r="O43" s="15"/>
      <c r="P43" s="15"/>
      <c r="Q43" s="15"/>
      <c r="R43" s="15"/>
    </row>
    <row r="44" spans="3:18" x14ac:dyDescent="0.25">
      <c r="C44" s="9" t="s">
        <v>30</v>
      </c>
      <c r="D44" s="9"/>
      <c r="E44" s="9">
        <v>-3000</v>
      </c>
      <c r="F44" s="9">
        <v>-3000</v>
      </c>
      <c r="G44" s="9">
        <v>-3000</v>
      </c>
      <c r="H44" s="9">
        <v>-3000</v>
      </c>
      <c r="I44" s="9">
        <v>-3000</v>
      </c>
      <c r="M44" s="15" t="s">
        <v>66</v>
      </c>
      <c r="N44" s="15" t="s">
        <v>67</v>
      </c>
      <c r="O44" s="15"/>
      <c r="P44" s="15"/>
      <c r="Q44" s="15"/>
      <c r="R44" s="15"/>
    </row>
    <row r="45" spans="3:18" x14ac:dyDescent="0.25">
      <c r="C45" s="14" t="s">
        <v>108</v>
      </c>
      <c r="D45" s="14"/>
      <c r="E45" s="33">
        <f>-E19</f>
        <v>-48001.709999999985</v>
      </c>
      <c r="F45" s="33">
        <f t="shared" ref="F45:I45" si="12">-F19</f>
        <v>-48001.709999999985</v>
      </c>
      <c r="G45" s="33">
        <f t="shared" si="12"/>
        <v>-48001.709999999985</v>
      </c>
      <c r="H45" s="33">
        <f t="shared" si="12"/>
        <v>-48001.709999999985</v>
      </c>
      <c r="I45" s="33">
        <f t="shared" si="12"/>
        <v>-38486.459999999985</v>
      </c>
      <c r="M45" s="15"/>
      <c r="N45" s="15">
        <v>1</v>
      </c>
      <c r="O45" s="15">
        <v>2</v>
      </c>
      <c r="P45" s="15">
        <v>3</v>
      </c>
      <c r="Q45" s="15">
        <v>4</v>
      </c>
      <c r="R45" s="15">
        <v>5</v>
      </c>
    </row>
    <row r="46" spans="3:18" x14ac:dyDescent="0.25">
      <c r="C46" s="37" t="s">
        <v>9</v>
      </c>
      <c r="D46" s="37">
        <f t="shared" ref="D46:I46" si="13">SUM(D38:D45)</f>
        <v>-202966</v>
      </c>
      <c r="E46" s="38">
        <f t="shared" si="13"/>
        <v>126620.48999999996</v>
      </c>
      <c r="F46" s="38">
        <f t="shared" si="13"/>
        <v>126620.48999999996</v>
      </c>
      <c r="G46" s="38">
        <f t="shared" si="13"/>
        <v>126620.48999999996</v>
      </c>
      <c r="H46" s="38">
        <f t="shared" si="13"/>
        <v>126620.48999999996</v>
      </c>
      <c r="I46" s="38">
        <f t="shared" si="13"/>
        <v>297736.74</v>
      </c>
      <c r="M46" s="15" t="s">
        <v>70</v>
      </c>
      <c r="N46" s="15">
        <v>3000</v>
      </c>
      <c r="O46" s="15">
        <v>3000</v>
      </c>
      <c r="P46" s="15">
        <v>3000</v>
      </c>
      <c r="Q46" s="15">
        <v>3000</v>
      </c>
      <c r="R46" s="15">
        <v>3000</v>
      </c>
    </row>
    <row r="47" spans="3:18" x14ac:dyDescent="0.25">
      <c r="C47" s="10" t="s">
        <v>119</v>
      </c>
      <c r="D47" s="46"/>
      <c r="E47" s="46"/>
      <c r="F47" s="46"/>
      <c r="G47" s="46"/>
      <c r="H47" s="46"/>
      <c r="I47" s="46"/>
      <c r="M47" s="15"/>
      <c r="N47" s="15"/>
      <c r="O47" s="15"/>
      <c r="P47" s="15"/>
      <c r="Q47" s="15"/>
      <c r="R47" s="15"/>
    </row>
    <row r="48" spans="3:18" x14ac:dyDescent="0.25">
      <c r="C48" s="9" t="s">
        <v>120</v>
      </c>
      <c r="D48" s="19">
        <f>E67</f>
        <v>121779.59999999999</v>
      </c>
      <c r="E48" s="4">
        <f>J6</f>
        <v>0</v>
      </c>
      <c r="F48" s="4"/>
      <c r="G48" s="4"/>
      <c r="H48" s="4"/>
      <c r="I48" s="4"/>
      <c r="M48" s="15" t="s">
        <v>71</v>
      </c>
      <c r="N48" s="15"/>
      <c r="O48" s="15"/>
      <c r="P48" s="15"/>
      <c r="Q48" s="15"/>
      <c r="R48" s="15"/>
    </row>
    <row r="49" spans="3:18" x14ac:dyDescent="0.25">
      <c r="C49" s="9" t="s">
        <v>121</v>
      </c>
      <c r="D49" s="4"/>
      <c r="E49" s="43">
        <f>-G67</f>
        <v>-35215.737901709057</v>
      </c>
      <c r="F49" s="43">
        <f>-G68</f>
        <v>-40344.243421375424</v>
      </c>
      <c r="G49" s="43">
        <f>-G69</f>
        <v>-46219.618676915532</v>
      </c>
      <c r="H49" s="4"/>
      <c r="I49" s="4"/>
      <c r="M49" s="15" t="s">
        <v>72</v>
      </c>
      <c r="N49" s="15" t="s">
        <v>73</v>
      </c>
      <c r="O49" s="15"/>
      <c r="P49" s="15"/>
      <c r="Q49" s="15"/>
      <c r="R49" s="15"/>
    </row>
    <row r="50" spans="3:18" x14ac:dyDescent="0.25">
      <c r="C50" s="9" t="s">
        <v>114</v>
      </c>
      <c r="D50" s="4"/>
      <c r="E50" s="19">
        <f>-F67</f>
        <v>-17734.893203883486</v>
      </c>
      <c r="F50" s="19">
        <f>-F68</f>
        <v>-12606.387684217121</v>
      </c>
      <c r="G50" s="19">
        <f>-F69</f>
        <v>-6731.0124286770133</v>
      </c>
      <c r="H50" s="4"/>
      <c r="I50" s="4"/>
      <c r="M50" s="15" t="s">
        <v>74</v>
      </c>
      <c r="N50" s="15" t="s">
        <v>75</v>
      </c>
      <c r="O50" s="15"/>
      <c r="P50" s="15"/>
      <c r="Q50" s="15"/>
      <c r="R50" s="15"/>
    </row>
    <row r="51" spans="3:18" s="15" customFormat="1" x14ac:dyDescent="0.25">
      <c r="C51" s="9" t="s">
        <v>122</v>
      </c>
      <c r="D51" s="4"/>
      <c r="E51" s="19">
        <f>-E50*0.3</f>
        <v>5320.4679611650454</v>
      </c>
      <c r="F51" s="19">
        <f>-F50*0.3</f>
        <v>3781.9163052651361</v>
      </c>
      <c r="G51" s="19">
        <f>-G50*0.3</f>
        <v>2019.303728603104</v>
      </c>
      <c r="H51" s="4"/>
      <c r="I51" s="4"/>
    </row>
    <row r="52" spans="3:18" s="15" customFormat="1" ht="15.75" thickBot="1" x14ac:dyDescent="0.3">
      <c r="C52" s="47" t="s">
        <v>123</v>
      </c>
      <c r="D52" s="48">
        <f>SUM(D48:D51)</f>
        <v>121779.59999999999</v>
      </c>
      <c r="E52" s="48">
        <f t="shared" ref="E52:G52" si="14">SUM(E48:E51)</f>
        <v>-47630.163144427504</v>
      </c>
      <c r="F52" s="48">
        <f t="shared" si="14"/>
        <v>-49168.714800327412</v>
      </c>
      <c r="G52" s="48">
        <f t="shared" si="14"/>
        <v>-50931.327376989444</v>
      </c>
      <c r="H52" s="49"/>
      <c r="I52" s="49"/>
    </row>
    <row r="53" spans="3:18" ht="15.75" thickBot="1" x14ac:dyDescent="0.3">
      <c r="C53" s="50" t="s">
        <v>124</v>
      </c>
      <c r="D53" s="30">
        <f>D46+D52</f>
        <v>-81186.400000000009</v>
      </c>
      <c r="E53" s="30">
        <f t="shared" ref="E53:I53" si="15">E46+E52</f>
        <v>78990.326855572464</v>
      </c>
      <c r="F53" s="30">
        <f t="shared" si="15"/>
        <v>77451.775199672556</v>
      </c>
      <c r="G53" s="30">
        <f t="shared" si="15"/>
        <v>75689.162623010518</v>
      </c>
      <c r="H53" s="30">
        <f t="shared" si="15"/>
        <v>126620.48999999996</v>
      </c>
      <c r="I53" s="31">
        <f t="shared" si="15"/>
        <v>297736.74</v>
      </c>
      <c r="M53" s="15" t="s">
        <v>76</v>
      </c>
      <c r="N53" s="15" t="s">
        <v>75</v>
      </c>
      <c r="O53" s="15"/>
      <c r="P53" s="15"/>
      <c r="Q53" s="15"/>
      <c r="R53" s="15"/>
    </row>
    <row r="54" spans="3:18" s="15" customFormat="1" x14ac:dyDescent="0.25">
      <c r="C54" s="81" t="s">
        <v>165</v>
      </c>
      <c r="D54" s="80">
        <f>D46+D51</f>
        <v>-202966</v>
      </c>
      <c r="E54" s="80">
        <f t="shared" ref="E54:I54" si="16">E46+E51</f>
        <v>131940.957961165</v>
      </c>
      <c r="F54" s="80">
        <f t="shared" si="16"/>
        <v>130402.4063052651</v>
      </c>
      <c r="G54" s="80">
        <f t="shared" si="16"/>
        <v>128639.79372860306</v>
      </c>
      <c r="H54" s="80">
        <f t="shared" si="16"/>
        <v>126620.48999999996</v>
      </c>
      <c r="I54" s="80">
        <f t="shared" si="16"/>
        <v>297736.74</v>
      </c>
    </row>
    <row r="55" spans="3:18" x14ac:dyDescent="0.25">
      <c r="D55" s="23" t="s">
        <v>12</v>
      </c>
      <c r="E55" s="23" t="s">
        <v>98</v>
      </c>
      <c r="F55" s="23" t="s">
        <v>99</v>
      </c>
      <c r="G55" s="23" t="s">
        <v>100</v>
      </c>
      <c r="H55" s="23" t="s">
        <v>95</v>
      </c>
      <c r="I55" s="23" t="s">
        <v>103</v>
      </c>
      <c r="J55" s="23" t="s">
        <v>104</v>
      </c>
      <c r="K55" s="23" t="s">
        <v>101</v>
      </c>
      <c r="M55" s="15" t="s">
        <v>77</v>
      </c>
      <c r="N55" s="15" t="s">
        <v>78</v>
      </c>
      <c r="O55" s="15"/>
      <c r="P55" s="15"/>
      <c r="Q55" s="15"/>
      <c r="R55" s="15"/>
    </row>
    <row r="56" spans="3:18" x14ac:dyDescent="0.25">
      <c r="D56" s="4" t="s">
        <v>97</v>
      </c>
      <c r="E56" s="22">
        <f>N29</f>
        <v>136565</v>
      </c>
      <c r="F56" s="4">
        <v>10</v>
      </c>
      <c r="G56" s="4">
        <f>1/10</f>
        <v>0.1</v>
      </c>
      <c r="H56" s="4">
        <f>E56*G56</f>
        <v>13656.5</v>
      </c>
      <c r="I56" s="4">
        <f>H56*5</f>
        <v>68282.5</v>
      </c>
      <c r="J56" s="22">
        <f>E56-I56</f>
        <v>68282.5</v>
      </c>
      <c r="K56" s="4">
        <v>100000</v>
      </c>
      <c r="M56" s="15" t="s">
        <v>79</v>
      </c>
      <c r="N56" s="15" t="s">
        <v>80</v>
      </c>
      <c r="O56" s="15"/>
      <c r="P56" s="15"/>
      <c r="Q56" s="15"/>
      <c r="R56" s="15"/>
    </row>
    <row r="57" spans="3:18" x14ac:dyDescent="0.25">
      <c r="M57" s="15"/>
      <c r="N57" s="15"/>
      <c r="O57" s="15"/>
      <c r="P57" s="15"/>
      <c r="Q57" s="15"/>
      <c r="R57" s="15"/>
    </row>
    <row r="58" spans="3:18" x14ac:dyDescent="0.25">
      <c r="M58" s="15" t="s">
        <v>81</v>
      </c>
      <c r="N58" s="15" t="s">
        <v>82</v>
      </c>
      <c r="O58" s="15"/>
      <c r="P58" s="15"/>
      <c r="Q58" s="15"/>
      <c r="R58" s="15"/>
    </row>
    <row r="59" spans="3:18" x14ac:dyDescent="0.25">
      <c r="C59" s="39" t="s">
        <v>109</v>
      </c>
      <c r="D59" s="39"/>
      <c r="M59" s="15" t="s">
        <v>81</v>
      </c>
      <c r="N59" s="15"/>
      <c r="O59" s="15"/>
      <c r="P59" s="15"/>
      <c r="Q59" s="15"/>
      <c r="R59" s="15"/>
    </row>
    <row r="60" spans="3:18" x14ac:dyDescent="0.25">
      <c r="C60" t="s">
        <v>110</v>
      </c>
      <c r="D60" s="40">
        <f>-D38*0.6</f>
        <v>121779.59999999999</v>
      </c>
      <c r="F60" t="s">
        <v>164</v>
      </c>
      <c r="G60" s="41">
        <v>0.03</v>
      </c>
      <c r="M60" s="15" t="s">
        <v>83</v>
      </c>
      <c r="N60" s="15"/>
      <c r="O60" s="15"/>
      <c r="P60" s="15"/>
      <c r="Q60" s="15"/>
      <c r="R60" s="15"/>
    </row>
    <row r="61" spans="3:18" s="15" customFormat="1" x14ac:dyDescent="0.25">
      <c r="C61" s="15" t="s">
        <v>162</v>
      </c>
      <c r="D61" s="67">
        <v>0.18</v>
      </c>
    </row>
    <row r="62" spans="3:18" x14ac:dyDescent="0.25">
      <c r="C62" t="s">
        <v>163</v>
      </c>
      <c r="D62" s="41">
        <f>((1+D61)/(1+G60))-1</f>
        <v>0.14563106796116498</v>
      </c>
      <c r="M62" s="15">
        <v>1</v>
      </c>
      <c r="N62" s="15" t="s">
        <v>84</v>
      </c>
      <c r="O62" s="15"/>
      <c r="P62" s="15"/>
      <c r="Q62" s="15"/>
      <c r="R62" s="15"/>
    </row>
    <row r="63" spans="3:18" x14ac:dyDescent="0.25">
      <c r="C63" t="s">
        <v>111</v>
      </c>
      <c r="D63">
        <v>3</v>
      </c>
      <c r="M63" s="15">
        <v>2</v>
      </c>
      <c r="N63" s="15" t="s">
        <v>85</v>
      </c>
      <c r="O63" s="15"/>
      <c r="P63" s="15"/>
      <c r="Q63" s="15"/>
      <c r="R63" s="15"/>
    </row>
    <row r="64" spans="3:18" x14ac:dyDescent="0.25">
      <c r="C64" t="s">
        <v>112</v>
      </c>
      <c r="D64" s="42">
        <f>PMT(D62,D63,D60)</f>
        <v>-52950.631105592547</v>
      </c>
      <c r="M64" s="15"/>
      <c r="N64" s="15"/>
      <c r="O64" s="15"/>
      <c r="P64" s="15"/>
      <c r="Q64" s="15"/>
      <c r="R64" s="15"/>
    </row>
    <row r="65" spans="4:18" x14ac:dyDescent="0.25">
      <c r="M65" s="15"/>
      <c r="N65" s="15"/>
      <c r="O65" s="15"/>
      <c r="P65" s="15"/>
      <c r="Q65" s="15"/>
      <c r="R65" s="15"/>
    </row>
    <row r="66" spans="4:18" x14ac:dyDescent="0.25">
      <c r="D66" s="45" t="s">
        <v>113</v>
      </c>
      <c r="E66" s="45" t="s">
        <v>117</v>
      </c>
      <c r="F66" s="45" t="s">
        <v>114</v>
      </c>
      <c r="G66" s="45" t="s">
        <v>115</v>
      </c>
      <c r="H66" s="45" t="s">
        <v>116</v>
      </c>
      <c r="I66" s="45" t="s">
        <v>118</v>
      </c>
      <c r="M66" s="15"/>
      <c r="N66" s="15"/>
      <c r="O66" s="15"/>
      <c r="P66" s="15"/>
      <c r="Q66" s="15"/>
      <c r="R66" s="15"/>
    </row>
    <row r="67" spans="4:18" x14ac:dyDescent="0.25">
      <c r="D67" s="4">
        <v>1</v>
      </c>
      <c r="E67" s="19">
        <f>D60</f>
        <v>121779.59999999999</v>
      </c>
      <c r="F67" s="19">
        <f>E67*$D$62</f>
        <v>17734.893203883486</v>
      </c>
      <c r="G67" s="43">
        <f>H67-F67</f>
        <v>35215.737901709057</v>
      </c>
      <c r="H67" s="43">
        <f>-$D$64</f>
        <v>52950.631105592547</v>
      </c>
      <c r="I67" s="44">
        <f>E67-G67</f>
        <v>86563.862098290934</v>
      </c>
    </row>
    <row r="68" spans="4:18" x14ac:dyDescent="0.25">
      <c r="D68" s="4">
        <v>2</v>
      </c>
      <c r="E68" s="43">
        <f>I67</f>
        <v>86563.862098290934</v>
      </c>
      <c r="F68" s="19">
        <f t="shared" ref="F68:F69" si="17">E68*$D$62</f>
        <v>12606.387684217121</v>
      </c>
      <c r="G68" s="43">
        <f t="shared" ref="G68:G69" si="18">H68-F68</f>
        <v>40344.243421375424</v>
      </c>
      <c r="H68" s="43">
        <f t="shared" ref="H68:H69" si="19">-$D$64</f>
        <v>52950.631105592547</v>
      </c>
      <c r="I68" s="44">
        <f t="shared" ref="I68:I69" si="20">E68-G68</f>
        <v>46219.61867691551</v>
      </c>
    </row>
    <row r="69" spans="4:18" x14ac:dyDescent="0.25">
      <c r="D69" s="4">
        <v>3</v>
      </c>
      <c r="E69" s="43">
        <f>I68</f>
        <v>46219.61867691551</v>
      </c>
      <c r="F69" s="19">
        <f t="shared" si="17"/>
        <v>6731.0124286770133</v>
      </c>
      <c r="G69" s="43">
        <f t="shared" si="18"/>
        <v>46219.618676915532</v>
      </c>
      <c r="H69" s="43">
        <f t="shared" si="19"/>
        <v>52950.631105592547</v>
      </c>
      <c r="I69" s="44">
        <f t="shared" si="20"/>
        <v>0</v>
      </c>
    </row>
  </sheetData>
  <mergeCells count="6">
    <mergeCell ref="C2:I2"/>
    <mergeCell ref="D28:D29"/>
    <mergeCell ref="C26:I26"/>
    <mergeCell ref="E28:I28"/>
    <mergeCell ref="C30:I30"/>
    <mergeCell ref="C28:C29"/>
  </mergeCells>
  <pageMargins left="0.7" right="0.7" top="0.75" bottom="0.75" header="0.3" footer="0.3"/>
  <pageSetup paperSize="9" orientation="portrait" horizont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
  <sheetViews>
    <sheetView tabSelected="1" topLeftCell="A28" workbookViewId="0">
      <selection activeCell="G45" sqref="G45"/>
    </sheetView>
  </sheetViews>
  <sheetFormatPr baseColWidth="10" defaultRowHeight="12" x14ac:dyDescent="0.2"/>
  <cols>
    <col min="1" max="1" width="4.28515625" style="52" customWidth="1"/>
    <col min="2" max="2" width="22" style="52" customWidth="1"/>
    <col min="3" max="3" width="19" style="52" customWidth="1"/>
    <col min="4" max="4" width="20.42578125" style="52" bestFit="1" customWidth="1"/>
    <col min="5" max="5" width="19.42578125" style="52" customWidth="1"/>
    <col min="6" max="6" width="14.140625" style="52" bestFit="1" customWidth="1"/>
    <col min="7" max="7" width="13.28515625" style="52" customWidth="1"/>
    <col min="8" max="8" width="14.5703125" style="52" bestFit="1" customWidth="1"/>
    <col min="9" max="9" width="12.28515625" style="52" bestFit="1" customWidth="1"/>
    <col min="10" max="256" width="11.42578125" style="52"/>
    <col min="257" max="257" width="4.28515625" style="52" customWidth="1"/>
    <col min="258" max="258" width="22" style="52" customWidth="1"/>
    <col min="259" max="259" width="19" style="52" customWidth="1"/>
    <col min="260" max="260" width="20.42578125" style="52" bestFit="1" customWidth="1"/>
    <col min="261" max="261" width="19.42578125" style="52" customWidth="1"/>
    <col min="262" max="262" width="14.140625" style="52" bestFit="1" customWidth="1"/>
    <col min="263" max="263" width="13.28515625" style="52" customWidth="1"/>
    <col min="264" max="264" width="14.5703125" style="52" bestFit="1" customWidth="1"/>
    <col min="265" max="265" width="12.28515625" style="52" bestFit="1" customWidth="1"/>
    <col min="266" max="512" width="11.42578125" style="52"/>
    <col min="513" max="513" width="4.28515625" style="52" customWidth="1"/>
    <col min="514" max="514" width="22" style="52" customWidth="1"/>
    <col min="515" max="515" width="19" style="52" customWidth="1"/>
    <col min="516" max="516" width="20.42578125" style="52" bestFit="1" customWidth="1"/>
    <col min="517" max="517" width="19.42578125" style="52" customWidth="1"/>
    <col min="518" max="518" width="14.140625" style="52" bestFit="1" customWidth="1"/>
    <col min="519" max="519" width="13.28515625" style="52" customWidth="1"/>
    <col min="520" max="520" width="14.5703125" style="52" bestFit="1" customWidth="1"/>
    <col min="521" max="521" width="12.28515625" style="52" bestFit="1" customWidth="1"/>
    <col min="522" max="768" width="11.42578125" style="52"/>
    <col min="769" max="769" width="4.28515625" style="52" customWidth="1"/>
    <col min="770" max="770" width="22" style="52" customWidth="1"/>
    <col min="771" max="771" width="19" style="52" customWidth="1"/>
    <col min="772" max="772" width="20.42578125" style="52" bestFit="1" customWidth="1"/>
    <col min="773" max="773" width="19.42578125" style="52" customWidth="1"/>
    <col min="774" max="774" width="14.140625" style="52" bestFit="1" customWidth="1"/>
    <col min="775" max="775" width="13.28515625" style="52" customWidth="1"/>
    <col min="776" max="776" width="14.5703125" style="52" bestFit="1" customWidth="1"/>
    <col min="777" max="777" width="12.28515625" style="52" bestFit="1" customWidth="1"/>
    <col min="778" max="1024" width="11.42578125" style="52"/>
    <col min="1025" max="1025" width="4.28515625" style="52" customWidth="1"/>
    <col min="1026" max="1026" width="22" style="52" customWidth="1"/>
    <col min="1027" max="1027" width="19" style="52" customWidth="1"/>
    <col min="1028" max="1028" width="20.42578125" style="52" bestFit="1" customWidth="1"/>
    <col min="1029" max="1029" width="19.42578125" style="52" customWidth="1"/>
    <col min="1030" max="1030" width="14.140625" style="52" bestFit="1" customWidth="1"/>
    <col min="1031" max="1031" width="13.28515625" style="52" customWidth="1"/>
    <col min="1032" max="1032" width="14.5703125" style="52" bestFit="1" customWidth="1"/>
    <col min="1033" max="1033" width="12.28515625" style="52" bestFit="1" customWidth="1"/>
    <col min="1034" max="1280" width="11.42578125" style="52"/>
    <col min="1281" max="1281" width="4.28515625" style="52" customWidth="1"/>
    <col min="1282" max="1282" width="22" style="52" customWidth="1"/>
    <col min="1283" max="1283" width="19" style="52" customWidth="1"/>
    <col min="1284" max="1284" width="20.42578125" style="52" bestFit="1" customWidth="1"/>
    <col min="1285" max="1285" width="19.42578125" style="52" customWidth="1"/>
    <col min="1286" max="1286" width="14.140625" style="52" bestFit="1" customWidth="1"/>
    <col min="1287" max="1287" width="13.28515625" style="52" customWidth="1"/>
    <col min="1288" max="1288" width="14.5703125" style="52" bestFit="1" customWidth="1"/>
    <col min="1289" max="1289" width="12.28515625" style="52" bestFit="1" customWidth="1"/>
    <col min="1290" max="1536" width="11.42578125" style="52"/>
    <col min="1537" max="1537" width="4.28515625" style="52" customWidth="1"/>
    <col min="1538" max="1538" width="22" style="52" customWidth="1"/>
    <col min="1539" max="1539" width="19" style="52" customWidth="1"/>
    <col min="1540" max="1540" width="20.42578125" style="52" bestFit="1" customWidth="1"/>
    <col min="1541" max="1541" width="19.42578125" style="52" customWidth="1"/>
    <col min="1542" max="1542" width="14.140625" style="52" bestFit="1" customWidth="1"/>
    <col min="1543" max="1543" width="13.28515625" style="52" customWidth="1"/>
    <col min="1544" max="1544" width="14.5703125" style="52" bestFit="1" customWidth="1"/>
    <col min="1545" max="1545" width="12.28515625" style="52" bestFit="1" customWidth="1"/>
    <col min="1546" max="1792" width="11.42578125" style="52"/>
    <col min="1793" max="1793" width="4.28515625" style="52" customWidth="1"/>
    <col min="1794" max="1794" width="22" style="52" customWidth="1"/>
    <col min="1795" max="1795" width="19" style="52" customWidth="1"/>
    <col min="1796" max="1796" width="20.42578125" style="52" bestFit="1" customWidth="1"/>
    <col min="1797" max="1797" width="19.42578125" style="52" customWidth="1"/>
    <col min="1798" max="1798" width="14.140625" style="52" bestFit="1" customWidth="1"/>
    <col min="1799" max="1799" width="13.28515625" style="52" customWidth="1"/>
    <col min="1800" max="1800" width="14.5703125" style="52" bestFit="1" customWidth="1"/>
    <col min="1801" max="1801" width="12.28515625" style="52" bestFit="1" customWidth="1"/>
    <col min="1802" max="2048" width="11.42578125" style="52"/>
    <col min="2049" max="2049" width="4.28515625" style="52" customWidth="1"/>
    <col min="2050" max="2050" width="22" style="52" customWidth="1"/>
    <col min="2051" max="2051" width="19" style="52" customWidth="1"/>
    <col min="2052" max="2052" width="20.42578125" style="52" bestFit="1" customWidth="1"/>
    <col min="2053" max="2053" width="19.42578125" style="52" customWidth="1"/>
    <col min="2054" max="2054" width="14.140625" style="52" bestFit="1" customWidth="1"/>
    <col min="2055" max="2055" width="13.28515625" style="52" customWidth="1"/>
    <col min="2056" max="2056" width="14.5703125" style="52" bestFit="1" customWidth="1"/>
    <col min="2057" max="2057" width="12.28515625" style="52" bestFit="1" customWidth="1"/>
    <col min="2058" max="2304" width="11.42578125" style="52"/>
    <col min="2305" max="2305" width="4.28515625" style="52" customWidth="1"/>
    <col min="2306" max="2306" width="22" style="52" customWidth="1"/>
    <col min="2307" max="2307" width="19" style="52" customWidth="1"/>
    <col min="2308" max="2308" width="20.42578125" style="52" bestFit="1" customWidth="1"/>
    <col min="2309" max="2309" width="19.42578125" style="52" customWidth="1"/>
    <col min="2310" max="2310" width="14.140625" style="52" bestFit="1" customWidth="1"/>
    <col min="2311" max="2311" width="13.28515625" style="52" customWidth="1"/>
    <col min="2312" max="2312" width="14.5703125" style="52" bestFit="1" customWidth="1"/>
    <col min="2313" max="2313" width="12.28515625" style="52" bestFit="1" customWidth="1"/>
    <col min="2314" max="2560" width="11.42578125" style="52"/>
    <col min="2561" max="2561" width="4.28515625" style="52" customWidth="1"/>
    <col min="2562" max="2562" width="22" style="52" customWidth="1"/>
    <col min="2563" max="2563" width="19" style="52" customWidth="1"/>
    <col min="2564" max="2564" width="20.42578125" style="52" bestFit="1" customWidth="1"/>
    <col min="2565" max="2565" width="19.42578125" style="52" customWidth="1"/>
    <col min="2566" max="2566" width="14.140625" style="52" bestFit="1" customWidth="1"/>
    <col min="2567" max="2567" width="13.28515625" style="52" customWidth="1"/>
    <col min="2568" max="2568" width="14.5703125" style="52" bestFit="1" customWidth="1"/>
    <col min="2569" max="2569" width="12.28515625" style="52" bestFit="1" customWidth="1"/>
    <col min="2570" max="2816" width="11.42578125" style="52"/>
    <col min="2817" max="2817" width="4.28515625" style="52" customWidth="1"/>
    <col min="2818" max="2818" width="22" style="52" customWidth="1"/>
    <col min="2819" max="2819" width="19" style="52" customWidth="1"/>
    <col min="2820" max="2820" width="20.42578125" style="52" bestFit="1" customWidth="1"/>
    <col min="2821" max="2821" width="19.42578125" style="52" customWidth="1"/>
    <col min="2822" max="2822" width="14.140625" style="52" bestFit="1" customWidth="1"/>
    <col min="2823" max="2823" width="13.28515625" style="52" customWidth="1"/>
    <col min="2824" max="2824" width="14.5703125" style="52" bestFit="1" customWidth="1"/>
    <col min="2825" max="2825" width="12.28515625" style="52" bestFit="1" customWidth="1"/>
    <col min="2826" max="3072" width="11.42578125" style="52"/>
    <col min="3073" max="3073" width="4.28515625" style="52" customWidth="1"/>
    <col min="3074" max="3074" width="22" style="52" customWidth="1"/>
    <col min="3075" max="3075" width="19" style="52" customWidth="1"/>
    <col min="3076" max="3076" width="20.42578125" style="52" bestFit="1" customWidth="1"/>
    <col min="3077" max="3077" width="19.42578125" style="52" customWidth="1"/>
    <col min="3078" max="3078" width="14.140625" style="52" bestFit="1" customWidth="1"/>
    <col min="3079" max="3079" width="13.28515625" style="52" customWidth="1"/>
    <col min="3080" max="3080" width="14.5703125" style="52" bestFit="1" customWidth="1"/>
    <col min="3081" max="3081" width="12.28515625" style="52" bestFit="1" customWidth="1"/>
    <col min="3082" max="3328" width="11.42578125" style="52"/>
    <col min="3329" max="3329" width="4.28515625" style="52" customWidth="1"/>
    <col min="3330" max="3330" width="22" style="52" customWidth="1"/>
    <col min="3331" max="3331" width="19" style="52" customWidth="1"/>
    <col min="3332" max="3332" width="20.42578125" style="52" bestFit="1" customWidth="1"/>
    <col min="3333" max="3333" width="19.42578125" style="52" customWidth="1"/>
    <col min="3334" max="3334" width="14.140625" style="52" bestFit="1" customWidth="1"/>
    <col min="3335" max="3335" width="13.28515625" style="52" customWidth="1"/>
    <col min="3336" max="3336" width="14.5703125" style="52" bestFit="1" customWidth="1"/>
    <col min="3337" max="3337" width="12.28515625" style="52" bestFit="1" customWidth="1"/>
    <col min="3338" max="3584" width="11.42578125" style="52"/>
    <col min="3585" max="3585" width="4.28515625" style="52" customWidth="1"/>
    <col min="3586" max="3586" width="22" style="52" customWidth="1"/>
    <col min="3587" max="3587" width="19" style="52" customWidth="1"/>
    <col min="3588" max="3588" width="20.42578125" style="52" bestFit="1" customWidth="1"/>
    <col min="3589" max="3589" width="19.42578125" style="52" customWidth="1"/>
    <col min="3590" max="3590" width="14.140625" style="52" bestFit="1" customWidth="1"/>
    <col min="3591" max="3591" width="13.28515625" style="52" customWidth="1"/>
    <col min="3592" max="3592" width="14.5703125" style="52" bestFit="1" customWidth="1"/>
    <col min="3593" max="3593" width="12.28515625" style="52" bestFit="1" customWidth="1"/>
    <col min="3594" max="3840" width="11.42578125" style="52"/>
    <col min="3841" max="3841" width="4.28515625" style="52" customWidth="1"/>
    <col min="3842" max="3842" width="22" style="52" customWidth="1"/>
    <col min="3843" max="3843" width="19" style="52" customWidth="1"/>
    <col min="3844" max="3844" width="20.42578125" style="52" bestFit="1" customWidth="1"/>
    <col min="3845" max="3845" width="19.42578125" style="52" customWidth="1"/>
    <col min="3846" max="3846" width="14.140625" style="52" bestFit="1" customWidth="1"/>
    <col min="3847" max="3847" width="13.28515625" style="52" customWidth="1"/>
    <col min="3848" max="3848" width="14.5703125" style="52" bestFit="1" customWidth="1"/>
    <col min="3849" max="3849" width="12.28515625" style="52" bestFit="1" customWidth="1"/>
    <col min="3850" max="4096" width="11.42578125" style="52"/>
    <col min="4097" max="4097" width="4.28515625" style="52" customWidth="1"/>
    <col min="4098" max="4098" width="22" style="52" customWidth="1"/>
    <col min="4099" max="4099" width="19" style="52" customWidth="1"/>
    <col min="4100" max="4100" width="20.42578125" style="52" bestFit="1" customWidth="1"/>
    <col min="4101" max="4101" width="19.42578125" style="52" customWidth="1"/>
    <col min="4102" max="4102" width="14.140625" style="52" bestFit="1" customWidth="1"/>
    <col min="4103" max="4103" width="13.28515625" style="52" customWidth="1"/>
    <col min="4104" max="4104" width="14.5703125" style="52" bestFit="1" customWidth="1"/>
    <col min="4105" max="4105" width="12.28515625" style="52" bestFit="1" customWidth="1"/>
    <col min="4106" max="4352" width="11.42578125" style="52"/>
    <col min="4353" max="4353" width="4.28515625" style="52" customWidth="1"/>
    <col min="4354" max="4354" width="22" style="52" customWidth="1"/>
    <col min="4355" max="4355" width="19" style="52" customWidth="1"/>
    <col min="4356" max="4356" width="20.42578125" style="52" bestFit="1" customWidth="1"/>
    <col min="4357" max="4357" width="19.42578125" style="52" customWidth="1"/>
    <col min="4358" max="4358" width="14.140625" style="52" bestFit="1" customWidth="1"/>
    <col min="4359" max="4359" width="13.28515625" style="52" customWidth="1"/>
    <col min="4360" max="4360" width="14.5703125" style="52" bestFit="1" customWidth="1"/>
    <col min="4361" max="4361" width="12.28515625" style="52" bestFit="1" customWidth="1"/>
    <col min="4362" max="4608" width="11.42578125" style="52"/>
    <col min="4609" max="4609" width="4.28515625" style="52" customWidth="1"/>
    <col min="4610" max="4610" width="22" style="52" customWidth="1"/>
    <col min="4611" max="4611" width="19" style="52" customWidth="1"/>
    <col min="4612" max="4612" width="20.42578125" style="52" bestFit="1" customWidth="1"/>
    <col min="4613" max="4613" width="19.42578125" style="52" customWidth="1"/>
    <col min="4614" max="4614" width="14.140625" style="52" bestFit="1" customWidth="1"/>
    <col min="4615" max="4615" width="13.28515625" style="52" customWidth="1"/>
    <col min="4616" max="4616" width="14.5703125" style="52" bestFit="1" customWidth="1"/>
    <col min="4617" max="4617" width="12.28515625" style="52" bestFit="1" customWidth="1"/>
    <col min="4618" max="4864" width="11.42578125" style="52"/>
    <col min="4865" max="4865" width="4.28515625" style="52" customWidth="1"/>
    <col min="4866" max="4866" width="22" style="52" customWidth="1"/>
    <col min="4867" max="4867" width="19" style="52" customWidth="1"/>
    <col min="4868" max="4868" width="20.42578125" style="52" bestFit="1" customWidth="1"/>
    <col min="4869" max="4869" width="19.42578125" style="52" customWidth="1"/>
    <col min="4870" max="4870" width="14.140625" style="52" bestFit="1" customWidth="1"/>
    <col min="4871" max="4871" width="13.28515625" style="52" customWidth="1"/>
    <col min="4872" max="4872" width="14.5703125" style="52" bestFit="1" customWidth="1"/>
    <col min="4873" max="4873" width="12.28515625" style="52" bestFit="1" customWidth="1"/>
    <col min="4874" max="5120" width="11.42578125" style="52"/>
    <col min="5121" max="5121" width="4.28515625" style="52" customWidth="1"/>
    <col min="5122" max="5122" width="22" style="52" customWidth="1"/>
    <col min="5123" max="5123" width="19" style="52" customWidth="1"/>
    <col min="5124" max="5124" width="20.42578125" style="52" bestFit="1" customWidth="1"/>
    <col min="5125" max="5125" width="19.42578125" style="52" customWidth="1"/>
    <col min="5126" max="5126" width="14.140625" style="52" bestFit="1" customWidth="1"/>
    <col min="5127" max="5127" width="13.28515625" style="52" customWidth="1"/>
    <col min="5128" max="5128" width="14.5703125" style="52" bestFit="1" customWidth="1"/>
    <col min="5129" max="5129" width="12.28515625" style="52" bestFit="1" customWidth="1"/>
    <col min="5130" max="5376" width="11.42578125" style="52"/>
    <col min="5377" max="5377" width="4.28515625" style="52" customWidth="1"/>
    <col min="5378" max="5378" width="22" style="52" customWidth="1"/>
    <col min="5379" max="5379" width="19" style="52" customWidth="1"/>
    <col min="5380" max="5380" width="20.42578125" style="52" bestFit="1" customWidth="1"/>
    <col min="5381" max="5381" width="19.42578125" style="52" customWidth="1"/>
    <col min="5382" max="5382" width="14.140625" style="52" bestFit="1" customWidth="1"/>
    <col min="5383" max="5383" width="13.28515625" style="52" customWidth="1"/>
    <col min="5384" max="5384" width="14.5703125" style="52" bestFit="1" customWidth="1"/>
    <col min="5385" max="5385" width="12.28515625" style="52" bestFit="1" customWidth="1"/>
    <col min="5386" max="5632" width="11.42578125" style="52"/>
    <col min="5633" max="5633" width="4.28515625" style="52" customWidth="1"/>
    <col min="5634" max="5634" width="22" style="52" customWidth="1"/>
    <col min="5635" max="5635" width="19" style="52" customWidth="1"/>
    <col min="5636" max="5636" width="20.42578125" style="52" bestFit="1" customWidth="1"/>
    <col min="5637" max="5637" width="19.42578125" style="52" customWidth="1"/>
    <col min="5638" max="5638" width="14.140625" style="52" bestFit="1" customWidth="1"/>
    <col min="5639" max="5639" width="13.28515625" style="52" customWidth="1"/>
    <col min="5640" max="5640" width="14.5703125" style="52" bestFit="1" customWidth="1"/>
    <col min="5641" max="5641" width="12.28515625" style="52" bestFit="1" customWidth="1"/>
    <col min="5642" max="5888" width="11.42578125" style="52"/>
    <col min="5889" max="5889" width="4.28515625" style="52" customWidth="1"/>
    <col min="5890" max="5890" width="22" style="52" customWidth="1"/>
    <col min="5891" max="5891" width="19" style="52" customWidth="1"/>
    <col min="5892" max="5892" width="20.42578125" style="52" bestFit="1" customWidth="1"/>
    <col min="5893" max="5893" width="19.42578125" style="52" customWidth="1"/>
    <col min="5894" max="5894" width="14.140625" style="52" bestFit="1" customWidth="1"/>
    <col min="5895" max="5895" width="13.28515625" style="52" customWidth="1"/>
    <col min="5896" max="5896" width="14.5703125" style="52" bestFit="1" customWidth="1"/>
    <col min="5897" max="5897" width="12.28515625" style="52" bestFit="1" customWidth="1"/>
    <col min="5898" max="6144" width="11.42578125" style="52"/>
    <col min="6145" max="6145" width="4.28515625" style="52" customWidth="1"/>
    <col min="6146" max="6146" width="22" style="52" customWidth="1"/>
    <col min="6147" max="6147" width="19" style="52" customWidth="1"/>
    <col min="6148" max="6148" width="20.42578125" style="52" bestFit="1" customWidth="1"/>
    <col min="6149" max="6149" width="19.42578125" style="52" customWidth="1"/>
    <col min="6150" max="6150" width="14.140625" style="52" bestFit="1" customWidth="1"/>
    <col min="6151" max="6151" width="13.28515625" style="52" customWidth="1"/>
    <col min="6152" max="6152" width="14.5703125" style="52" bestFit="1" customWidth="1"/>
    <col min="6153" max="6153" width="12.28515625" style="52" bestFit="1" customWidth="1"/>
    <col min="6154" max="6400" width="11.42578125" style="52"/>
    <col min="6401" max="6401" width="4.28515625" style="52" customWidth="1"/>
    <col min="6402" max="6402" width="22" style="52" customWidth="1"/>
    <col min="6403" max="6403" width="19" style="52" customWidth="1"/>
    <col min="6404" max="6404" width="20.42578125" style="52" bestFit="1" customWidth="1"/>
    <col min="6405" max="6405" width="19.42578125" style="52" customWidth="1"/>
    <col min="6406" max="6406" width="14.140625" style="52" bestFit="1" customWidth="1"/>
    <col min="6407" max="6407" width="13.28515625" style="52" customWidth="1"/>
    <col min="6408" max="6408" width="14.5703125" style="52" bestFit="1" customWidth="1"/>
    <col min="6409" max="6409" width="12.28515625" style="52" bestFit="1" customWidth="1"/>
    <col min="6410" max="6656" width="11.42578125" style="52"/>
    <col min="6657" max="6657" width="4.28515625" style="52" customWidth="1"/>
    <col min="6658" max="6658" width="22" style="52" customWidth="1"/>
    <col min="6659" max="6659" width="19" style="52" customWidth="1"/>
    <col min="6660" max="6660" width="20.42578125" style="52" bestFit="1" customWidth="1"/>
    <col min="6661" max="6661" width="19.42578125" style="52" customWidth="1"/>
    <col min="6662" max="6662" width="14.140625" style="52" bestFit="1" customWidth="1"/>
    <col min="6663" max="6663" width="13.28515625" style="52" customWidth="1"/>
    <col min="6664" max="6664" width="14.5703125" style="52" bestFit="1" customWidth="1"/>
    <col min="6665" max="6665" width="12.28515625" style="52" bestFit="1" customWidth="1"/>
    <col min="6666" max="6912" width="11.42578125" style="52"/>
    <col min="6913" max="6913" width="4.28515625" style="52" customWidth="1"/>
    <col min="6914" max="6914" width="22" style="52" customWidth="1"/>
    <col min="6915" max="6915" width="19" style="52" customWidth="1"/>
    <col min="6916" max="6916" width="20.42578125" style="52" bestFit="1" customWidth="1"/>
    <col min="6917" max="6917" width="19.42578125" style="52" customWidth="1"/>
    <col min="6918" max="6918" width="14.140625" style="52" bestFit="1" customWidth="1"/>
    <col min="6919" max="6919" width="13.28515625" style="52" customWidth="1"/>
    <col min="6920" max="6920" width="14.5703125" style="52" bestFit="1" customWidth="1"/>
    <col min="6921" max="6921" width="12.28515625" style="52" bestFit="1" customWidth="1"/>
    <col min="6922" max="7168" width="11.42578125" style="52"/>
    <col min="7169" max="7169" width="4.28515625" style="52" customWidth="1"/>
    <col min="7170" max="7170" width="22" style="52" customWidth="1"/>
    <col min="7171" max="7171" width="19" style="52" customWidth="1"/>
    <col min="7172" max="7172" width="20.42578125" style="52" bestFit="1" customWidth="1"/>
    <col min="7173" max="7173" width="19.42578125" style="52" customWidth="1"/>
    <col min="7174" max="7174" width="14.140625" style="52" bestFit="1" customWidth="1"/>
    <col min="7175" max="7175" width="13.28515625" style="52" customWidth="1"/>
    <col min="7176" max="7176" width="14.5703125" style="52" bestFit="1" customWidth="1"/>
    <col min="7177" max="7177" width="12.28515625" style="52" bestFit="1" customWidth="1"/>
    <col min="7178" max="7424" width="11.42578125" style="52"/>
    <col min="7425" max="7425" width="4.28515625" style="52" customWidth="1"/>
    <col min="7426" max="7426" width="22" style="52" customWidth="1"/>
    <col min="7427" max="7427" width="19" style="52" customWidth="1"/>
    <col min="7428" max="7428" width="20.42578125" style="52" bestFit="1" customWidth="1"/>
    <col min="7429" max="7429" width="19.42578125" style="52" customWidth="1"/>
    <col min="7430" max="7430" width="14.140625" style="52" bestFit="1" customWidth="1"/>
    <col min="7431" max="7431" width="13.28515625" style="52" customWidth="1"/>
    <col min="7432" max="7432" width="14.5703125" style="52" bestFit="1" customWidth="1"/>
    <col min="7433" max="7433" width="12.28515625" style="52" bestFit="1" customWidth="1"/>
    <col min="7434" max="7680" width="11.42578125" style="52"/>
    <col min="7681" max="7681" width="4.28515625" style="52" customWidth="1"/>
    <col min="7682" max="7682" width="22" style="52" customWidth="1"/>
    <col min="7683" max="7683" width="19" style="52" customWidth="1"/>
    <col min="7684" max="7684" width="20.42578125" style="52" bestFit="1" customWidth="1"/>
    <col min="7685" max="7685" width="19.42578125" style="52" customWidth="1"/>
    <col min="7686" max="7686" width="14.140625" style="52" bestFit="1" customWidth="1"/>
    <col min="7687" max="7687" width="13.28515625" style="52" customWidth="1"/>
    <col min="7688" max="7688" width="14.5703125" style="52" bestFit="1" customWidth="1"/>
    <col min="7689" max="7689" width="12.28515625" style="52" bestFit="1" customWidth="1"/>
    <col min="7690" max="7936" width="11.42578125" style="52"/>
    <col min="7937" max="7937" width="4.28515625" style="52" customWidth="1"/>
    <col min="7938" max="7938" width="22" style="52" customWidth="1"/>
    <col min="7939" max="7939" width="19" style="52" customWidth="1"/>
    <col min="7940" max="7940" width="20.42578125" style="52" bestFit="1" customWidth="1"/>
    <col min="7941" max="7941" width="19.42578125" style="52" customWidth="1"/>
    <col min="7942" max="7942" width="14.140625" style="52" bestFit="1" customWidth="1"/>
    <col min="7943" max="7943" width="13.28515625" style="52" customWidth="1"/>
    <col min="7944" max="7944" width="14.5703125" style="52" bestFit="1" customWidth="1"/>
    <col min="7945" max="7945" width="12.28515625" style="52" bestFit="1" customWidth="1"/>
    <col min="7946" max="8192" width="11.42578125" style="52"/>
    <col min="8193" max="8193" width="4.28515625" style="52" customWidth="1"/>
    <col min="8194" max="8194" width="22" style="52" customWidth="1"/>
    <col min="8195" max="8195" width="19" style="52" customWidth="1"/>
    <col min="8196" max="8196" width="20.42578125" style="52" bestFit="1" customWidth="1"/>
    <col min="8197" max="8197" width="19.42578125" style="52" customWidth="1"/>
    <col min="8198" max="8198" width="14.140625" style="52" bestFit="1" customWidth="1"/>
    <col min="8199" max="8199" width="13.28515625" style="52" customWidth="1"/>
    <col min="8200" max="8200" width="14.5703125" style="52" bestFit="1" customWidth="1"/>
    <col min="8201" max="8201" width="12.28515625" style="52" bestFit="1" customWidth="1"/>
    <col min="8202" max="8448" width="11.42578125" style="52"/>
    <col min="8449" max="8449" width="4.28515625" style="52" customWidth="1"/>
    <col min="8450" max="8450" width="22" style="52" customWidth="1"/>
    <col min="8451" max="8451" width="19" style="52" customWidth="1"/>
    <col min="8452" max="8452" width="20.42578125" style="52" bestFit="1" customWidth="1"/>
    <col min="8453" max="8453" width="19.42578125" style="52" customWidth="1"/>
    <col min="8454" max="8454" width="14.140625" style="52" bestFit="1" customWidth="1"/>
    <col min="8455" max="8455" width="13.28515625" style="52" customWidth="1"/>
    <col min="8456" max="8456" width="14.5703125" style="52" bestFit="1" customWidth="1"/>
    <col min="8457" max="8457" width="12.28515625" style="52" bestFit="1" customWidth="1"/>
    <col min="8458" max="8704" width="11.42578125" style="52"/>
    <col min="8705" max="8705" width="4.28515625" style="52" customWidth="1"/>
    <col min="8706" max="8706" width="22" style="52" customWidth="1"/>
    <col min="8707" max="8707" width="19" style="52" customWidth="1"/>
    <col min="8708" max="8708" width="20.42578125" style="52" bestFit="1" customWidth="1"/>
    <col min="8709" max="8709" width="19.42578125" style="52" customWidth="1"/>
    <col min="8710" max="8710" width="14.140625" style="52" bestFit="1" customWidth="1"/>
    <col min="8711" max="8711" width="13.28515625" style="52" customWidth="1"/>
    <col min="8712" max="8712" width="14.5703125" style="52" bestFit="1" customWidth="1"/>
    <col min="8713" max="8713" width="12.28515625" style="52" bestFit="1" customWidth="1"/>
    <col min="8714" max="8960" width="11.42578125" style="52"/>
    <col min="8961" max="8961" width="4.28515625" style="52" customWidth="1"/>
    <col min="8962" max="8962" width="22" style="52" customWidth="1"/>
    <col min="8963" max="8963" width="19" style="52" customWidth="1"/>
    <col min="8964" max="8964" width="20.42578125" style="52" bestFit="1" customWidth="1"/>
    <col min="8965" max="8965" width="19.42578125" style="52" customWidth="1"/>
    <col min="8966" max="8966" width="14.140625" style="52" bestFit="1" customWidth="1"/>
    <col min="8967" max="8967" width="13.28515625" style="52" customWidth="1"/>
    <col min="8968" max="8968" width="14.5703125" style="52" bestFit="1" customWidth="1"/>
    <col min="8969" max="8969" width="12.28515625" style="52" bestFit="1" customWidth="1"/>
    <col min="8970" max="9216" width="11.42578125" style="52"/>
    <col min="9217" max="9217" width="4.28515625" style="52" customWidth="1"/>
    <col min="9218" max="9218" width="22" style="52" customWidth="1"/>
    <col min="9219" max="9219" width="19" style="52" customWidth="1"/>
    <col min="9220" max="9220" width="20.42578125" style="52" bestFit="1" customWidth="1"/>
    <col min="9221" max="9221" width="19.42578125" style="52" customWidth="1"/>
    <col min="9222" max="9222" width="14.140625" style="52" bestFit="1" customWidth="1"/>
    <col min="9223" max="9223" width="13.28515625" style="52" customWidth="1"/>
    <col min="9224" max="9224" width="14.5703125" style="52" bestFit="1" customWidth="1"/>
    <col min="9225" max="9225" width="12.28515625" style="52" bestFit="1" customWidth="1"/>
    <col min="9226" max="9472" width="11.42578125" style="52"/>
    <col min="9473" max="9473" width="4.28515625" style="52" customWidth="1"/>
    <col min="9474" max="9474" width="22" style="52" customWidth="1"/>
    <col min="9475" max="9475" width="19" style="52" customWidth="1"/>
    <col min="9476" max="9476" width="20.42578125" style="52" bestFit="1" customWidth="1"/>
    <col min="9477" max="9477" width="19.42578125" style="52" customWidth="1"/>
    <col min="9478" max="9478" width="14.140625" style="52" bestFit="1" customWidth="1"/>
    <col min="9479" max="9479" width="13.28515625" style="52" customWidth="1"/>
    <col min="9480" max="9480" width="14.5703125" style="52" bestFit="1" customWidth="1"/>
    <col min="9481" max="9481" width="12.28515625" style="52" bestFit="1" customWidth="1"/>
    <col min="9482" max="9728" width="11.42578125" style="52"/>
    <col min="9729" max="9729" width="4.28515625" style="52" customWidth="1"/>
    <col min="9730" max="9730" width="22" style="52" customWidth="1"/>
    <col min="9731" max="9731" width="19" style="52" customWidth="1"/>
    <col min="9732" max="9732" width="20.42578125" style="52" bestFit="1" customWidth="1"/>
    <col min="9733" max="9733" width="19.42578125" style="52" customWidth="1"/>
    <col min="9734" max="9734" width="14.140625" style="52" bestFit="1" customWidth="1"/>
    <col min="9735" max="9735" width="13.28515625" style="52" customWidth="1"/>
    <col min="9736" max="9736" width="14.5703125" style="52" bestFit="1" customWidth="1"/>
    <col min="9737" max="9737" width="12.28515625" style="52" bestFit="1" customWidth="1"/>
    <col min="9738" max="9984" width="11.42578125" style="52"/>
    <col min="9985" max="9985" width="4.28515625" style="52" customWidth="1"/>
    <col min="9986" max="9986" width="22" style="52" customWidth="1"/>
    <col min="9987" max="9987" width="19" style="52" customWidth="1"/>
    <col min="9988" max="9988" width="20.42578125" style="52" bestFit="1" customWidth="1"/>
    <col min="9989" max="9989" width="19.42578125" style="52" customWidth="1"/>
    <col min="9990" max="9990" width="14.140625" style="52" bestFit="1" customWidth="1"/>
    <col min="9991" max="9991" width="13.28515625" style="52" customWidth="1"/>
    <col min="9992" max="9992" width="14.5703125" style="52" bestFit="1" customWidth="1"/>
    <col min="9993" max="9993" width="12.28515625" style="52" bestFit="1" customWidth="1"/>
    <col min="9994" max="10240" width="11.42578125" style="52"/>
    <col min="10241" max="10241" width="4.28515625" style="52" customWidth="1"/>
    <col min="10242" max="10242" width="22" style="52" customWidth="1"/>
    <col min="10243" max="10243" width="19" style="52" customWidth="1"/>
    <col min="10244" max="10244" width="20.42578125" style="52" bestFit="1" customWidth="1"/>
    <col min="10245" max="10245" width="19.42578125" style="52" customWidth="1"/>
    <col min="10246" max="10246" width="14.140625" style="52" bestFit="1" customWidth="1"/>
    <col min="10247" max="10247" width="13.28515625" style="52" customWidth="1"/>
    <col min="10248" max="10248" width="14.5703125" style="52" bestFit="1" customWidth="1"/>
    <col min="10249" max="10249" width="12.28515625" style="52" bestFit="1" customWidth="1"/>
    <col min="10250" max="10496" width="11.42578125" style="52"/>
    <col min="10497" max="10497" width="4.28515625" style="52" customWidth="1"/>
    <col min="10498" max="10498" width="22" style="52" customWidth="1"/>
    <col min="10499" max="10499" width="19" style="52" customWidth="1"/>
    <col min="10500" max="10500" width="20.42578125" style="52" bestFit="1" customWidth="1"/>
    <col min="10501" max="10501" width="19.42578125" style="52" customWidth="1"/>
    <col min="10502" max="10502" width="14.140625" style="52" bestFit="1" customWidth="1"/>
    <col min="10503" max="10503" width="13.28515625" style="52" customWidth="1"/>
    <col min="10504" max="10504" width="14.5703125" style="52" bestFit="1" customWidth="1"/>
    <col min="10505" max="10505" width="12.28515625" style="52" bestFit="1" customWidth="1"/>
    <col min="10506" max="10752" width="11.42578125" style="52"/>
    <col min="10753" max="10753" width="4.28515625" style="52" customWidth="1"/>
    <col min="10754" max="10754" width="22" style="52" customWidth="1"/>
    <col min="10755" max="10755" width="19" style="52" customWidth="1"/>
    <col min="10756" max="10756" width="20.42578125" style="52" bestFit="1" customWidth="1"/>
    <col min="10757" max="10757" width="19.42578125" style="52" customWidth="1"/>
    <col min="10758" max="10758" width="14.140625" style="52" bestFit="1" customWidth="1"/>
    <col min="10759" max="10759" width="13.28515625" style="52" customWidth="1"/>
    <col min="10760" max="10760" width="14.5703125" style="52" bestFit="1" customWidth="1"/>
    <col min="10761" max="10761" width="12.28515625" style="52" bestFit="1" customWidth="1"/>
    <col min="10762" max="11008" width="11.42578125" style="52"/>
    <col min="11009" max="11009" width="4.28515625" style="52" customWidth="1"/>
    <col min="11010" max="11010" width="22" style="52" customWidth="1"/>
    <col min="11011" max="11011" width="19" style="52" customWidth="1"/>
    <col min="11012" max="11012" width="20.42578125" style="52" bestFit="1" customWidth="1"/>
    <col min="11013" max="11013" width="19.42578125" style="52" customWidth="1"/>
    <col min="11014" max="11014" width="14.140625" style="52" bestFit="1" customWidth="1"/>
    <col min="11015" max="11015" width="13.28515625" style="52" customWidth="1"/>
    <col min="11016" max="11016" width="14.5703125" style="52" bestFit="1" customWidth="1"/>
    <col min="11017" max="11017" width="12.28515625" style="52" bestFit="1" customWidth="1"/>
    <col min="11018" max="11264" width="11.42578125" style="52"/>
    <col min="11265" max="11265" width="4.28515625" style="52" customWidth="1"/>
    <col min="11266" max="11266" width="22" style="52" customWidth="1"/>
    <col min="11267" max="11267" width="19" style="52" customWidth="1"/>
    <col min="11268" max="11268" width="20.42578125" style="52" bestFit="1" customWidth="1"/>
    <col min="11269" max="11269" width="19.42578125" style="52" customWidth="1"/>
    <col min="11270" max="11270" width="14.140625" style="52" bestFit="1" customWidth="1"/>
    <col min="11271" max="11271" width="13.28515625" style="52" customWidth="1"/>
    <col min="11272" max="11272" width="14.5703125" style="52" bestFit="1" customWidth="1"/>
    <col min="11273" max="11273" width="12.28515625" style="52" bestFit="1" customWidth="1"/>
    <col min="11274" max="11520" width="11.42578125" style="52"/>
    <col min="11521" max="11521" width="4.28515625" style="52" customWidth="1"/>
    <col min="11522" max="11522" width="22" style="52" customWidth="1"/>
    <col min="11523" max="11523" width="19" style="52" customWidth="1"/>
    <col min="11524" max="11524" width="20.42578125" style="52" bestFit="1" customWidth="1"/>
    <col min="11525" max="11525" width="19.42578125" style="52" customWidth="1"/>
    <col min="11526" max="11526" width="14.140625" style="52" bestFit="1" customWidth="1"/>
    <col min="11527" max="11527" width="13.28515625" style="52" customWidth="1"/>
    <col min="11528" max="11528" width="14.5703125" style="52" bestFit="1" customWidth="1"/>
    <col min="11529" max="11529" width="12.28515625" style="52" bestFit="1" customWidth="1"/>
    <col min="11530" max="11776" width="11.42578125" style="52"/>
    <col min="11777" max="11777" width="4.28515625" style="52" customWidth="1"/>
    <col min="11778" max="11778" width="22" style="52" customWidth="1"/>
    <col min="11779" max="11779" width="19" style="52" customWidth="1"/>
    <col min="11780" max="11780" width="20.42578125" style="52" bestFit="1" customWidth="1"/>
    <col min="11781" max="11781" width="19.42578125" style="52" customWidth="1"/>
    <col min="11782" max="11782" width="14.140625" style="52" bestFit="1" customWidth="1"/>
    <col min="11783" max="11783" width="13.28515625" style="52" customWidth="1"/>
    <col min="11784" max="11784" width="14.5703125" style="52" bestFit="1" customWidth="1"/>
    <col min="11785" max="11785" width="12.28515625" style="52" bestFit="1" customWidth="1"/>
    <col min="11786" max="12032" width="11.42578125" style="52"/>
    <col min="12033" max="12033" width="4.28515625" style="52" customWidth="1"/>
    <col min="12034" max="12034" width="22" style="52" customWidth="1"/>
    <col min="12035" max="12035" width="19" style="52" customWidth="1"/>
    <col min="12036" max="12036" width="20.42578125" style="52" bestFit="1" customWidth="1"/>
    <col min="12037" max="12037" width="19.42578125" style="52" customWidth="1"/>
    <col min="12038" max="12038" width="14.140625" style="52" bestFit="1" customWidth="1"/>
    <col min="12039" max="12039" width="13.28515625" style="52" customWidth="1"/>
    <col min="12040" max="12040" width="14.5703125" style="52" bestFit="1" customWidth="1"/>
    <col min="12041" max="12041" width="12.28515625" style="52" bestFit="1" customWidth="1"/>
    <col min="12042" max="12288" width="11.42578125" style="52"/>
    <col min="12289" max="12289" width="4.28515625" style="52" customWidth="1"/>
    <col min="12290" max="12290" width="22" style="52" customWidth="1"/>
    <col min="12291" max="12291" width="19" style="52" customWidth="1"/>
    <col min="12292" max="12292" width="20.42578125" style="52" bestFit="1" customWidth="1"/>
    <col min="12293" max="12293" width="19.42578125" style="52" customWidth="1"/>
    <col min="12294" max="12294" width="14.140625" style="52" bestFit="1" customWidth="1"/>
    <col min="12295" max="12295" width="13.28515625" style="52" customWidth="1"/>
    <col min="12296" max="12296" width="14.5703125" style="52" bestFit="1" customWidth="1"/>
    <col min="12297" max="12297" width="12.28515625" style="52" bestFit="1" customWidth="1"/>
    <col min="12298" max="12544" width="11.42578125" style="52"/>
    <col min="12545" max="12545" width="4.28515625" style="52" customWidth="1"/>
    <col min="12546" max="12546" width="22" style="52" customWidth="1"/>
    <col min="12547" max="12547" width="19" style="52" customWidth="1"/>
    <col min="12548" max="12548" width="20.42578125" style="52" bestFit="1" customWidth="1"/>
    <col min="12549" max="12549" width="19.42578125" style="52" customWidth="1"/>
    <col min="12550" max="12550" width="14.140625" style="52" bestFit="1" customWidth="1"/>
    <col min="12551" max="12551" width="13.28515625" style="52" customWidth="1"/>
    <col min="12552" max="12552" width="14.5703125" style="52" bestFit="1" customWidth="1"/>
    <col min="12553" max="12553" width="12.28515625" style="52" bestFit="1" customWidth="1"/>
    <col min="12554" max="12800" width="11.42578125" style="52"/>
    <col min="12801" max="12801" width="4.28515625" style="52" customWidth="1"/>
    <col min="12802" max="12802" width="22" style="52" customWidth="1"/>
    <col min="12803" max="12803" width="19" style="52" customWidth="1"/>
    <col min="12804" max="12804" width="20.42578125" style="52" bestFit="1" customWidth="1"/>
    <col min="12805" max="12805" width="19.42578125" style="52" customWidth="1"/>
    <col min="12806" max="12806" width="14.140625" style="52" bestFit="1" customWidth="1"/>
    <col min="12807" max="12807" width="13.28515625" style="52" customWidth="1"/>
    <col min="12808" max="12808" width="14.5703125" style="52" bestFit="1" customWidth="1"/>
    <col min="12809" max="12809" width="12.28515625" style="52" bestFit="1" customWidth="1"/>
    <col min="12810" max="13056" width="11.42578125" style="52"/>
    <col min="13057" max="13057" width="4.28515625" style="52" customWidth="1"/>
    <col min="13058" max="13058" width="22" style="52" customWidth="1"/>
    <col min="13059" max="13059" width="19" style="52" customWidth="1"/>
    <col min="13060" max="13060" width="20.42578125" style="52" bestFit="1" customWidth="1"/>
    <col min="13061" max="13061" width="19.42578125" style="52" customWidth="1"/>
    <col min="13062" max="13062" width="14.140625" style="52" bestFit="1" customWidth="1"/>
    <col min="13063" max="13063" width="13.28515625" style="52" customWidth="1"/>
    <col min="13064" max="13064" width="14.5703125" style="52" bestFit="1" customWidth="1"/>
    <col min="13065" max="13065" width="12.28515625" style="52" bestFit="1" customWidth="1"/>
    <col min="13066" max="13312" width="11.42578125" style="52"/>
    <col min="13313" max="13313" width="4.28515625" style="52" customWidth="1"/>
    <col min="13314" max="13314" width="22" style="52" customWidth="1"/>
    <col min="13315" max="13315" width="19" style="52" customWidth="1"/>
    <col min="13316" max="13316" width="20.42578125" style="52" bestFit="1" customWidth="1"/>
    <col min="13317" max="13317" width="19.42578125" style="52" customWidth="1"/>
    <col min="13318" max="13318" width="14.140625" style="52" bestFit="1" customWidth="1"/>
    <col min="13319" max="13319" width="13.28515625" style="52" customWidth="1"/>
    <col min="13320" max="13320" width="14.5703125" style="52" bestFit="1" customWidth="1"/>
    <col min="13321" max="13321" width="12.28515625" style="52" bestFit="1" customWidth="1"/>
    <col min="13322" max="13568" width="11.42578125" style="52"/>
    <col min="13569" max="13569" width="4.28515625" style="52" customWidth="1"/>
    <col min="13570" max="13570" width="22" style="52" customWidth="1"/>
    <col min="13571" max="13571" width="19" style="52" customWidth="1"/>
    <col min="13572" max="13572" width="20.42578125" style="52" bestFit="1" customWidth="1"/>
    <col min="13573" max="13573" width="19.42578125" style="52" customWidth="1"/>
    <col min="13574" max="13574" width="14.140625" style="52" bestFit="1" customWidth="1"/>
    <col min="13575" max="13575" width="13.28515625" style="52" customWidth="1"/>
    <col min="13576" max="13576" width="14.5703125" style="52" bestFit="1" customWidth="1"/>
    <col min="13577" max="13577" width="12.28515625" style="52" bestFit="1" customWidth="1"/>
    <col min="13578" max="13824" width="11.42578125" style="52"/>
    <col min="13825" max="13825" width="4.28515625" style="52" customWidth="1"/>
    <col min="13826" max="13826" width="22" style="52" customWidth="1"/>
    <col min="13827" max="13827" width="19" style="52" customWidth="1"/>
    <col min="13828" max="13828" width="20.42578125" style="52" bestFit="1" customWidth="1"/>
    <col min="13829" max="13829" width="19.42578125" style="52" customWidth="1"/>
    <col min="13830" max="13830" width="14.140625" style="52" bestFit="1" customWidth="1"/>
    <col min="13831" max="13831" width="13.28515625" style="52" customWidth="1"/>
    <col min="13832" max="13832" width="14.5703125" style="52" bestFit="1" customWidth="1"/>
    <col min="13833" max="13833" width="12.28515625" style="52" bestFit="1" customWidth="1"/>
    <col min="13834" max="14080" width="11.42578125" style="52"/>
    <col min="14081" max="14081" width="4.28515625" style="52" customWidth="1"/>
    <col min="14082" max="14082" width="22" style="52" customWidth="1"/>
    <col min="14083" max="14083" width="19" style="52" customWidth="1"/>
    <col min="14084" max="14084" width="20.42578125" style="52" bestFit="1" customWidth="1"/>
    <col min="14085" max="14085" width="19.42578125" style="52" customWidth="1"/>
    <col min="14086" max="14086" width="14.140625" style="52" bestFit="1" customWidth="1"/>
    <col min="14087" max="14087" width="13.28515625" style="52" customWidth="1"/>
    <col min="14088" max="14088" width="14.5703125" style="52" bestFit="1" customWidth="1"/>
    <col min="14089" max="14089" width="12.28515625" style="52" bestFit="1" customWidth="1"/>
    <col min="14090" max="14336" width="11.42578125" style="52"/>
    <col min="14337" max="14337" width="4.28515625" style="52" customWidth="1"/>
    <col min="14338" max="14338" width="22" style="52" customWidth="1"/>
    <col min="14339" max="14339" width="19" style="52" customWidth="1"/>
    <col min="14340" max="14340" width="20.42578125" style="52" bestFit="1" customWidth="1"/>
    <col min="14341" max="14341" width="19.42578125" style="52" customWidth="1"/>
    <col min="14342" max="14342" width="14.140625" style="52" bestFit="1" customWidth="1"/>
    <col min="14343" max="14343" width="13.28515625" style="52" customWidth="1"/>
    <col min="14344" max="14344" width="14.5703125" style="52" bestFit="1" customWidth="1"/>
    <col min="14345" max="14345" width="12.28515625" style="52" bestFit="1" customWidth="1"/>
    <col min="14346" max="14592" width="11.42578125" style="52"/>
    <col min="14593" max="14593" width="4.28515625" style="52" customWidth="1"/>
    <col min="14594" max="14594" width="22" style="52" customWidth="1"/>
    <col min="14595" max="14595" width="19" style="52" customWidth="1"/>
    <col min="14596" max="14596" width="20.42578125" style="52" bestFit="1" customWidth="1"/>
    <col min="14597" max="14597" width="19.42578125" style="52" customWidth="1"/>
    <col min="14598" max="14598" width="14.140625" style="52" bestFit="1" customWidth="1"/>
    <col min="14599" max="14599" width="13.28515625" style="52" customWidth="1"/>
    <col min="14600" max="14600" width="14.5703125" style="52" bestFit="1" customWidth="1"/>
    <col min="14601" max="14601" width="12.28515625" style="52" bestFit="1" customWidth="1"/>
    <col min="14602" max="14848" width="11.42578125" style="52"/>
    <col min="14849" max="14849" width="4.28515625" style="52" customWidth="1"/>
    <col min="14850" max="14850" width="22" style="52" customWidth="1"/>
    <col min="14851" max="14851" width="19" style="52" customWidth="1"/>
    <col min="14852" max="14852" width="20.42578125" style="52" bestFit="1" customWidth="1"/>
    <col min="14853" max="14853" width="19.42578125" style="52" customWidth="1"/>
    <col min="14854" max="14854" width="14.140625" style="52" bestFit="1" customWidth="1"/>
    <col min="14855" max="14855" width="13.28515625" style="52" customWidth="1"/>
    <col min="14856" max="14856" width="14.5703125" style="52" bestFit="1" customWidth="1"/>
    <col min="14857" max="14857" width="12.28515625" style="52" bestFit="1" customWidth="1"/>
    <col min="14858" max="15104" width="11.42578125" style="52"/>
    <col min="15105" max="15105" width="4.28515625" style="52" customWidth="1"/>
    <col min="15106" max="15106" width="22" style="52" customWidth="1"/>
    <col min="15107" max="15107" width="19" style="52" customWidth="1"/>
    <col min="15108" max="15108" width="20.42578125" style="52" bestFit="1" customWidth="1"/>
    <col min="15109" max="15109" width="19.42578125" style="52" customWidth="1"/>
    <col min="15110" max="15110" width="14.140625" style="52" bestFit="1" customWidth="1"/>
    <col min="15111" max="15111" width="13.28515625" style="52" customWidth="1"/>
    <col min="15112" max="15112" width="14.5703125" style="52" bestFit="1" customWidth="1"/>
    <col min="15113" max="15113" width="12.28515625" style="52" bestFit="1" customWidth="1"/>
    <col min="15114" max="15360" width="11.42578125" style="52"/>
    <col min="15361" max="15361" width="4.28515625" style="52" customWidth="1"/>
    <col min="15362" max="15362" width="22" style="52" customWidth="1"/>
    <col min="15363" max="15363" width="19" style="52" customWidth="1"/>
    <col min="15364" max="15364" width="20.42578125" style="52" bestFit="1" customWidth="1"/>
    <col min="15365" max="15365" width="19.42578125" style="52" customWidth="1"/>
    <col min="15366" max="15366" width="14.140625" style="52" bestFit="1" customWidth="1"/>
    <col min="15367" max="15367" width="13.28515625" style="52" customWidth="1"/>
    <col min="15368" max="15368" width="14.5703125" style="52" bestFit="1" customWidth="1"/>
    <col min="15369" max="15369" width="12.28515625" style="52" bestFit="1" customWidth="1"/>
    <col min="15370" max="15616" width="11.42578125" style="52"/>
    <col min="15617" max="15617" width="4.28515625" style="52" customWidth="1"/>
    <col min="15618" max="15618" width="22" style="52" customWidth="1"/>
    <col min="15619" max="15619" width="19" style="52" customWidth="1"/>
    <col min="15620" max="15620" width="20.42578125" style="52" bestFit="1" customWidth="1"/>
    <col min="15621" max="15621" width="19.42578125" style="52" customWidth="1"/>
    <col min="15622" max="15622" width="14.140625" style="52" bestFit="1" customWidth="1"/>
    <col min="15623" max="15623" width="13.28515625" style="52" customWidth="1"/>
    <col min="15624" max="15624" width="14.5703125" style="52" bestFit="1" customWidth="1"/>
    <col min="15625" max="15625" width="12.28515625" style="52" bestFit="1" customWidth="1"/>
    <col min="15626" max="15872" width="11.42578125" style="52"/>
    <col min="15873" max="15873" width="4.28515625" style="52" customWidth="1"/>
    <col min="15874" max="15874" width="22" style="52" customWidth="1"/>
    <col min="15875" max="15875" width="19" style="52" customWidth="1"/>
    <col min="15876" max="15876" width="20.42578125" style="52" bestFit="1" customWidth="1"/>
    <col min="15877" max="15877" width="19.42578125" style="52" customWidth="1"/>
    <col min="15878" max="15878" width="14.140625" style="52" bestFit="1" customWidth="1"/>
    <col min="15879" max="15879" width="13.28515625" style="52" customWidth="1"/>
    <col min="15880" max="15880" width="14.5703125" style="52" bestFit="1" customWidth="1"/>
    <col min="15881" max="15881" width="12.28515625" style="52" bestFit="1" customWidth="1"/>
    <col min="15882" max="16128" width="11.42578125" style="52"/>
    <col min="16129" max="16129" width="4.28515625" style="52" customWidth="1"/>
    <col min="16130" max="16130" width="22" style="52" customWidth="1"/>
    <col min="16131" max="16131" width="19" style="52" customWidth="1"/>
    <col min="16132" max="16132" width="20.42578125" style="52" bestFit="1" customWidth="1"/>
    <col min="16133" max="16133" width="19.42578125" style="52" customWidth="1"/>
    <col min="16134" max="16134" width="14.140625" style="52" bestFit="1" customWidth="1"/>
    <col min="16135" max="16135" width="13.28515625" style="52" customWidth="1"/>
    <col min="16136" max="16136" width="14.5703125" style="52" bestFit="1" customWidth="1"/>
    <col min="16137" max="16137" width="12.28515625" style="52" bestFit="1" customWidth="1"/>
    <col min="16138" max="16384" width="11.42578125" style="52"/>
  </cols>
  <sheetData>
    <row r="1" spans="1:10" ht="14.25" x14ac:dyDescent="0.2">
      <c r="A1" s="51"/>
      <c r="B1" s="51"/>
      <c r="C1" s="51"/>
      <c r="D1" s="51"/>
      <c r="E1" s="51"/>
      <c r="F1" s="51"/>
      <c r="G1" s="51"/>
      <c r="H1" s="51"/>
      <c r="I1" s="51"/>
      <c r="J1" s="51"/>
    </row>
    <row r="2" spans="1:10" ht="14.25" x14ac:dyDescent="0.2">
      <c r="A2" s="51"/>
      <c r="B2" s="53" t="s">
        <v>125</v>
      </c>
      <c r="C2" s="51"/>
      <c r="D2" s="51"/>
      <c r="E2" s="51"/>
      <c r="F2" s="51"/>
      <c r="G2" s="51"/>
      <c r="H2" s="51"/>
      <c r="I2" s="51"/>
      <c r="J2" s="51"/>
    </row>
    <row r="3" spans="1:10" ht="14.25" x14ac:dyDescent="0.2">
      <c r="A3" s="51"/>
      <c r="B3" s="51" t="s">
        <v>126</v>
      </c>
      <c r="C3" s="51"/>
      <c r="D3" s="68">
        <v>5.1700000000000003E-2</v>
      </c>
      <c r="E3" s="51"/>
      <c r="F3" s="51"/>
      <c r="G3" s="51"/>
      <c r="H3" s="51"/>
      <c r="I3" s="51"/>
      <c r="J3" s="51"/>
    </row>
    <row r="4" spans="1:10" ht="14.25" x14ac:dyDescent="0.2">
      <c r="A4" s="51"/>
      <c r="B4" s="51" t="s">
        <v>161</v>
      </c>
      <c r="C4" s="51"/>
      <c r="D4" s="68">
        <v>7.8E-2</v>
      </c>
      <c r="E4" s="51"/>
      <c r="F4" s="51"/>
      <c r="G4" s="51"/>
      <c r="H4" s="51"/>
      <c r="I4" s="51"/>
      <c r="J4" s="51"/>
    </row>
    <row r="5" spans="1:10" ht="14.25" x14ac:dyDescent="0.2">
      <c r="A5" s="51"/>
      <c r="B5" s="51" t="s">
        <v>127</v>
      </c>
      <c r="C5" s="51"/>
      <c r="D5" s="55">
        <f>D4-D3</f>
        <v>2.6299999999999997E-2</v>
      </c>
      <c r="E5" s="51"/>
      <c r="F5" s="51"/>
      <c r="G5" s="51"/>
      <c r="H5" s="51"/>
      <c r="I5" s="51"/>
      <c r="J5" s="51"/>
    </row>
    <row r="6" spans="1:10" ht="14.25" x14ac:dyDescent="0.2">
      <c r="A6" s="51"/>
      <c r="B6" s="51" t="s">
        <v>128</v>
      </c>
      <c r="C6" s="51"/>
      <c r="D6" s="68">
        <v>1.67E-2</v>
      </c>
      <c r="E6" s="51"/>
      <c r="F6" s="51"/>
      <c r="G6" s="51"/>
      <c r="H6" s="51"/>
      <c r="I6" s="51"/>
      <c r="J6" s="51"/>
    </row>
    <row r="7" spans="1:10" ht="14.25" x14ac:dyDescent="0.2">
      <c r="A7" s="51"/>
      <c r="B7" s="51" t="s">
        <v>129</v>
      </c>
      <c r="C7" s="51"/>
      <c r="D7" s="69">
        <v>0.87</v>
      </c>
      <c r="E7" s="51"/>
      <c r="F7" s="51"/>
      <c r="G7" s="51"/>
      <c r="H7" s="51"/>
      <c r="I7" s="51"/>
      <c r="J7" s="51"/>
    </row>
    <row r="8" spans="1:10" ht="14.25" x14ac:dyDescent="0.2">
      <c r="A8" s="51"/>
      <c r="B8" s="51" t="s">
        <v>130</v>
      </c>
      <c r="C8" s="51"/>
      <c r="D8" s="66"/>
      <c r="E8" s="51"/>
      <c r="F8" s="51"/>
      <c r="G8" s="51"/>
      <c r="H8" s="51"/>
      <c r="I8" s="51"/>
      <c r="J8" s="51"/>
    </row>
    <row r="9" spans="1:10" ht="14.25" x14ac:dyDescent="0.2">
      <c r="A9" s="51"/>
      <c r="B9" s="51" t="s">
        <v>131</v>
      </c>
      <c r="C9" s="51"/>
      <c r="D9" s="56"/>
      <c r="E9" s="51"/>
      <c r="F9" s="51"/>
      <c r="G9" s="51"/>
      <c r="H9" s="51"/>
      <c r="I9" s="51"/>
      <c r="J9" s="51"/>
    </row>
    <row r="10" spans="1:10" ht="14.25" x14ac:dyDescent="0.2">
      <c r="A10" s="51"/>
      <c r="B10" s="51" t="s">
        <v>132</v>
      </c>
      <c r="C10" s="51"/>
      <c r="D10" s="69">
        <v>0.74</v>
      </c>
      <c r="E10" s="51"/>
      <c r="F10" s="51"/>
      <c r="G10" s="51"/>
      <c r="H10" s="51"/>
      <c r="I10" s="51"/>
      <c r="J10" s="51"/>
    </row>
    <row r="11" spans="1:10" ht="14.25" x14ac:dyDescent="0.2">
      <c r="A11" s="51"/>
      <c r="B11" s="51"/>
      <c r="C11" s="51"/>
      <c r="D11" s="51"/>
      <c r="E11" s="51"/>
      <c r="F11" s="51"/>
      <c r="G11" s="51"/>
      <c r="H11" s="51"/>
      <c r="I11" s="51"/>
      <c r="J11" s="51"/>
    </row>
    <row r="12" spans="1:10" ht="14.25" x14ac:dyDescent="0.2">
      <c r="A12" s="51"/>
      <c r="B12" s="57" t="s">
        <v>133</v>
      </c>
      <c r="C12" s="54"/>
      <c r="D12" s="58">
        <f>+D3+(D10*D5)+D6</f>
        <v>8.7861999999999996E-2</v>
      </c>
      <c r="E12" s="51"/>
      <c r="F12" s="51"/>
      <c r="G12" s="51"/>
      <c r="H12" s="51"/>
      <c r="I12" s="51"/>
      <c r="J12" s="51"/>
    </row>
    <row r="13" spans="1:10" ht="14.25" x14ac:dyDescent="0.2">
      <c r="A13" s="51"/>
      <c r="B13" s="51"/>
      <c r="C13" s="51"/>
      <c r="D13" s="51"/>
      <c r="E13" s="51"/>
      <c r="F13" s="66"/>
      <c r="G13" s="51"/>
      <c r="H13" s="51"/>
      <c r="I13" s="51"/>
      <c r="J13" s="51"/>
    </row>
    <row r="14" spans="1:10" ht="14.25" x14ac:dyDescent="0.2">
      <c r="A14" s="51"/>
      <c r="B14" s="53" t="s">
        <v>134</v>
      </c>
      <c r="C14" s="51"/>
      <c r="D14" s="51"/>
      <c r="E14" s="51"/>
      <c r="F14" s="51"/>
      <c r="G14" s="51"/>
      <c r="H14" s="51"/>
      <c r="I14" s="51"/>
      <c r="J14" s="51"/>
    </row>
    <row r="15" spans="1:10" ht="14.25" x14ac:dyDescent="0.2">
      <c r="A15" s="51"/>
      <c r="B15" s="51" t="s">
        <v>126</v>
      </c>
      <c r="C15" s="51"/>
      <c r="D15" s="56">
        <f>+D3</f>
        <v>5.1700000000000003E-2</v>
      </c>
      <c r="E15" s="51"/>
      <c r="F15" s="51"/>
      <c r="G15" s="51"/>
      <c r="H15" s="51"/>
      <c r="I15" s="51"/>
      <c r="J15" s="51"/>
    </row>
    <row r="16" spans="1:10" ht="14.25" x14ac:dyDescent="0.2">
      <c r="A16" s="51"/>
      <c r="B16" s="51" t="s">
        <v>127</v>
      </c>
      <c r="C16" s="51"/>
      <c r="D16" s="56">
        <f>+D5</f>
        <v>2.6299999999999997E-2</v>
      </c>
      <c r="E16" s="51"/>
      <c r="F16" s="51"/>
      <c r="G16" s="51"/>
      <c r="H16" s="51"/>
      <c r="I16" s="51"/>
      <c r="J16" s="51"/>
    </row>
    <row r="17" spans="1:10" ht="14.25" x14ac:dyDescent="0.2">
      <c r="A17" s="51"/>
      <c r="B17" s="51" t="s">
        <v>128</v>
      </c>
      <c r="C17" s="51"/>
      <c r="D17" s="56">
        <f>+D6</f>
        <v>1.67E-2</v>
      </c>
      <c r="E17" s="51"/>
      <c r="F17" s="51"/>
      <c r="G17" s="51"/>
      <c r="H17" s="51"/>
      <c r="I17" s="51"/>
      <c r="J17" s="51"/>
    </row>
    <row r="18" spans="1:10" ht="14.25" x14ac:dyDescent="0.2">
      <c r="A18" s="51"/>
      <c r="B18" s="51" t="s">
        <v>132</v>
      </c>
      <c r="C18" s="51"/>
      <c r="D18" s="51">
        <f>+D10</f>
        <v>0.74</v>
      </c>
      <c r="E18" s="51"/>
      <c r="F18" s="51"/>
      <c r="G18" s="51"/>
      <c r="H18" s="51"/>
      <c r="I18" s="51"/>
      <c r="J18" s="51"/>
    </row>
    <row r="19" spans="1:10" ht="14.25" x14ac:dyDescent="0.2">
      <c r="A19" s="51"/>
      <c r="B19" s="51" t="s">
        <v>130</v>
      </c>
      <c r="C19" s="51"/>
      <c r="D19" s="51">
        <f>-('EGYP Y FLUJO DE CAJA CORREGIDO'!D48/'EGYP Y FLUJO DE CAJA CORREGIDO'!D53)</f>
        <v>1.4999999999999998</v>
      </c>
      <c r="E19" s="51"/>
      <c r="F19" s="51"/>
      <c r="G19" s="51"/>
      <c r="H19" s="51"/>
      <c r="I19" s="51"/>
      <c r="J19" s="51"/>
    </row>
    <row r="20" spans="1:10" ht="14.25" x14ac:dyDescent="0.2">
      <c r="A20" s="51"/>
      <c r="B20" s="51" t="s">
        <v>131</v>
      </c>
      <c r="C20" s="51"/>
      <c r="D20" s="55">
        <v>0.3</v>
      </c>
      <c r="E20" s="51"/>
      <c r="F20" s="51"/>
      <c r="G20" s="51"/>
      <c r="H20" s="51"/>
      <c r="I20" s="51"/>
      <c r="J20" s="51"/>
    </row>
    <row r="21" spans="1:10" ht="14.25" x14ac:dyDescent="0.2">
      <c r="A21" s="51"/>
      <c r="B21" s="51" t="s">
        <v>135</v>
      </c>
      <c r="C21" s="51"/>
      <c r="D21" s="54">
        <f>+D18*((1+(D19)*(1-D20)))</f>
        <v>1.5169999999999999</v>
      </c>
      <c r="E21" s="51"/>
      <c r="F21" s="51"/>
      <c r="G21" s="51"/>
      <c r="H21" s="51"/>
      <c r="I21" s="51"/>
      <c r="J21" s="51"/>
    </row>
    <row r="22" spans="1:10" ht="14.25" x14ac:dyDescent="0.2">
      <c r="A22" s="51"/>
      <c r="B22" s="51"/>
      <c r="C22" s="51"/>
      <c r="D22" s="51"/>
      <c r="E22" s="51"/>
      <c r="F22" s="51"/>
      <c r="G22" s="51"/>
      <c r="H22" s="51"/>
      <c r="I22" s="51"/>
      <c r="J22" s="51"/>
    </row>
    <row r="23" spans="1:10" ht="14.25" x14ac:dyDescent="0.2">
      <c r="A23" s="51"/>
      <c r="B23" s="57" t="s">
        <v>136</v>
      </c>
      <c r="C23" s="54"/>
      <c r="D23" s="58">
        <f>+D15+(D21*D16)+D17</f>
        <v>0.10829709999999998</v>
      </c>
      <c r="E23" s="51"/>
      <c r="F23" s="51"/>
      <c r="G23" s="51"/>
      <c r="H23" s="51"/>
      <c r="I23" s="51"/>
      <c r="J23" s="51"/>
    </row>
    <row r="24" spans="1:10" ht="14.25" x14ac:dyDescent="0.2">
      <c r="A24" s="51"/>
      <c r="B24" s="51"/>
      <c r="C24" s="51"/>
      <c r="D24" s="51"/>
      <c r="E24" s="51"/>
      <c r="F24" s="51"/>
      <c r="G24" s="51"/>
      <c r="H24" s="51"/>
      <c r="I24" s="51"/>
      <c r="J24" s="51"/>
    </row>
    <row r="25" spans="1:10" ht="14.25" x14ac:dyDescent="0.2">
      <c r="A25" s="51"/>
      <c r="B25" s="53" t="s">
        <v>137</v>
      </c>
      <c r="C25" s="51"/>
      <c r="D25" s="51"/>
      <c r="E25" s="51"/>
      <c r="F25" s="51"/>
      <c r="G25" s="51"/>
      <c r="H25" s="51"/>
      <c r="I25" s="51"/>
      <c r="J25" s="51"/>
    </row>
    <row r="26" spans="1:10" ht="14.25" x14ac:dyDescent="0.2">
      <c r="A26" s="51"/>
      <c r="B26" s="51" t="s">
        <v>138</v>
      </c>
      <c r="C26" s="51"/>
      <c r="D26" s="51">
        <f>'EGYP Y FLUJO DE CAJA CORREGIDO'!D48</f>
        <v>121779.59999999999</v>
      </c>
      <c r="E26" s="59" t="s">
        <v>139</v>
      </c>
      <c r="F26" s="51">
        <f>+D26/D28</f>
        <v>0.6</v>
      </c>
      <c r="G26" s="51"/>
      <c r="H26" s="51"/>
      <c r="I26" s="51"/>
      <c r="J26" s="51"/>
    </row>
    <row r="27" spans="1:10" ht="14.25" x14ac:dyDescent="0.2">
      <c r="A27" s="51"/>
      <c r="B27" s="51" t="s">
        <v>140</v>
      </c>
      <c r="C27" s="51"/>
      <c r="D27" s="51">
        <f>-('EGYP Y FLUJO DE CAJA CORREGIDO'!D38+'EGYP Y FLUJO DE CAJA CORREGIDO'!D52)</f>
        <v>81186.400000000009</v>
      </c>
      <c r="E27" s="59" t="s">
        <v>141</v>
      </c>
      <c r="F27" s="51">
        <f>+D27/D28</f>
        <v>0.4</v>
      </c>
      <c r="G27" s="51"/>
      <c r="H27" s="51"/>
      <c r="I27" s="51"/>
      <c r="J27" s="51"/>
    </row>
    <row r="28" spans="1:10" ht="14.25" x14ac:dyDescent="0.2">
      <c r="A28" s="51"/>
      <c r="B28" s="51" t="s">
        <v>142</v>
      </c>
      <c r="C28" s="51"/>
      <c r="D28" s="51">
        <f>+D26+D27</f>
        <v>202966</v>
      </c>
      <c r="E28" s="51"/>
      <c r="F28" s="51"/>
      <c r="G28" s="51"/>
      <c r="H28" s="51"/>
      <c r="I28" s="51"/>
      <c r="J28" s="51"/>
    </row>
    <row r="29" spans="1:10" ht="14.25" x14ac:dyDescent="0.2">
      <c r="A29" s="51"/>
      <c r="B29" s="51" t="s">
        <v>143</v>
      </c>
      <c r="C29" s="51"/>
      <c r="D29" s="60">
        <f>+D15+D21*D16</f>
        <v>9.1597099999999987E-2</v>
      </c>
      <c r="E29" s="51"/>
      <c r="F29" s="51"/>
      <c r="G29" s="51"/>
      <c r="H29" s="51"/>
      <c r="I29" s="51"/>
      <c r="J29" s="51"/>
    </row>
    <row r="30" spans="1:10" ht="14.25" x14ac:dyDescent="0.2">
      <c r="A30" s="51"/>
      <c r="B30" s="51" t="s">
        <v>144</v>
      </c>
      <c r="C30" s="51"/>
      <c r="D30" s="55">
        <f>+D15+D8+D17</f>
        <v>6.8400000000000002E-2</v>
      </c>
      <c r="E30" s="51"/>
      <c r="F30" s="51"/>
      <c r="G30" s="51"/>
      <c r="H30" s="51"/>
      <c r="I30" s="51"/>
      <c r="J30" s="51"/>
    </row>
    <row r="31" spans="1:10" ht="14.25" x14ac:dyDescent="0.2">
      <c r="A31" s="51"/>
      <c r="B31" s="51" t="s">
        <v>145</v>
      </c>
      <c r="C31" s="51"/>
      <c r="D31" s="58">
        <f>+D9</f>
        <v>0</v>
      </c>
      <c r="E31" s="51"/>
      <c r="F31" s="51"/>
      <c r="G31" s="51"/>
      <c r="H31" s="51"/>
      <c r="I31" s="51"/>
      <c r="J31" s="51"/>
    </row>
    <row r="32" spans="1:10" ht="14.25" x14ac:dyDescent="0.2">
      <c r="A32" s="51"/>
      <c r="B32" s="51"/>
      <c r="C32" s="51"/>
      <c r="D32" s="51"/>
      <c r="E32" s="51"/>
      <c r="F32" s="51"/>
      <c r="G32" s="51"/>
      <c r="H32" s="51"/>
      <c r="I32" s="51"/>
      <c r="J32" s="51"/>
    </row>
    <row r="33" spans="1:10" ht="14.25" x14ac:dyDescent="0.2">
      <c r="A33" s="51"/>
      <c r="B33" s="51"/>
      <c r="C33" s="51"/>
      <c r="D33" s="51"/>
      <c r="E33" s="51"/>
      <c r="F33" s="51"/>
      <c r="G33" s="51"/>
      <c r="H33" s="51"/>
      <c r="I33" s="51"/>
      <c r="J33" s="51"/>
    </row>
    <row r="34" spans="1:10" ht="14.25" x14ac:dyDescent="0.2">
      <c r="A34" s="51"/>
      <c r="B34" s="57" t="s">
        <v>146</v>
      </c>
      <c r="C34" s="57"/>
      <c r="D34" s="61">
        <f>+(F27*D29)+(F26*D30*(1-D31))</f>
        <v>7.7678839999999999E-2</v>
      </c>
      <c r="E34" s="51"/>
      <c r="F34" s="62"/>
      <c r="G34" s="51"/>
      <c r="H34" s="51"/>
      <c r="I34" s="51"/>
      <c r="J34" s="51"/>
    </row>
    <row r="35" spans="1:10" ht="14.25" x14ac:dyDescent="0.2">
      <c r="A35" s="51"/>
      <c r="B35" s="51"/>
      <c r="C35" s="51"/>
      <c r="D35" s="62"/>
      <c r="E35" s="51"/>
      <c r="F35" s="62"/>
      <c r="G35" s="51"/>
      <c r="H35" s="51"/>
      <c r="I35" s="51"/>
      <c r="J35" s="51"/>
    </row>
    <row r="36" spans="1:10" ht="14.25" x14ac:dyDescent="0.2">
      <c r="A36" s="51"/>
      <c r="B36" s="53" t="s">
        <v>147</v>
      </c>
      <c r="C36" s="51"/>
      <c r="D36" s="51">
        <v>2.5000000000000001E-2</v>
      </c>
      <c r="E36" s="51"/>
      <c r="F36" s="51"/>
      <c r="G36" s="51"/>
      <c r="H36" s="51"/>
      <c r="I36" s="51"/>
      <c r="J36" s="51"/>
    </row>
    <row r="37" spans="1:10" ht="14.25" x14ac:dyDescent="0.2">
      <c r="A37" s="51"/>
      <c r="B37" s="51" t="s">
        <v>148</v>
      </c>
      <c r="C37" s="51"/>
      <c r="D37" s="68">
        <f>+D12</f>
        <v>8.7861999999999996E-2</v>
      </c>
      <c r="E37" s="51"/>
      <c r="F37" s="51"/>
      <c r="G37" s="51"/>
      <c r="H37" s="51"/>
      <c r="I37" s="51"/>
      <c r="J37" s="51"/>
    </row>
    <row r="38" spans="1:10" ht="14.25" x14ac:dyDescent="0.2">
      <c r="A38" s="51"/>
      <c r="B38" s="51" t="s">
        <v>149</v>
      </c>
      <c r="C38" s="51"/>
      <c r="D38" s="68">
        <v>0.03</v>
      </c>
      <c r="E38" s="51"/>
      <c r="F38" s="51"/>
      <c r="G38" s="51"/>
      <c r="H38" s="51"/>
      <c r="I38" s="51"/>
      <c r="J38" s="51"/>
    </row>
    <row r="39" spans="1:10" ht="14.25" x14ac:dyDescent="0.2">
      <c r="A39" s="51"/>
      <c r="B39" s="51" t="s">
        <v>150</v>
      </c>
      <c r="C39" s="51"/>
      <c r="D39" s="56">
        <f>+((1+D37)/(1+D36)-1)</f>
        <v>6.1328780487804879E-2</v>
      </c>
      <c r="E39" s="51"/>
      <c r="F39" s="51"/>
      <c r="G39" s="51"/>
      <c r="H39" s="51"/>
      <c r="I39" s="51"/>
      <c r="J39" s="51"/>
    </row>
    <row r="40" spans="1:10" ht="14.25" customHeight="1" x14ac:dyDescent="0.2">
      <c r="A40" s="51"/>
      <c r="B40" s="51" t="s">
        <v>151</v>
      </c>
      <c r="C40" s="51"/>
      <c r="D40" s="54">
        <f>NPV(D39,'EGYP Y FLUJO DE CAJA CORREGIDO'!E46:I46)+'EGYP Y FLUJO DE CAJA CORREGIDO'!D46</f>
        <v>455552.60143181018</v>
      </c>
      <c r="E40" s="79" t="s">
        <v>152</v>
      </c>
      <c r="F40" s="79"/>
      <c r="G40" s="79"/>
      <c r="H40" s="79"/>
      <c r="I40" s="79"/>
      <c r="J40" s="51"/>
    </row>
    <row r="41" spans="1:10" ht="14.25" x14ac:dyDescent="0.2">
      <c r="A41" s="51"/>
      <c r="B41" s="51" t="s">
        <v>153</v>
      </c>
      <c r="C41" s="51"/>
      <c r="D41" s="63">
        <f>IRR('EGYP Y FLUJO DE CAJA CORREGIDO'!D46:I46)</f>
        <v>0.61417285914223707</v>
      </c>
      <c r="E41" s="79"/>
      <c r="F41" s="79"/>
      <c r="G41" s="79"/>
      <c r="H41" s="79"/>
      <c r="I41" s="79"/>
      <c r="J41" s="51"/>
    </row>
    <row r="42" spans="1:10" ht="14.25" x14ac:dyDescent="0.2">
      <c r="A42" s="51"/>
      <c r="B42" s="51"/>
      <c r="C42" s="51"/>
      <c r="D42" s="64"/>
      <c r="E42" s="79"/>
      <c r="F42" s="79"/>
      <c r="G42" s="79"/>
      <c r="H42" s="79"/>
      <c r="I42" s="79"/>
      <c r="J42" s="51"/>
    </row>
    <row r="43" spans="1:10" ht="14.25" x14ac:dyDescent="0.2">
      <c r="A43" s="51"/>
      <c r="B43" s="53" t="s">
        <v>154</v>
      </c>
      <c r="C43" s="51"/>
      <c r="D43" s="64"/>
      <c r="E43" s="51"/>
      <c r="F43" s="51"/>
      <c r="G43" s="51"/>
      <c r="H43" s="51"/>
      <c r="I43" s="51"/>
      <c r="J43" s="51"/>
    </row>
    <row r="44" spans="1:10" ht="14.25" x14ac:dyDescent="0.2">
      <c r="A44" s="51"/>
      <c r="B44" s="51" t="s">
        <v>155</v>
      </c>
      <c r="C44" s="51"/>
      <c r="D44" s="70">
        <f>'EGYP Y FLUJO DE CAJA CORREGIDO'!D62</f>
        <v>0.14563106796116498</v>
      </c>
      <c r="E44" s="51"/>
      <c r="F44" s="51"/>
      <c r="G44" s="51"/>
      <c r="H44" s="51"/>
      <c r="I44" s="51"/>
      <c r="J44" s="51"/>
    </row>
    <row r="45" spans="1:10" ht="14.25" x14ac:dyDescent="0.2">
      <c r="A45" s="51"/>
      <c r="B45" s="51" t="s">
        <v>156</v>
      </c>
      <c r="C45" s="51"/>
      <c r="D45" s="51">
        <f>NPV(D44,'EGYP Y FLUJO DE CAJA CORREGIDO'!E51:G51)</f>
        <v>8868.6350551827982</v>
      </c>
      <c r="E45" s="51"/>
      <c r="F45" s="51"/>
      <c r="G45" s="51"/>
      <c r="H45" s="51"/>
      <c r="I45" s="51"/>
      <c r="J45" s="51"/>
    </row>
    <row r="46" spans="1:10" ht="14.25" x14ac:dyDescent="0.2">
      <c r="A46" s="51"/>
      <c r="B46" s="51" t="s">
        <v>157</v>
      </c>
      <c r="C46" s="51"/>
      <c r="D46" s="65">
        <f>D40+D45</f>
        <v>464421.23648699297</v>
      </c>
      <c r="E46" s="78" t="s">
        <v>166</v>
      </c>
      <c r="F46" s="78"/>
      <c r="G46" s="78"/>
      <c r="H46" s="78"/>
      <c r="I46" s="78"/>
      <c r="J46" s="51"/>
    </row>
    <row r="47" spans="1:10" ht="14.25" x14ac:dyDescent="0.2">
      <c r="A47" s="51"/>
      <c r="B47" s="51" t="s">
        <v>158</v>
      </c>
      <c r="C47" s="51"/>
      <c r="D47" s="63">
        <f>IRR('EGYP Y FLUJO DE CAJA CORREGIDO'!D54:I54)</f>
        <v>0.63200851300880645</v>
      </c>
      <c r="E47" s="78"/>
      <c r="F47" s="78"/>
      <c r="G47" s="78"/>
      <c r="H47" s="78"/>
      <c r="I47" s="78"/>
      <c r="J47" s="51"/>
    </row>
    <row r="48" spans="1:10" ht="14.25" x14ac:dyDescent="0.2">
      <c r="A48" s="51"/>
      <c r="B48" s="51"/>
      <c r="C48" s="51"/>
      <c r="D48" s="51"/>
      <c r="E48" s="51" t="s">
        <v>159</v>
      </c>
      <c r="F48" s="51"/>
      <c r="G48" s="51"/>
      <c r="H48" s="51"/>
      <c r="I48" s="51"/>
      <c r="J48" s="51"/>
    </row>
    <row r="49" spans="1:10" ht="14.25" x14ac:dyDescent="0.2">
      <c r="A49" s="51"/>
      <c r="B49" s="51"/>
      <c r="C49" s="51"/>
      <c r="D49" s="51"/>
      <c r="E49" s="51"/>
      <c r="F49" s="51"/>
      <c r="G49" s="51"/>
      <c r="H49" s="51"/>
      <c r="I49" s="51"/>
      <c r="J49" s="51"/>
    </row>
    <row r="50" spans="1:10" ht="14.25" x14ac:dyDescent="0.2">
      <c r="A50" s="51"/>
      <c r="B50" s="51"/>
      <c r="C50" s="51"/>
      <c r="D50" s="51"/>
      <c r="E50" s="51"/>
      <c r="F50" s="51"/>
      <c r="G50" s="51"/>
      <c r="H50" s="51"/>
      <c r="I50" s="51"/>
      <c r="J50" s="51"/>
    </row>
    <row r="51" spans="1:10" ht="14.25" x14ac:dyDescent="0.2">
      <c r="A51" s="51"/>
      <c r="B51" s="51"/>
      <c r="C51" s="51"/>
      <c r="D51" s="51"/>
      <c r="E51" s="51"/>
      <c r="F51" s="51"/>
      <c r="G51" s="51"/>
      <c r="H51" s="51"/>
      <c r="I51" s="51"/>
      <c r="J51" s="51"/>
    </row>
    <row r="52" spans="1:10" ht="14.25" x14ac:dyDescent="0.2">
      <c r="A52" s="51"/>
      <c r="B52" s="51"/>
      <c r="C52" s="51"/>
      <c r="D52" s="51"/>
      <c r="E52" s="51"/>
      <c r="F52" s="51"/>
      <c r="G52" s="51"/>
      <c r="H52" s="51"/>
      <c r="I52" s="51"/>
      <c r="J52" s="51"/>
    </row>
    <row r="53" spans="1:10" ht="14.25" x14ac:dyDescent="0.2">
      <c r="A53" s="51"/>
      <c r="B53" s="51"/>
      <c r="C53" s="51"/>
      <c r="D53" s="51"/>
      <c r="E53" s="51"/>
      <c r="F53" s="51"/>
      <c r="G53" s="51"/>
      <c r="H53" s="51"/>
      <c r="I53" s="51"/>
      <c r="J53" s="51"/>
    </row>
    <row r="54" spans="1:10" ht="14.25" x14ac:dyDescent="0.2">
      <c r="A54" s="51"/>
      <c r="B54" s="51"/>
      <c r="C54" s="51"/>
      <c r="D54" s="51"/>
      <c r="E54" s="51"/>
      <c r="F54" s="51"/>
      <c r="G54" s="51"/>
      <c r="H54" s="51"/>
      <c r="I54" s="51"/>
      <c r="J54" s="51"/>
    </row>
    <row r="55" spans="1:10" ht="14.25" x14ac:dyDescent="0.2">
      <c r="A55" s="51"/>
      <c r="B55" s="51"/>
      <c r="C55" s="51"/>
      <c r="D55" s="51" t="s">
        <v>160</v>
      </c>
      <c r="E55" s="51"/>
      <c r="F55" s="51"/>
      <c r="G55" s="51"/>
      <c r="H55" s="51"/>
      <c r="I55" s="51"/>
      <c r="J55" s="51"/>
    </row>
    <row r="56" spans="1:10" ht="14.25" x14ac:dyDescent="0.2">
      <c r="A56" s="51"/>
      <c r="B56" s="51"/>
      <c r="C56" s="51"/>
      <c r="D56" s="51"/>
      <c r="E56" s="51"/>
      <c r="F56" s="51"/>
      <c r="G56" s="51"/>
      <c r="H56" s="51"/>
      <c r="I56" s="51"/>
      <c r="J56" s="51"/>
    </row>
    <row r="57" spans="1:10" ht="14.25" x14ac:dyDescent="0.2">
      <c r="A57" s="51"/>
      <c r="B57" s="51"/>
      <c r="C57" s="51"/>
      <c r="D57" s="51"/>
      <c r="E57" s="51"/>
      <c r="F57" s="51"/>
      <c r="G57" s="51"/>
      <c r="H57" s="51"/>
      <c r="I57" s="51"/>
      <c r="J57" s="51"/>
    </row>
    <row r="58" spans="1:10" ht="14.25" x14ac:dyDescent="0.2">
      <c r="A58" s="51"/>
      <c r="B58" s="51"/>
      <c r="C58" s="51"/>
      <c r="D58" s="51"/>
      <c r="E58" s="51"/>
      <c r="F58" s="51"/>
      <c r="G58" s="51"/>
      <c r="H58" s="51"/>
      <c r="I58" s="51"/>
      <c r="J58" s="51"/>
    </row>
    <row r="59" spans="1:10" ht="14.25" x14ac:dyDescent="0.2">
      <c r="A59" s="51"/>
      <c r="B59" s="51"/>
      <c r="C59" s="51"/>
      <c r="D59" s="51"/>
      <c r="E59" s="51"/>
      <c r="F59" s="51"/>
      <c r="G59" s="51"/>
      <c r="H59" s="51"/>
      <c r="I59" s="51"/>
      <c r="J59" s="51"/>
    </row>
    <row r="60" spans="1:10" ht="14.25" x14ac:dyDescent="0.2">
      <c r="A60" s="51"/>
      <c r="B60" s="51"/>
      <c r="C60" s="51"/>
      <c r="D60" s="51"/>
      <c r="E60" s="51"/>
      <c r="F60" s="51"/>
      <c r="G60" s="51"/>
      <c r="H60" s="51"/>
      <c r="I60" s="51"/>
      <c r="J60" s="51"/>
    </row>
    <row r="61" spans="1:10" ht="14.25" x14ac:dyDescent="0.2">
      <c r="A61" s="51"/>
      <c r="B61" s="51"/>
      <c r="C61" s="51"/>
      <c r="D61" s="51"/>
      <c r="E61" s="51"/>
      <c r="F61" s="51"/>
      <c r="G61" s="51"/>
      <c r="H61" s="51"/>
      <c r="I61" s="51"/>
      <c r="J61" s="51"/>
    </row>
    <row r="62" spans="1:10" ht="14.25" x14ac:dyDescent="0.2">
      <c r="A62" s="51"/>
      <c r="B62" s="51"/>
      <c r="C62" s="51"/>
      <c r="D62" s="51"/>
      <c r="E62" s="51"/>
      <c r="F62" s="51"/>
      <c r="G62" s="51"/>
      <c r="H62" s="51"/>
      <c r="I62" s="51"/>
      <c r="J62" s="51"/>
    </row>
    <row r="63" spans="1:10" ht="14.25" x14ac:dyDescent="0.2">
      <c r="A63" s="51"/>
      <c r="B63" s="51"/>
      <c r="C63" s="51"/>
      <c r="D63" s="51"/>
      <c r="E63" s="51"/>
      <c r="F63" s="51"/>
      <c r="G63" s="51"/>
      <c r="H63" s="51"/>
      <c r="I63" s="51"/>
      <c r="J63" s="51"/>
    </row>
    <row r="64" spans="1:10" ht="14.25" x14ac:dyDescent="0.2">
      <c r="A64" s="51"/>
      <c r="B64" s="51"/>
      <c r="C64" s="51"/>
      <c r="D64" s="51"/>
      <c r="E64" s="51"/>
      <c r="F64" s="51"/>
      <c r="G64" s="51"/>
      <c r="H64" s="51"/>
      <c r="I64" s="51"/>
      <c r="J64" s="51"/>
    </row>
    <row r="65" spans="1:10" ht="14.25" x14ac:dyDescent="0.2">
      <c r="A65" s="51"/>
      <c r="B65" s="51"/>
      <c r="C65" s="51"/>
      <c r="D65" s="51"/>
      <c r="E65" s="51"/>
      <c r="F65" s="51"/>
      <c r="G65" s="51"/>
      <c r="H65" s="51"/>
      <c r="I65" s="51"/>
      <c r="J65" s="51"/>
    </row>
    <row r="66" spans="1:10" ht="14.25" x14ac:dyDescent="0.2">
      <c r="A66" s="51"/>
      <c r="B66" s="51"/>
      <c r="C66" s="51"/>
      <c r="D66" s="51"/>
      <c r="E66" s="51"/>
      <c r="F66" s="51"/>
      <c r="G66" s="51"/>
      <c r="H66" s="51"/>
      <c r="I66" s="51"/>
      <c r="J66" s="51"/>
    </row>
    <row r="67" spans="1:10" ht="14.25" x14ac:dyDescent="0.2">
      <c r="A67" s="51"/>
      <c r="B67" s="51"/>
      <c r="C67" s="51"/>
      <c r="D67" s="51"/>
      <c r="E67" s="51"/>
      <c r="F67" s="51"/>
      <c r="G67" s="51"/>
      <c r="H67" s="51"/>
      <c r="I67" s="51"/>
      <c r="J67" s="51"/>
    </row>
    <row r="68" spans="1:10" ht="14.25" x14ac:dyDescent="0.2">
      <c r="A68" s="51"/>
      <c r="B68" s="51"/>
      <c r="C68" s="51"/>
      <c r="D68" s="51"/>
      <c r="E68" s="51"/>
      <c r="F68" s="51"/>
      <c r="G68" s="51"/>
      <c r="H68" s="51"/>
      <c r="I68" s="51"/>
      <c r="J68" s="51"/>
    </row>
    <row r="69" spans="1:10" ht="14.25" x14ac:dyDescent="0.2">
      <c r="A69" s="51"/>
      <c r="B69" s="51"/>
      <c r="C69" s="51"/>
      <c r="D69" s="51"/>
      <c r="E69" s="51"/>
      <c r="F69" s="51"/>
      <c r="G69" s="51"/>
      <c r="H69" s="51"/>
      <c r="I69" s="51"/>
      <c r="J69" s="51"/>
    </row>
    <row r="70" spans="1:10" ht="14.25" x14ac:dyDescent="0.2">
      <c r="A70" s="51"/>
      <c r="B70" s="51"/>
      <c r="C70" s="51"/>
      <c r="D70" s="51"/>
      <c r="E70" s="51"/>
      <c r="F70" s="51"/>
      <c r="G70" s="51"/>
      <c r="H70" s="51"/>
      <c r="I70" s="51"/>
      <c r="J70" s="51"/>
    </row>
    <row r="71" spans="1:10" ht="14.25" x14ac:dyDescent="0.2">
      <c r="A71" s="51"/>
      <c r="B71" s="51"/>
      <c r="C71" s="51"/>
      <c r="D71" s="51"/>
      <c r="E71" s="51"/>
      <c r="F71" s="51"/>
      <c r="G71" s="51"/>
      <c r="H71" s="51"/>
      <c r="I71" s="51"/>
      <c r="J71" s="51"/>
    </row>
    <row r="72" spans="1:10" ht="14.25" x14ac:dyDescent="0.2">
      <c r="A72" s="51"/>
      <c r="B72" s="51"/>
      <c r="C72" s="51"/>
      <c r="D72" s="51"/>
      <c r="E72" s="51"/>
      <c r="F72" s="51"/>
      <c r="G72" s="51"/>
      <c r="H72" s="51"/>
      <c r="I72" s="51"/>
      <c r="J72" s="51"/>
    </row>
    <row r="73" spans="1:10" ht="14.25" x14ac:dyDescent="0.2">
      <c r="A73" s="51"/>
      <c r="B73" s="51"/>
      <c r="C73" s="51"/>
      <c r="D73" s="51"/>
      <c r="E73" s="51"/>
      <c r="F73" s="51"/>
      <c r="G73" s="51"/>
      <c r="H73" s="51"/>
      <c r="I73" s="51"/>
      <c r="J73" s="51"/>
    </row>
    <row r="74" spans="1:10" ht="14.25" x14ac:dyDescent="0.2">
      <c r="A74" s="51"/>
      <c r="B74" s="51"/>
      <c r="C74" s="51"/>
      <c r="D74" s="51"/>
      <c r="E74" s="51"/>
      <c r="F74" s="51"/>
      <c r="G74" s="51"/>
      <c r="H74" s="51"/>
      <c r="I74" s="51"/>
      <c r="J74" s="51"/>
    </row>
    <row r="75" spans="1:10" ht="14.25" x14ac:dyDescent="0.2">
      <c r="A75" s="51"/>
      <c r="B75" s="51"/>
      <c r="C75" s="51"/>
      <c r="D75" s="51"/>
      <c r="E75" s="51"/>
      <c r="F75" s="51"/>
      <c r="G75" s="51"/>
      <c r="H75" s="51"/>
      <c r="I75" s="51"/>
      <c r="J75" s="51"/>
    </row>
    <row r="76" spans="1:10" ht="14.25" x14ac:dyDescent="0.2">
      <c r="A76" s="51"/>
      <c r="B76" s="51"/>
      <c r="C76" s="51"/>
      <c r="D76" s="51"/>
      <c r="E76" s="51"/>
      <c r="F76" s="51"/>
      <c r="G76" s="51"/>
      <c r="H76" s="51"/>
      <c r="I76" s="51"/>
      <c r="J76" s="51"/>
    </row>
    <row r="77" spans="1:10" ht="14.25" x14ac:dyDescent="0.2">
      <c r="A77" s="51"/>
      <c r="B77" s="51"/>
      <c r="C77" s="51"/>
      <c r="D77" s="51"/>
      <c r="E77" s="51"/>
      <c r="F77" s="51"/>
      <c r="G77" s="51"/>
      <c r="H77" s="51"/>
      <c r="I77" s="51"/>
      <c r="J77" s="51"/>
    </row>
    <row r="78" spans="1:10" ht="14.25" x14ac:dyDescent="0.2">
      <c r="A78" s="51"/>
      <c r="B78" s="51"/>
      <c r="C78" s="51"/>
      <c r="D78" s="51"/>
      <c r="E78" s="51"/>
      <c r="F78" s="51"/>
      <c r="G78" s="51"/>
      <c r="H78" s="51"/>
      <c r="I78" s="51"/>
      <c r="J78" s="51"/>
    </row>
    <row r="79" spans="1:10" ht="14.25" x14ac:dyDescent="0.2">
      <c r="A79" s="51"/>
      <c r="B79" s="51"/>
      <c r="C79" s="51"/>
      <c r="D79" s="51"/>
      <c r="E79" s="51"/>
      <c r="F79" s="51"/>
      <c r="G79" s="51"/>
      <c r="H79" s="51"/>
      <c r="I79" s="51"/>
      <c r="J79" s="51"/>
    </row>
    <row r="80" spans="1:10" ht="14.25" x14ac:dyDescent="0.2">
      <c r="A80" s="51"/>
      <c r="B80" s="51"/>
      <c r="C80" s="51"/>
      <c r="D80" s="51"/>
      <c r="E80" s="51"/>
      <c r="F80" s="51"/>
      <c r="G80" s="51"/>
      <c r="H80" s="51"/>
      <c r="I80" s="51"/>
      <c r="J80" s="51"/>
    </row>
    <row r="81" spans="1:10" ht="14.25" x14ac:dyDescent="0.2">
      <c r="A81" s="51"/>
      <c r="B81" s="51"/>
      <c r="C81" s="51"/>
      <c r="D81" s="51"/>
      <c r="E81" s="51"/>
      <c r="F81" s="51"/>
      <c r="G81" s="51"/>
      <c r="H81" s="51"/>
      <c r="I81" s="51"/>
      <c r="J81" s="51"/>
    </row>
    <row r="82" spans="1:10" ht="14.25" x14ac:dyDescent="0.2">
      <c r="A82" s="51"/>
      <c r="B82" s="51"/>
      <c r="C82" s="51"/>
      <c r="D82" s="51"/>
      <c r="E82" s="51"/>
      <c r="F82" s="51"/>
      <c r="G82" s="51"/>
      <c r="H82" s="51"/>
      <c r="I82" s="51"/>
      <c r="J82" s="51"/>
    </row>
    <row r="83" spans="1:10" ht="14.25" x14ac:dyDescent="0.2">
      <c r="A83" s="51"/>
      <c r="B83" s="51"/>
      <c r="C83" s="51"/>
      <c r="D83" s="51"/>
      <c r="E83" s="51"/>
      <c r="F83" s="51"/>
      <c r="G83" s="51"/>
      <c r="H83" s="51"/>
      <c r="I83" s="51"/>
      <c r="J83" s="51"/>
    </row>
    <row r="84" spans="1:10" ht="14.25" x14ac:dyDescent="0.2">
      <c r="A84" s="51"/>
      <c r="B84" s="51"/>
      <c r="C84" s="51"/>
      <c r="D84" s="51"/>
      <c r="E84" s="51"/>
      <c r="F84" s="51"/>
      <c r="G84" s="51"/>
      <c r="H84" s="51"/>
      <c r="I84" s="51"/>
      <c r="J84" s="51"/>
    </row>
    <row r="85" spans="1:10" ht="14.25" x14ac:dyDescent="0.2">
      <c r="A85" s="51"/>
      <c r="B85" s="51"/>
      <c r="C85" s="51"/>
      <c r="D85" s="51"/>
      <c r="E85" s="51"/>
      <c r="F85" s="51"/>
      <c r="G85" s="51"/>
      <c r="H85" s="51"/>
      <c r="I85" s="51"/>
      <c r="J85" s="51"/>
    </row>
    <row r="86" spans="1:10" ht="14.25" x14ac:dyDescent="0.2">
      <c r="A86" s="51"/>
      <c r="B86" s="51"/>
      <c r="C86" s="51"/>
      <c r="D86" s="51"/>
      <c r="E86" s="51"/>
      <c r="F86" s="51"/>
      <c r="G86" s="51"/>
      <c r="H86" s="51"/>
      <c r="I86" s="51"/>
      <c r="J86" s="51"/>
    </row>
    <row r="87" spans="1:10" ht="14.25" x14ac:dyDescent="0.2">
      <c r="A87" s="51"/>
      <c r="B87" s="51"/>
      <c r="C87" s="51"/>
      <c r="D87" s="51"/>
      <c r="E87" s="51"/>
      <c r="F87" s="51"/>
      <c r="G87" s="51"/>
      <c r="H87" s="51"/>
      <c r="I87" s="51"/>
      <c r="J87" s="51"/>
    </row>
    <row r="88" spans="1:10" ht="14.25" x14ac:dyDescent="0.2">
      <c r="A88" s="51"/>
      <c r="B88" s="51"/>
      <c r="C88" s="51"/>
      <c r="D88" s="51"/>
      <c r="E88" s="51"/>
      <c r="F88" s="51"/>
      <c r="G88" s="51"/>
      <c r="H88" s="51"/>
      <c r="I88" s="51"/>
      <c r="J88" s="51"/>
    </row>
    <row r="89" spans="1:10" ht="14.25" x14ac:dyDescent="0.2">
      <c r="A89" s="51"/>
      <c r="B89" s="51"/>
      <c r="C89" s="51"/>
      <c r="D89" s="51"/>
      <c r="E89" s="51"/>
      <c r="F89" s="51"/>
      <c r="G89" s="51"/>
      <c r="H89" s="51"/>
      <c r="I89" s="51"/>
      <c r="J89" s="51"/>
    </row>
    <row r="90" spans="1:10" ht="14.25" x14ac:dyDescent="0.2">
      <c r="A90" s="51"/>
      <c r="B90" s="51"/>
      <c r="C90" s="51"/>
      <c r="D90" s="51"/>
      <c r="E90" s="51"/>
      <c r="F90" s="51"/>
      <c r="G90" s="51"/>
      <c r="H90" s="51"/>
      <c r="I90" s="51"/>
      <c r="J90" s="51"/>
    </row>
    <row r="91" spans="1:10" ht="14.25" x14ac:dyDescent="0.2">
      <c r="A91" s="51"/>
      <c r="B91" s="51"/>
      <c r="C91" s="51"/>
      <c r="D91" s="51"/>
      <c r="E91" s="51"/>
      <c r="F91" s="51"/>
      <c r="G91" s="51"/>
      <c r="H91" s="51"/>
      <c r="I91" s="51"/>
      <c r="J91" s="51"/>
    </row>
    <row r="92" spans="1:10" ht="14.25" x14ac:dyDescent="0.2">
      <c r="A92" s="51"/>
      <c r="B92" s="51"/>
      <c r="C92" s="51"/>
      <c r="D92" s="51"/>
      <c r="E92" s="51"/>
      <c r="F92" s="51"/>
      <c r="G92" s="51"/>
      <c r="H92" s="51"/>
      <c r="I92" s="51"/>
      <c r="J92" s="51"/>
    </row>
    <row r="93" spans="1:10" ht="14.25" x14ac:dyDescent="0.2">
      <c r="A93" s="51"/>
      <c r="B93" s="51"/>
      <c r="C93" s="51"/>
      <c r="D93" s="51"/>
      <c r="E93" s="51"/>
      <c r="F93" s="51"/>
      <c r="G93" s="51"/>
      <c r="H93" s="51"/>
      <c r="I93" s="51"/>
      <c r="J93" s="51"/>
    </row>
    <row r="94" spans="1:10" ht="14.25" x14ac:dyDescent="0.2">
      <c r="A94" s="51"/>
      <c r="B94" s="51"/>
      <c r="C94" s="51"/>
      <c r="D94" s="51"/>
      <c r="E94" s="51"/>
      <c r="F94" s="51"/>
      <c r="G94" s="51"/>
      <c r="H94" s="51"/>
      <c r="I94" s="51"/>
      <c r="J94" s="51"/>
    </row>
    <row r="95" spans="1:10" ht="14.25" x14ac:dyDescent="0.2">
      <c r="A95" s="51"/>
      <c r="B95" s="51"/>
      <c r="C95" s="51"/>
      <c r="D95" s="51"/>
      <c r="E95" s="51"/>
      <c r="F95" s="51"/>
      <c r="G95" s="51"/>
      <c r="H95" s="51"/>
      <c r="I95" s="51"/>
      <c r="J95" s="51"/>
    </row>
    <row r="96" spans="1:10" ht="14.25" x14ac:dyDescent="0.2">
      <c r="A96" s="51"/>
      <c r="B96" s="51"/>
      <c r="C96" s="51"/>
      <c r="D96" s="51"/>
      <c r="E96" s="51"/>
      <c r="F96" s="51"/>
      <c r="G96" s="51"/>
      <c r="H96" s="51"/>
      <c r="I96" s="51"/>
      <c r="J96" s="51"/>
    </row>
    <row r="97" spans="1:10" ht="14.25" x14ac:dyDescent="0.2">
      <c r="A97" s="51"/>
      <c r="B97" s="51"/>
      <c r="C97" s="51"/>
      <c r="D97" s="51"/>
      <c r="E97" s="51"/>
      <c r="F97" s="51"/>
      <c r="G97" s="51"/>
      <c r="H97" s="51"/>
      <c r="I97" s="51"/>
      <c r="J97" s="51"/>
    </row>
    <row r="98" spans="1:10" ht="14.25" x14ac:dyDescent="0.2">
      <c r="A98" s="51"/>
      <c r="B98" s="51"/>
      <c r="C98" s="51"/>
      <c r="D98" s="51"/>
      <c r="E98" s="51"/>
      <c r="F98" s="51"/>
      <c r="G98" s="51"/>
      <c r="H98" s="51"/>
      <c r="I98" s="51"/>
      <c r="J98" s="51"/>
    </row>
    <row r="99" spans="1:10" ht="14.25" x14ac:dyDescent="0.2">
      <c r="A99" s="51"/>
      <c r="B99" s="51"/>
      <c r="C99" s="51"/>
      <c r="D99" s="51"/>
      <c r="E99" s="51"/>
      <c r="F99" s="51"/>
      <c r="G99" s="51"/>
      <c r="H99" s="51"/>
      <c r="I99" s="51"/>
      <c r="J99" s="51"/>
    </row>
    <row r="100" spans="1:10" ht="14.25" x14ac:dyDescent="0.2">
      <c r="A100" s="51"/>
      <c r="B100" s="51"/>
      <c r="C100" s="51"/>
      <c r="D100" s="51"/>
      <c r="E100" s="51"/>
      <c r="F100" s="51"/>
      <c r="G100" s="51"/>
      <c r="H100" s="51"/>
      <c r="I100" s="51"/>
      <c r="J100" s="51"/>
    </row>
    <row r="101" spans="1:10" ht="14.25" x14ac:dyDescent="0.2">
      <c r="A101" s="51"/>
      <c r="B101" s="51"/>
      <c r="C101" s="51"/>
      <c r="D101" s="51"/>
      <c r="E101" s="51"/>
      <c r="F101" s="51"/>
      <c r="G101" s="51"/>
      <c r="H101" s="51"/>
      <c r="I101" s="51"/>
      <c r="J101" s="51"/>
    </row>
    <row r="102" spans="1:10" ht="14.25" x14ac:dyDescent="0.2">
      <c r="A102" s="51"/>
      <c r="B102" s="51"/>
      <c r="C102" s="51"/>
      <c r="D102" s="51"/>
      <c r="E102" s="51"/>
      <c r="F102" s="51"/>
      <c r="G102" s="51"/>
      <c r="H102" s="51"/>
      <c r="I102" s="51"/>
      <c r="J102" s="51"/>
    </row>
    <row r="103" spans="1:10" ht="14.25" x14ac:dyDescent="0.2">
      <c r="A103" s="51"/>
      <c r="B103" s="51"/>
      <c r="C103" s="51"/>
      <c r="D103" s="51"/>
      <c r="E103" s="51"/>
      <c r="F103" s="51"/>
      <c r="G103" s="51"/>
      <c r="H103" s="51"/>
      <c r="I103" s="51"/>
      <c r="J103" s="51"/>
    </row>
    <row r="104" spans="1:10" ht="14.25" x14ac:dyDescent="0.2">
      <c r="A104" s="51"/>
      <c r="B104" s="51"/>
      <c r="C104" s="51"/>
      <c r="D104" s="51"/>
      <c r="E104" s="51"/>
      <c r="F104" s="51"/>
      <c r="G104" s="51"/>
      <c r="H104" s="51"/>
      <c r="I104" s="51"/>
      <c r="J104" s="51"/>
    </row>
    <row r="105" spans="1:10" ht="14.25" x14ac:dyDescent="0.2">
      <c r="A105" s="51"/>
      <c r="B105" s="51"/>
      <c r="C105" s="51"/>
      <c r="D105" s="51"/>
      <c r="E105" s="51"/>
      <c r="F105" s="51"/>
      <c r="G105" s="51"/>
      <c r="H105" s="51"/>
      <c r="I105" s="51"/>
      <c r="J105" s="51"/>
    </row>
    <row r="106" spans="1:10" ht="14.25" x14ac:dyDescent="0.2">
      <c r="A106" s="51"/>
      <c r="B106" s="51"/>
      <c r="C106" s="51"/>
      <c r="D106" s="51"/>
      <c r="E106" s="51"/>
      <c r="F106" s="51"/>
      <c r="G106" s="51"/>
      <c r="H106" s="51"/>
      <c r="I106" s="51"/>
      <c r="J106" s="51"/>
    </row>
    <row r="107" spans="1:10" ht="14.25" x14ac:dyDescent="0.2">
      <c r="A107" s="51"/>
      <c r="B107" s="51"/>
      <c r="C107" s="51"/>
      <c r="D107" s="51"/>
      <c r="E107" s="51"/>
      <c r="F107" s="51"/>
      <c r="G107" s="51"/>
      <c r="H107" s="51"/>
      <c r="I107" s="51"/>
      <c r="J107" s="51"/>
    </row>
    <row r="108" spans="1:10" ht="14.25" x14ac:dyDescent="0.2">
      <c r="A108" s="51"/>
      <c r="B108" s="51"/>
      <c r="C108" s="51"/>
      <c r="D108" s="51"/>
      <c r="E108" s="51"/>
      <c r="F108" s="51"/>
      <c r="G108" s="51"/>
      <c r="H108" s="51"/>
      <c r="I108" s="51"/>
      <c r="J108" s="51"/>
    </row>
    <row r="109" spans="1:10" ht="14.25" x14ac:dyDescent="0.2">
      <c r="A109" s="51"/>
      <c r="B109" s="51"/>
      <c r="C109" s="51"/>
      <c r="D109" s="51"/>
      <c r="E109" s="51"/>
      <c r="F109" s="51"/>
      <c r="G109" s="51"/>
      <c r="H109" s="51"/>
      <c r="I109" s="51"/>
      <c r="J109" s="51"/>
    </row>
    <row r="110" spans="1:10" ht="14.25" x14ac:dyDescent="0.2">
      <c r="A110" s="51"/>
      <c r="B110" s="51"/>
      <c r="C110" s="51"/>
      <c r="D110" s="51"/>
      <c r="E110" s="51"/>
      <c r="F110" s="51"/>
      <c r="G110" s="51"/>
      <c r="H110" s="51"/>
      <c r="I110" s="51"/>
      <c r="J110" s="51"/>
    </row>
    <row r="111" spans="1:10" ht="14.25" x14ac:dyDescent="0.2">
      <c r="A111" s="51"/>
      <c r="B111" s="51"/>
      <c r="C111" s="51"/>
      <c r="D111" s="51"/>
      <c r="E111" s="51"/>
      <c r="F111" s="51"/>
      <c r="G111" s="51"/>
      <c r="H111" s="51"/>
      <c r="I111" s="51"/>
      <c r="J111" s="51"/>
    </row>
    <row r="112" spans="1:10" ht="14.25" x14ac:dyDescent="0.2">
      <c r="A112" s="51"/>
      <c r="B112" s="51"/>
      <c r="C112" s="51"/>
      <c r="D112" s="51"/>
      <c r="E112" s="51"/>
      <c r="F112" s="51"/>
      <c r="G112" s="51"/>
      <c r="H112" s="51"/>
      <c r="I112" s="51"/>
      <c r="J112" s="51"/>
    </row>
    <row r="113" spans="1:10" ht="14.25" x14ac:dyDescent="0.2">
      <c r="A113" s="51"/>
      <c r="B113" s="51"/>
      <c r="C113" s="51"/>
      <c r="D113" s="51"/>
      <c r="E113" s="51"/>
      <c r="F113" s="51"/>
      <c r="G113" s="51"/>
      <c r="H113" s="51"/>
      <c r="I113" s="51"/>
      <c r="J113" s="51"/>
    </row>
    <row r="114" spans="1:10" ht="14.25" x14ac:dyDescent="0.2">
      <c r="A114" s="51"/>
      <c r="B114" s="51"/>
      <c r="C114" s="51"/>
      <c r="D114" s="51"/>
      <c r="E114" s="51"/>
      <c r="F114" s="51"/>
      <c r="G114" s="51"/>
      <c r="H114" s="51"/>
      <c r="I114" s="51"/>
      <c r="J114" s="51"/>
    </row>
    <row r="115" spans="1:10" ht="14.25" x14ac:dyDescent="0.2">
      <c r="A115" s="51"/>
      <c r="B115" s="51"/>
      <c r="C115" s="51"/>
      <c r="D115" s="51"/>
      <c r="E115" s="51"/>
      <c r="F115" s="51"/>
      <c r="G115" s="51"/>
      <c r="H115" s="51"/>
      <c r="I115" s="51"/>
      <c r="J115" s="51"/>
    </row>
    <row r="116" spans="1:10" ht="14.25" x14ac:dyDescent="0.2">
      <c r="A116" s="51"/>
      <c r="B116" s="51"/>
      <c r="C116" s="51"/>
      <c r="D116" s="51"/>
      <c r="E116" s="51"/>
      <c r="F116" s="51"/>
      <c r="G116" s="51"/>
      <c r="H116" s="51"/>
      <c r="I116" s="51"/>
      <c r="J116" s="51"/>
    </row>
    <row r="117" spans="1:10" ht="14.25" x14ac:dyDescent="0.2">
      <c r="A117" s="51"/>
      <c r="B117" s="51"/>
      <c r="C117" s="51"/>
      <c r="D117" s="51"/>
      <c r="E117" s="51"/>
      <c r="F117" s="51"/>
      <c r="G117" s="51"/>
      <c r="H117" s="51"/>
      <c r="I117" s="51"/>
      <c r="J117" s="51"/>
    </row>
    <row r="118" spans="1:10" ht="14.25" x14ac:dyDescent="0.2">
      <c r="A118" s="51"/>
      <c r="B118" s="51"/>
      <c r="C118" s="51"/>
      <c r="D118" s="51"/>
      <c r="E118" s="51"/>
      <c r="F118" s="51"/>
      <c r="G118" s="51"/>
      <c r="H118" s="51"/>
      <c r="I118" s="51"/>
      <c r="J118" s="51"/>
    </row>
    <row r="119" spans="1:10" ht="14.25" x14ac:dyDescent="0.2">
      <c r="A119" s="51"/>
      <c r="B119" s="51"/>
      <c r="C119" s="51"/>
      <c r="D119" s="51"/>
      <c r="E119" s="51"/>
      <c r="F119" s="51"/>
      <c r="G119" s="51"/>
      <c r="H119" s="51"/>
      <c r="I119" s="51"/>
      <c r="J119" s="51"/>
    </row>
    <row r="120" spans="1:10" ht="14.25" x14ac:dyDescent="0.2">
      <c r="A120" s="51"/>
      <c r="B120" s="51"/>
      <c r="C120" s="51"/>
      <c r="D120" s="51"/>
      <c r="E120" s="51"/>
      <c r="F120" s="51"/>
      <c r="G120" s="51"/>
      <c r="H120" s="51"/>
      <c r="I120" s="51"/>
      <c r="J120" s="51"/>
    </row>
    <row r="121" spans="1:10" ht="14.25" x14ac:dyDescent="0.2">
      <c r="A121" s="51"/>
      <c r="B121" s="51"/>
      <c r="C121" s="51"/>
      <c r="D121" s="51"/>
      <c r="E121" s="51"/>
      <c r="F121" s="51"/>
      <c r="G121" s="51"/>
      <c r="H121" s="51"/>
      <c r="I121" s="51"/>
      <c r="J121" s="51"/>
    </row>
    <row r="122" spans="1:10" ht="14.25" x14ac:dyDescent="0.2">
      <c r="A122" s="51"/>
      <c r="B122" s="51"/>
      <c r="C122" s="51"/>
      <c r="D122" s="51"/>
      <c r="E122" s="51"/>
      <c r="F122" s="51"/>
      <c r="G122" s="51"/>
      <c r="H122" s="51"/>
      <c r="I122" s="51"/>
      <c r="J122" s="51"/>
    </row>
    <row r="123" spans="1:10" ht="14.25" x14ac:dyDescent="0.2">
      <c r="A123" s="51"/>
      <c r="B123" s="51"/>
      <c r="C123" s="51"/>
      <c r="D123" s="51"/>
      <c r="E123" s="51"/>
      <c r="F123" s="51"/>
      <c r="G123" s="51"/>
      <c r="H123" s="51"/>
      <c r="I123" s="51"/>
      <c r="J123" s="51"/>
    </row>
    <row r="124" spans="1:10" ht="14.25" x14ac:dyDescent="0.2">
      <c r="A124" s="51"/>
      <c r="B124" s="51"/>
      <c r="C124" s="51"/>
      <c r="D124" s="51"/>
      <c r="E124" s="51"/>
      <c r="F124" s="51"/>
      <c r="G124" s="51"/>
      <c r="H124" s="51"/>
      <c r="I124" s="51"/>
      <c r="J124" s="51"/>
    </row>
    <row r="125" spans="1:10" ht="14.25" x14ac:dyDescent="0.2">
      <c r="A125" s="51"/>
      <c r="B125" s="51"/>
      <c r="C125" s="51"/>
      <c r="D125" s="51"/>
      <c r="E125" s="51"/>
      <c r="F125" s="51"/>
      <c r="G125" s="51"/>
      <c r="H125" s="51"/>
      <c r="I125" s="51"/>
      <c r="J125" s="51"/>
    </row>
    <row r="126" spans="1:10" ht="14.25" x14ac:dyDescent="0.2">
      <c r="A126" s="51"/>
      <c r="B126" s="51"/>
      <c r="C126" s="51"/>
      <c r="D126" s="51"/>
      <c r="E126" s="51"/>
      <c r="F126" s="51"/>
      <c r="G126" s="51"/>
      <c r="H126" s="51"/>
      <c r="I126" s="51"/>
      <c r="J126" s="51"/>
    </row>
    <row r="127" spans="1:10" ht="14.25" x14ac:dyDescent="0.2">
      <c r="A127" s="51"/>
      <c r="B127" s="51"/>
      <c r="C127" s="51"/>
      <c r="D127" s="51"/>
      <c r="E127" s="51"/>
      <c r="F127" s="51"/>
      <c r="G127" s="51"/>
      <c r="H127" s="51"/>
      <c r="I127" s="51"/>
      <c r="J127" s="51"/>
    </row>
    <row r="128" spans="1:10" ht="14.25" x14ac:dyDescent="0.2">
      <c r="A128" s="51"/>
      <c r="B128" s="51"/>
      <c r="C128" s="51"/>
      <c r="D128" s="51"/>
      <c r="E128" s="51"/>
      <c r="F128" s="51"/>
      <c r="G128" s="51"/>
      <c r="H128" s="51"/>
      <c r="I128" s="51"/>
      <c r="J128" s="51"/>
    </row>
    <row r="129" spans="1:10" ht="14.25" x14ac:dyDescent="0.2">
      <c r="A129" s="51"/>
      <c r="B129" s="51"/>
      <c r="C129" s="51"/>
      <c r="D129" s="51"/>
      <c r="E129" s="51"/>
      <c r="F129" s="51"/>
      <c r="G129" s="51"/>
      <c r="H129" s="51"/>
      <c r="I129" s="51"/>
      <c r="J129" s="51"/>
    </row>
    <row r="130" spans="1:10" ht="14.25" x14ac:dyDescent="0.2">
      <c r="A130" s="51"/>
      <c r="B130" s="51"/>
      <c r="C130" s="51"/>
      <c r="D130" s="51"/>
      <c r="E130" s="51"/>
      <c r="F130" s="51"/>
      <c r="G130" s="51"/>
      <c r="H130" s="51"/>
      <c r="I130" s="51"/>
      <c r="J130" s="51"/>
    </row>
    <row r="131" spans="1:10" ht="14.25" x14ac:dyDescent="0.2">
      <c r="A131" s="51"/>
      <c r="B131" s="51"/>
      <c r="C131" s="51"/>
      <c r="D131" s="51"/>
      <c r="E131" s="51"/>
      <c r="F131" s="51"/>
      <c r="G131" s="51"/>
      <c r="H131" s="51"/>
      <c r="I131" s="51"/>
      <c r="J131" s="51"/>
    </row>
    <row r="132" spans="1:10" ht="14.25" x14ac:dyDescent="0.2">
      <c r="A132" s="51"/>
      <c r="B132" s="51"/>
      <c r="C132" s="51"/>
      <c r="D132" s="51"/>
      <c r="E132" s="51"/>
      <c r="F132" s="51"/>
      <c r="G132" s="51"/>
      <c r="H132" s="51"/>
      <c r="I132" s="51"/>
      <c r="J132" s="51"/>
    </row>
    <row r="133" spans="1:10" ht="14.25" x14ac:dyDescent="0.2">
      <c r="A133" s="51"/>
      <c r="B133" s="51"/>
      <c r="C133" s="51"/>
      <c r="D133" s="51"/>
      <c r="E133" s="51"/>
      <c r="F133" s="51"/>
      <c r="G133" s="51"/>
      <c r="H133" s="51"/>
      <c r="I133" s="51"/>
      <c r="J133" s="51"/>
    </row>
    <row r="134" spans="1:10" ht="14.25" x14ac:dyDescent="0.2">
      <c r="A134" s="51"/>
      <c r="B134" s="51"/>
      <c r="C134" s="51"/>
      <c r="D134" s="51"/>
      <c r="E134" s="51"/>
      <c r="F134" s="51"/>
      <c r="G134" s="51"/>
      <c r="H134" s="51"/>
      <c r="I134" s="51"/>
      <c r="J134" s="51"/>
    </row>
    <row r="135" spans="1:10" ht="14.25" x14ac:dyDescent="0.2">
      <c r="A135" s="51"/>
      <c r="B135" s="51"/>
      <c r="C135" s="51"/>
      <c r="D135" s="51"/>
      <c r="E135" s="51"/>
      <c r="F135" s="51"/>
      <c r="G135" s="51"/>
      <c r="H135" s="51"/>
      <c r="I135" s="51"/>
      <c r="J135" s="51"/>
    </row>
    <row r="136" spans="1:10" ht="14.25" x14ac:dyDescent="0.2">
      <c r="A136" s="51"/>
      <c r="B136" s="51"/>
      <c r="C136" s="51"/>
      <c r="D136" s="51"/>
      <c r="E136" s="51"/>
      <c r="F136" s="51"/>
      <c r="G136" s="51"/>
      <c r="H136" s="51"/>
      <c r="I136" s="51"/>
      <c r="J136" s="51"/>
    </row>
    <row r="137" spans="1:10" ht="14.25" x14ac:dyDescent="0.2">
      <c r="A137" s="51"/>
      <c r="B137" s="51"/>
      <c r="C137" s="51"/>
      <c r="D137" s="51"/>
      <c r="E137" s="51"/>
      <c r="F137" s="51"/>
      <c r="G137" s="51"/>
      <c r="H137" s="51"/>
      <c r="I137" s="51"/>
      <c r="J137" s="51"/>
    </row>
    <row r="138" spans="1:10" ht="14.25" x14ac:dyDescent="0.2">
      <c r="A138" s="51"/>
      <c r="B138" s="51"/>
      <c r="C138" s="51"/>
      <c r="D138" s="51"/>
      <c r="E138" s="51"/>
      <c r="F138" s="51"/>
      <c r="G138" s="51"/>
      <c r="H138" s="51"/>
      <c r="I138" s="51"/>
      <c r="J138" s="51"/>
    </row>
    <row r="139" spans="1:10" ht="14.25" x14ac:dyDescent="0.2">
      <c r="A139" s="51"/>
      <c r="B139" s="51"/>
      <c r="C139" s="51"/>
      <c r="D139" s="51"/>
      <c r="E139" s="51"/>
      <c r="F139" s="51"/>
      <c r="G139" s="51"/>
      <c r="H139" s="51"/>
      <c r="I139" s="51"/>
      <c r="J139" s="51"/>
    </row>
    <row r="140" spans="1:10" ht="14.25" x14ac:dyDescent="0.2">
      <c r="A140" s="51"/>
      <c r="B140" s="51"/>
      <c r="C140" s="51"/>
      <c r="D140" s="51"/>
      <c r="E140" s="51"/>
      <c r="F140" s="51"/>
      <c r="G140" s="51"/>
      <c r="H140" s="51"/>
      <c r="I140" s="51"/>
      <c r="J140" s="51"/>
    </row>
    <row r="141" spans="1:10" ht="14.25" x14ac:dyDescent="0.2">
      <c r="A141" s="51"/>
      <c r="B141" s="51"/>
      <c r="C141" s="51"/>
      <c r="D141" s="51"/>
      <c r="E141" s="51"/>
      <c r="F141" s="51"/>
      <c r="G141" s="51"/>
    </row>
    <row r="142" spans="1:10" ht="14.25" x14ac:dyDescent="0.2">
      <c r="A142" s="51"/>
      <c r="B142" s="51"/>
      <c r="C142" s="51"/>
      <c r="D142" s="51"/>
      <c r="E142" s="51"/>
      <c r="F142" s="51"/>
      <c r="G142" s="51"/>
    </row>
    <row r="143" spans="1:10" ht="14.25" x14ac:dyDescent="0.2">
      <c r="A143" s="51"/>
      <c r="B143" s="51"/>
      <c r="C143" s="51"/>
      <c r="D143" s="51"/>
      <c r="E143" s="51"/>
      <c r="F143" s="51"/>
      <c r="G143" s="51"/>
    </row>
    <row r="144" spans="1:10" ht="14.25" x14ac:dyDescent="0.2">
      <c r="A144" s="51"/>
      <c r="B144" s="51"/>
      <c r="C144" s="51"/>
      <c r="D144" s="51"/>
      <c r="E144" s="51"/>
      <c r="F144" s="51"/>
      <c r="G144" s="51"/>
    </row>
    <row r="145" spans="1:7" ht="14.25" x14ac:dyDescent="0.2">
      <c r="A145" s="51"/>
      <c r="B145" s="51"/>
      <c r="C145" s="51"/>
      <c r="D145" s="51"/>
      <c r="E145" s="51"/>
      <c r="F145" s="51"/>
      <c r="G145" s="51"/>
    </row>
    <row r="146" spans="1:7" ht="14.25" x14ac:dyDescent="0.2">
      <c r="A146" s="51"/>
      <c r="B146" s="51"/>
      <c r="C146" s="51"/>
      <c r="D146" s="51"/>
      <c r="E146" s="51"/>
      <c r="F146" s="51"/>
      <c r="G146" s="51"/>
    </row>
    <row r="147" spans="1:7" ht="14.25" x14ac:dyDescent="0.2">
      <c r="A147" s="51"/>
      <c r="B147" s="51"/>
      <c r="C147" s="51"/>
      <c r="D147" s="51"/>
      <c r="E147" s="51"/>
      <c r="F147" s="51"/>
      <c r="G147" s="51"/>
    </row>
    <row r="148" spans="1:7" ht="14.25" x14ac:dyDescent="0.2">
      <c r="A148" s="51"/>
      <c r="B148" s="51"/>
      <c r="C148" s="51"/>
      <c r="D148" s="51"/>
      <c r="E148" s="51"/>
      <c r="F148" s="51"/>
      <c r="G148" s="51"/>
    </row>
    <row r="149" spans="1:7" ht="14.25" x14ac:dyDescent="0.2">
      <c r="A149" s="51"/>
      <c r="B149" s="51"/>
      <c r="C149" s="51"/>
      <c r="D149" s="51"/>
      <c r="E149" s="51"/>
      <c r="F149" s="51"/>
      <c r="G149" s="51"/>
    </row>
    <row r="150" spans="1:7" ht="14.25" x14ac:dyDescent="0.2">
      <c r="A150" s="51"/>
      <c r="B150" s="51"/>
      <c r="C150" s="51"/>
      <c r="D150" s="51"/>
      <c r="E150" s="51"/>
      <c r="F150" s="51"/>
      <c r="G150" s="51"/>
    </row>
    <row r="151" spans="1:7" ht="14.25" x14ac:dyDescent="0.2">
      <c r="A151" s="51"/>
      <c r="B151" s="51"/>
      <c r="C151" s="51"/>
      <c r="D151" s="51"/>
      <c r="E151" s="51"/>
      <c r="F151" s="51"/>
      <c r="G151" s="51"/>
    </row>
    <row r="152" spans="1:7" ht="14.25" x14ac:dyDescent="0.2">
      <c r="A152" s="51"/>
      <c r="B152" s="51"/>
      <c r="C152" s="51"/>
      <c r="D152" s="51"/>
      <c r="E152" s="51"/>
      <c r="F152" s="51"/>
      <c r="G152" s="51"/>
    </row>
    <row r="153" spans="1:7" ht="14.25" x14ac:dyDescent="0.2">
      <c r="A153" s="51"/>
      <c r="B153" s="51"/>
      <c r="C153" s="51"/>
      <c r="D153" s="51"/>
      <c r="E153" s="51"/>
      <c r="F153" s="51"/>
      <c r="G153" s="51"/>
    </row>
    <row r="154" spans="1:7" ht="14.25" x14ac:dyDescent="0.2">
      <c r="A154" s="51"/>
      <c r="B154" s="51"/>
      <c r="C154" s="51"/>
      <c r="D154" s="51"/>
      <c r="E154" s="51"/>
      <c r="F154" s="51"/>
      <c r="G154" s="51"/>
    </row>
    <row r="155" spans="1:7" ht="14.25" x14ac:dyDescent="0.2">
      <c r="A155" s="51"/>
      <c r="B155" s="51"/>
      <c r="C155" s="51"/>
      <c r="D155" s="51"/>
      <c r="E155" s="51"/>
      <c r="F155" s="51"/>
      <c r="G155" s="51"/>
    </row>
    <row r="156" spans="1:7" ht="14.25" x14ac:dyDescent="0.2">
      <c r="A156" s="51"/>
      <c r="B156" s="51"/>
      <c r="C156" s="51"/>
      <c r="D156" s="51"/>
      <c r="E156" s="51"/>
      <c r="F156" s="51"/>
      <c r="G156" s="51"/>
    </row>
    <row r="157" spans="1:7" ht="14.25" x14ac:dyDescent="0.2">
      <c r="A157" s="51"/>
      <c r="B157" s="51"/>
      <c r="C157" s="51"/>
      <c r="D157" s="51"/>
      <c r="E157" s="51"/>
      <c r="F157" s="51"/>
      <c r="G157" s="51"/>
    </row>
    <row r="158" spans="1:7" ht="14.25" x14ac:dyDescent="0.2">
      <c r="A158" s="51"/>
      <c r="B158" s="51"/>
      <c r="C158" s="51"/>
      <c r="D158" s="51"/>
      <c r="E158" s="51"/>
      <c r="F158" s="51"/>
      <c r="G158" s="51"/>
    </row>
    <row r="159" spans="1:7" ht="14.25" x14ac:dyDescent="0.2">
      <c r="A159" s="51"/>
      <c r="B159" s="51"/>
      <c r="C159" s="51"/>
      <c r="D159" s="51"/>
      <c r="E159" s="51"/>
      <c r="F159" s="51"/>
      <c r="G159" s="51"/>
    </row>
    <row r="160" spans="1:7" ht="14.25" x14ac:dyDescent="0.2">
      <c r="A160" s="51"/>
      <c r="B160" s="51"/>
      <c r="C160" s="51"/>
      <c r="D160" s="51"/>
      <c r="E160" s="51"/>
      <c r="F160" s="51"/>
      <c r="G160" s="51"/>
    </row>
    <row r="161" spans="1:7" ht="14.25" x14ac:dyDescent="0.2">
      <c r="A161" s="51"/>
      <c r="B161" s="51"/>
      <c r="C161" s="51"/>
      <c r="D161" s="51"/>
      <c r="E161" s="51"/>
      <c r="F161" s="51"/>
      <c r="G161" s="51"/>
    </row>
    <row r="162" spans="1:7" ht="14.25" x14ac:dyDescent="0.2">
      <c r="A162" s="51"/>
      <c r="B162" s="51"/>
      <c r="C162" s="51"/>
      <c r="D162" s="51"/>
      <c r="E162" s="51"/>
      <c r="F162" s="51"/>
      <c r="G162" s="51"/>
    </row>
    <row r="163" spans="1:7" ht="14.25" x14ac:dyDescent="0.2">
      <c r="A163" s="51"/>
      <c r="B163" s="51"/>
      <c r="C163" s="51"/>
      <c r="D163" s="51"/>
      <c r="E163" s="51"/>
      <c r="F163" s="51"/>
      <c r="G163" s="51"/>
    </row>
  </sheetData>
  <mergeCells count="2">
    <mergeCell ref="E46:I47"/>
    <mergeCell ref="E40:I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EGYP Y FLUJO DE CAJA CORREGIDO</vt:lpstr>
      <vt:lpstr>Hoja3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dc:creator>
  <cp:lastModifiedBy>Tony Hinojosa</cp:lastModifiedBy>
  <dcterms:created xsi:type="dcterms:W3CDTF">2013-12-20T00:46:38Z</dcterms:created>
  <dcterms:modified xsi:type="dcterms:W3CDTF">2016-04-08T17:35:54Z</dcterms:modified>
</cp:coreProperties>
</file>