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Homeworks/EVALUACION DE CASOS DE PROYECTOS NUEVOS/"/>
    </mc:Choice>
  </mc:AlternateContent>
  <xr:revisionPtr revIDLastSave="0" documentId="8_{D4E2971E-40FD-4B6C-B2FF-772056E274A7}" xr6:coauthVersionLast="47" xr6:coauthVersionMax="47" xr10:uidLastSave="{00000000-0000-0000-0000-000000000000}"/>
  <bookViews>
    <workbookView xWindow="-120" yWindow="-16320" windowWidth="29040" windowHeight="15720"/>
  </bookViews>
  <sheets>
    <sheet name="Juan Pérez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1" l="1"/>
  <c r="E32" i="1"/>
  <c r="F59" i="1" s="1"/>
  <c r="F61" i="1" s="1"/>
  <c r="D32" i="1"/>
  <c r="G18" i="1"/>
  <c r="G17" i="1"/>
  <c r="H17" i="1" s="1"/>
  <c r="D25" i="1" s="1"/>
  <c r="E25" i="1" s="1"/>
  <c r="G25" i="1" s="1"/>
  <c r="G16" i="1"/>
  <c r="H16" i="1" s="1"/>
  <c r="F16" i="1"/>
  <c r="D57" i="1"/>
  <c r="E36" i="1"/>
  <c r="E40" i="1"/>
  <c r="E39" i="1" s="1"/>
  <c r="F64" i="1" s="1"/>
  <c r="E41" i="1"/>
  <c r="F17" i="1"/>
  <c r="F18" i="1"/>
  <c r="H18" i="1"/>
  <c r="D26" i="1" s="1"/>
  <c r="E26" i="1" s="1"/>
  <c r="G26" i="1" s="1"/>
  <c r="F36" i="1"/>
  <c r="G63" i="1" s="1"/>
  <c r="F40" i="1"/>
  <c r="F39" i="1" s="1"/>
  <c r="G64" i="1" s="1"/>
  <c r="F41" i="1"/>
  <c r="F32" i="1"/>
  <c r="G59" i="1" s="1"/>
  <c r="D36" i="1"/>
  <c r="E63" i="1" s="1"/>
  <c r="D40" i="1"/>
  <c r="D41" i="1"/>
  <c r="E59" i="1"/>
  <c r="E61" i="1" s="1"/>
  <c r="F27" i="1"/>
  <c r="G60" i="1" s="1"/>
  <c r="D61" i="1"/>
  <c r="D67" i="1" s="1"/>
  <c r="D19" i="1"/>
  <c r="D39" i="1"/>
  <c r="E64" i="1" s="1"/>
  <c r="D24" i="1" l="1"/>
  <c r="H19" i="1"/>
  <c r="G61" i="1"/>
  <c r="D76" i="1"/>
  <c r="C80" i="1"/>
  <c r="E80" i="1" s="1"/>
  <c r="F63" i="1"/>
  <c r="E37" i="1" l="1"/>
  <c r="E35" i="1" s="1"/>
  <c r="E38" i="1" s="1"/>
  <c r="E42" i="1" s="1"/>
  <c r="E44" i="1" s="1"/>
  <c r="F37" i="1"/>
  <c r="F35" i="1" s="1"/>
  <c r="F38" i="1" s="1"/>
  <c r="F42" i="1" s="1"/>
  <c r="D37" i="1"/>
  <c r="D35" i="1" s="1"/>
  <c r="D38" i="1" s="1"/>
  <c r="D42" i="1" s="1"/>
  <c r="D44" i="1" s="1"/>
  <c r="E24" i="1"/>
  <c r="D27" i="1"/>
  <c r="D45" i="1" l="1"/>
  <c r="E65" i="1" s="1"/>
  <c r="E66" i="1" s="1"/>
  <c r="E67" i="1" s="1"/>
  <c r="D46" i="1"/>
  <c r="E45" i="1"/>
  <c r="F65" i="1" s="1"/>
  <c r="F66" i="1" s="1"/>
  <c r="F67" i="1" s="1"/>
  <c r="C82" i="1" s="1"/>
  <c r="D82" i="1" s="1"/>
  <c r="E27" i="1"/>
  <c r="G24" i="1"/>
  <c r="G27" i="1" s="1"/>
  <c r="F43" i="1" s="1"/>
  <c r="F44" i="1" s="1"/>
  <c r="F45" i="1" l="1"/>
  <c r="G65" i="1" s="1"/>
  <c r="G66" i="1" s="1"/>
  <c r="G67" i="1" s="1"/>
  <c r="C83" i="1" s="1"/>
  <c r="D83" i="1" s="1"/>
  <c r="D85" i="1" s="1"/>
  <c r="E46" i="1"/>
  <c r="C81" i="1"/>
  <c r="D73" i="1"/>
  <c r="D75" i="1" s="1"/>
  <c r="E75" i="1" s="1"/>
  <c r="D72" i="1" l="1"/>
  <c r="D81" i="1"/>
  <c r="E81" i="1" s="1"/>
  <c r="E82" i="1" s="1"/>
  <c r="F46" i="1"/>
  <c r="E83" i="1" l="1"/>
  <c r="D86" i="1"/>
  <c r="E88" i="1" s="1"/>
</calcChain>
</file>

<file path=xl/sharedStrings.xml><?xml version="1.0" encoding="utf-8"?>
<sst xmlns="http://schemas.openxmlformats.org/spreadsheetml/2006/main" count="81" uniqueCount="70">
  <si>
    <t>Solución</t>
  </si>
  <si>
    <t>Determinar los valores de la depreciación, la depreciación acumulada y</t>
  </si>
  <si>
    <t>comparar el valor neto en libros de los activos versus el valor de mercado</t>
  </si>
  <si>
    <t>con la finalidad de determinar la ganancia o pérdida en venta de activo fijo</t>
  </si>
  <si>
    <t>y de esta manera poder estructurar el Estado de Ganancias y Pérdidas. A</t>
  </si>
  <si>
    <t xml:space="preserve">partir del EGP se puede estructurar fácilmente el flujo de caja, teniendo en </t>
  </si>
  <si>
    <t>sólo las partidas que representan una salida o entrada en efectivo.</t>
  </si>
  <si>
    <t>DEPRECIACIONES</t>
  </si>
  <si>
    <t>Activo fijo</t>
  </si>
  <si>
    <t>Cortadora</t>
  </si>
  <si>
    <t>Remalladora</t>
  </si>
  <si>
    <t>Costura recta</t>
  </si>
  <si>
    <t>Costo</t>
  </si>
  <si>
    <t>Vida útil</t>
  </si>
  <si>
    <t>Tasa Dep</t>
  </si>
  <si>
    <t>TOTAL</t>
  </si>
  <si>
    <t>VENTA DE ACTIVOS FIJOS A FIN DEL AÑO 3</t>
  </si>
  <si>
    <t>Activo Fijo</t>
  </si>
  <si>
    <t>Costura Recta</t>
  </si>
  <si>
    <t>Valor neto en libros</t>
  </si>
  <si>
    <t>Valor de mercado</t>
  </si>
  <si>
    <t>Ventas</t>
  </si>
  <si>
    <t>Costo de ventas</t>
  </si>
  <si>
    <t>Depreciación</t>
  </si>
  <si>
    <t>Utilidad Bruta</t>
  </si>
  <si>
    <t>Administrativos</t>
  </si>
  <si>
    <t>Utilidad Imponible</t>
  </si>
  <si>
    <t>Impuesto</t>
  </si>
  <si>
    <t>Utilidad Neta</t>
  </si>
  <si>
    <t xml:space="preserve">Cantidad </t>
  </si>
  <si>
    <t>Precio</t>
  </si>
  <si>
    <t>RUBRO</t>
  </si>
  <si>
    <t>Pérdida venta AF</t>
  </si>
  <si>
    <t xml:space="preserve">Impuesto </t>
  </si>
  <si>
    <t>FLUJO DE CAJA PROYECTADO</t>
  </si>
  <si>
    <t>Inversión</t>
  </si>
  <si>
    <t>Ingresos</t>
  </si>
  <si>
    <t>Venta Prendas</t>
  </si>
  <si>
    <t>Total ingresos</t>
  </si>
  <si>
    <t>Egresos</t>
  </si>
  <si>
    <t>Costo de producción</t>
  </si>
  <si>
    <t>Gastos operativos</t>
  </si>
  <si>
    <t>Total egresos</t>
  </si>
  <si>
    <t>Flujo Neto de Caja</t>
  </si>
  <si>
    <t>cortadora</t>
  </si>
  <si>
    <t>Total Inversión</t>
  </si>
  <si>
    <t>TEM</t>
  </si>
  <si>
    <t>O.53%</t>
  </si>
  <si>
    <t>TEA</t>
  </si>
  <si>
    <r>
      <t>(1+ 0.53</t>
    </r>
    <r>
      <rPr>
        <strike/>
        <sz val="10"/>
        <rFont val="Arial"/>
        <family val="2"/>
      </rPr>
      <t>%)EXP(12) -1</t>
    </r>
  </si>
  <si>
    <t>VAN =</t>
  </si>
  <si>
    <t>TIR =</t>
  </si>
  <si>
    <t>PRIMER EXAMEN DE EVALUACION</t>
  </si>
  <si>
    <t xml:space="preserve">1.- </t>
  </si>
  <si>
    <t>Valor Resid.</t>
  </si>
  <si>
    <t>Dep.Anual</t>
  </si>
  <si>
    <t>Depreciación Acumulada</t>
  </si>
  <si>
    <t>Ganancia/ pérdida</t>
  </si>
  <si>
    <t>Costos de Producc.</t>
  </si>
  <si>
    <t>Utilidad Operativa</t>
  </si>
  <si>
    <t>ESTADO DE GANANCIAS Y PÉRDIDAS</t>
  </si>
  <si>
    <t>Venta Activo Fijo</t>
  </si>
  <si>
    <t>RBC =</t>
  </si>
  <si>
    <t>Periodo</t>
  </si>
  <si>
    <t>Flujo nominal</t>
  </si>
  <si>
    <t>Flujo Acum</t>
  </si>
  <si>
    <t>Flujo desc.</t>
  </si>
  <si>
    <t>x</t>
  </si>
  <si>
    <t>3 años, 8 meses</t>
  </si>
  <si>
    <t>PERIODO DE RECUPERO DE LA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</si>
</sst>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5" formatCode="&quot;S/.&quot;\ #,##0.00;[Red]&quot;S/.&quot;\ \-#,##0.00"/>
    <numFmt numFmtId="183" formatCode="&quot;$&quot;#,##0.00;[Red]\-&quot;$&quot;#,##0.00"/>
    <numFmt numFmtId="204" formatCode="0.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3" fontId="1" fillId="2" borderId="11" xfId="0" applyNumberFormat="1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center"/>
    </xf>
    <xf numFmtId="9" fontId="0" fillId="0" borderId="0" xfId="0" applyNumberFormat="1"/>
    <xf numFmtId="3" fontId="0" fillId="0" borderId="7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3" fontId="1" fillId="2" borderId="15" xfId="0" applyNumberFormat="1" applyFont="1" applyFill="1" applyBorder="1"/>
    <xf numFmtId="0" fontId="2" fillId="0" borderId="6" xfId="0" applyFont="1" applyBorder="1"/>
    <xf numFmtId="0" fontId="1" fillId="0" borderId="6" xfId="0" applyFont="1" applyBorder="1"/>
    <xf numFmtId="0" fontId="1" fillId="0" borderId="12" xfId="0" applyFont="1" applyBorder="1"/>
    <xf numFmtId="3" fontId="0" fillId="0" borderId="13" xfId="0" applyNumberFormat="1" applyBorder="1"/>
    <xf numFmtId="0" fontId="1" fillId="0" borderId="8" xfId="0" applyFont="1" applyBorder="1"/>
    <xf numFmtId="10" fontId="0" fillId="0" borderId="0" xfId="0" applyNumberFormat="1"/>
    <xf numFmtId="183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04" fontId="0" fillId="0" borderId="1" xfId="0" applyNumberFormat="1" applyBorder="1" applyAlignment="1">
      <alignment horizontal="center"/>
    </xf>
    <xf numFmtId="20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horizontal="justify" vertical="center"/>
    </xf>
    <xf numFmtId="0" fontId="1" fillId="3" borderId="18" xfId="0" applyFont="1" applyFill="1" applyBorder="1" applyAlignment="1">
      <alignment horizontal="justify" vertical="center"/>
    </xf>
    <xf numFmtId="0" fontId="0" fillId="0" borderId="3" xfId="0" applyBorder="1"/>
    <xf numFmtId="0" fontId="0" fillId="0" borderId="4" xfId="0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19" xfId="0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4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5" xfId="0" applyNumberFormat="1" applyBorder="1" applyAlignment="1">
      <alignment horizontal="left"/>
    </xf>
    <xf numFmtId="3" fontId="0" fillId="0" borderId="7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left"/>
    </xf>
    <xf numFmtId="3" fontId="0" fillId="0" borderId="9" xfId="0" applyNumberFormat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3" fontId="1" fillId="0" borderId="1" xfId="0" applyNumberFormat="1" applyFont="1" applyBorder="1"/>
    <xf numFmtId="3" fontId="1" fillId="0" borderId="7" xfId="0" applyNumberFormat="1" applyFont="1" applyBorder="1"/>
    <xf numFmtId="0" fontId="1" fillId="0" borderId="1" xfId="0" applyFont="1" applyBorder="1"/>
    <xf numFmtId="0" fontId="1" fillId="0" borderId="7" xfId="0" applyFont="1" applyBorder="1"/>
    <xf numFmtId="3" fontId="1" fillId="0" borderId="1" xfId="0" applyNumberFormat="1" applyFont="1" applyBorder="1" applyAlignment="1">
      <alignment horizontal="left"/>
    </xf>
    <xf numFmtId="0" fontId="1" fillId="0" borderId="2" xfId="0" applyFont="1" applyBorder="1"/>
    <xf numFmtId="0" fontId="1" fillId="0" borderId="9" xfId="0" applyFont="1" applyBorder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" fontId="0" fillId="0" borderId="1" xfId="0" applyNumberFormat="1" applyBorder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3" fontId="0" fillId="0" borderId="20" xfId="0" applyNumberFormat="1" applyBorder="1"/>
    <xf numFmtId="1" fontId="0" fillId="0" borderId="20" xfId="0" applyNumberFormat="1" applyBorder="1"/>
    <xf numFmtId="3" fontId="0" fillId="0" borderId="21" xfId="0" applyNumberFormat="1" applyBorder="1"/>
    <xf numFmtId="175" fontId="0" fillId="0" borderId="0" xfId="0" applyNumberFormat="1"/>
    <xf numFmtId="175" fontId="0" fillId="0" borderId="22" xfId="0" applyNumberFormat="1" applyBorder="1"/>
    <xf numFmtId="0" fontId="1" fillId="0" borderId="0" xfId="0" applyFont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8"/>
  <sheetViews>
    <sheetView tabSelected="1" workbookViewId="0">
      <selection activeCell="H81" sqref="H81"/>
    </sheetView>
  </sheetViews>
  <sheetFormatPr defaultRowHeight="12.75" x14ac:dyDescent="0.2"/>
  <cols>
    <col min="1" max="1" width="11.42578125" customWidth="1"/>
    <col min="2" max="2" width="9.140625" customWidth="1"/>
    <col min="3" max="3" width="18" customWidth="1"/>
    <col min="4" max="4" width="12.85546875" customWidth="1"/>
    <col min="5" max="5" width="10.28515625" customWidth="1"/>
    <col min="6" max="6" width="9.140625" customWidth="1"/>
    <col min="7" max="7" width="12" customWidth="1"/>
    <col min="8" max="8" width="10.42578125" customWidth="1"/>
    <col min="9" max="256" width="11.42578125" customWidth="1"/>
  </cols>
  <sheetData>
    <row r="3" spans="2:8" x14ac:dyDescent="0.2">
      <c r="C3" t="s">
        <v>52</v>
      </c>
    </row>
    <row r="5" spans="2:8" x14ac:dyDescent="0.2">
      <c r="C5" s="32" t="s">
        <v>0</v>
      </c>
    </row>
    <row r="6" spans="2:8" x14ac:dyDescent="0.2">
      <c r="B6" s="15" t="s">
        <v>53</v>
      </c>
      <c r="C6" t="s">
        <v>1</v>
      </c>
    </row>
    <row r="7" spans="2:8" x14ac:dyDescent="0.2">
      <c r="C7" t="s">
        <v>2</v>
      </c>
    </row>
    <row r="8" spans="2:8" x14ac:dyDescent="0.2">
      <c r="C8" t="s">
        <v>3</v>
      </c>
    </row>
    <row r="9" spans="2:8" x14ac:dyDescent="0.2">
      <c r="C9" t="s">
        <v>4</v>
      </c>
    </row>
    <row r="10" spans="2:8" x14ac:dyDescent="0.2">
      <c r="C10" t="s">
        <v>5</v>
      </c>
    </row>
    <row r="11" spans="2:8" x14ac:dyDescent="0.2">
      <c r="C11" t="s">
        <v>6</v>
      </c>
    </row>
    <row r="13" spans="2:8" x14ac:dyDescent="0.2">
      <c r="C13" s="83" t="s">
        <v>7</v>
      </c>
      <c r="D13" s="83"/>
      <c r="E13" s="83"/>
      <c r="F13" s="83"/>
      <c r="G13" s="83"/>
      <c r="H13" s="83"/>
    </row>
    <row r="14" spans="2:8" ht="13.5" thickBot="1" x14ac:dyDescent="0.25"/>
    <row r="15" spans="2:8" x14ac:dyDescent="0.2">
      <c r="C15" s="5" t="s">
        <v>8</v>
      </c>
      <c r="D15" s="37" t="s">
        <v>12</v>
      </c>
      <c r="E15" s="6" t="s">
        <v>13</v>
      </c>
      <c r="F15" s="6" t="s">
        <v>14</v>
      </c>
      <c r="G15" s="6" t="s">
        <v>54</v>
      </c>
      <c r="H15" s="7" t="s">
        <v>55</v>
      </c>
    </row>
    <row r="16" spans="2:8" x14ac:dyDescent="0.2">
      <c r="C16" s="8" t="s">
        <v>9</v>
      </c>
      <c r="D16" s="34">
        <v>45000</v>
      </c>
      <c r="E16" s="38">
        <v>5</v>
      </c>
      <c r="F16" s="40">
        <f>1/E16</f>
        <v>0.2</v>
      </c>
      <c r="G16" s="38">
        <f>D16*10%</f>
        <v>4500</v>
      </c>
      <c r="H16" s="42">
        <f>(D16-G16)*F16</f>
        <v>8100</v>
      </c>
    </row>
    <row r="17" spans="3:8" x14ac:dyDescent="0.2">
      <c r="C17" s="8" t="s">
        <v>10</v>
      </c>
      <c r="D17" s="34">
        <v>22000</v>
      </c>
      <c r="E17" s="38">
        <v>6</v>
      </c>
      <c r="F17" s="40">
        <f>1/E17</f>
        <v>0.16666666666666666</v>
      </c>
      <c r="G17" s="38">
        <f>D17*10%</f>
        <v>2200</v>
      </c>
      <c r="H17" s="42">
        <f>(D17-G17)*F17</f>
        <v>3300</v>
      </c>
    </row>
    <row r="18" spans="3:8" ht="13.5" thickBot="1" x14ac:dyDescent="0.25">
      <c r="C18" s="10" t="s">
        <v>11</v>
      </c>
      <c r="D18" s="35">
        <v>15000</v>
      </c>
      <c r="E18" s="39">
        <v>6</v>
      </c>
      <c r="F18" s="41">
        <f>1/E18</f>
        <v>0.16666666666666666</v>
      </c>
      <c r="G18" s="39">
        <f>D18*10%</f>
        <v>1500</v>
      </c>
      <c r="H18" s="43">
        <f>(D18-G18)*F18</f>
        <v>2250</v>
      </c>
    </row>
    <row r="19" spans="3:8" ht="13.5" thickBot="1" x14ac:dyDescent="0.25">
      <c r="C19" s="21" t="s">
        <v>15</v>
      </c>
      <c r="D19" s="36">
        <f>SUM(D16:D18)</f>
        <v>82000</v>
      </c>
      <c r="E19" s="14"/>
      <c r="F19" s="14"/>
      <c r="G19" s="14"/>
      <c r="H19" s="23">
        <f>SUM(H16:H18)</f>
        <v>13650</v>
      </c>
    </row>
    <row r="21" spans="3:8" x14ac:dyDescent="0.2">
      <c r="C21" s="83" t="s">
        <v>16</v>
      </c>
      <c r="D21" s="83"/>
      <c r="E21" s="83"/>
      <c r="F21" s="83"/>
      <c r="G21" s="83"/>
      <c r="H21" s="83"/>
    </row>
    <row r="22" spans="3:8" ht="13.5" thickBot="1" x14ac:dyDescent="0.25"/>
    <row r="23" spans="3:8" ht="39" thickBot="1" x14ac:dyDescent="0.25">
      <c r="C23" s="44" t="s">
        <v>17</v>
      </c>
      <c r="D23" s="45" t="s">
        <v>56</v>
      </c>
      <c r="E23" s="45" t="s">
        <v>19</v>
      </c>
      <c r="F23" s="45" t="s">
        <v>20</v>
      </c>
      <c r="G23" s="46" t="s">
        <v>57</v>
      </c>
    </row>
    <row r="24" spans="3:8" x14ac:dyDescent="0.2">
      <c r="C24" s="47" t="s">
        <v>9</v>
      </c>
      <c r="D24" s="52">
        <f>H16*3</f>
        <v>24300</v>
      </c>
      <c r="E24" s="54">
        <f>D16-D24</f>
        <v>20700</v>
      </c>
      <c r="F24" s="54">
        <v>20000</v>
      </c>
      <c r="G24" s="56">
        <f>F24-E24</f>
        <v>-700</v>
      </c>
    </row>
    <row r="25" spans="3:8" x14ac:dyDescent="0.2">
      <c r="C25" s="8" t="s">
        <v>10</v>
      </c>
      <c r="D25" s="53">
        <f>H17*3</f>
        <v>9900</v>
      </c>
      <c r="E25" s="55">
        <f>D17-D25</f>
        <v>12100</v>
      </c>
      <c r="F25" s="55">
        <v>15000</v>
      </c>
      <c r="G25" s="57">
        <f>F25-E25</f>
        <v>2900</v>
      </c>
    </row>
    <row r="26" spans="3:8" ht="13.5" thickBot="1" x14ac:dyDescent="0.25">
      <c r="C26" s="10" t="s">
        <v>18</v>
      </c>
      <c r="D26" s="58">
        <f>H18*3</f>
        <v>6750</v>
      </c>
      <c r="E26" s="59">
        <f>D18-D26</f>
        <v>8250</v>
      </c>
      <c r="F26" s="58">
        <v>5000</v>
      </c>
      <c r="G26" s="60">
        <f>F26-E26</f>
        <v>-3250</v>
      </c>
    </row>
    <row r="27" spans="3:8" ht="13.5" thickBot="1" x14ac:dyDescent="0.25">
      <c r="C27" s="63" t="s">
        <v>15</v>
      </c>
      <c r="D27" s="61">
        <f>SUM(D24:D26)</f>
        <v>40950</v>
      </c>
      <c r="E27" s="61">
        <f>SUM(E24:E26)</f>
        <v>41050</v>
      </c>
      <c r="F27" s="61">
        <f>SUM(F24:F26)</f>
        <v>40000</v>
      </c>
      <c r="G27" s="62">
        <f>SUM(G24:G26)</f>
        <v>-1050</v>
      </c>
    </row>
    <row r="29" spans="3:8" x14ac:dyDescent="0.2">
      <c r="C29" s="83" t="s">
        <v>60</v>
      </c>
      <c r="D29" s="83"/>
      <c r="E29" s="83"/>
      <c r="F29" s="83"/>
    </row>
    <row r="30" spans="3:8" ht="13.5" thickBot="1" x14ac:dyDescent="0.25"/>
    <row r="31" spans="3:8" ht="13.5" thickBot="1" x14ac:dyDescent="0.25">
      <c r="C31" s="21" t="s">
        <v>31</v>
      </c>
      <c r="D31" s="22">
        <v>1</v>
      </c>
      <c r="E31" s="22">
        <v>2</v>
      </c>
      <c r="F31" s="23">
        <v>3</v>
      </c>
    </row>
    <row r="32" spans="3:8" x14ac:dyDescent="0.2">
      <c r="C32" s="18" t="s">
        <v>21</v>
      </c>
      <c r="D32" s="19">
        <f>D33*D34</f>
        <v>75000</v>
      </c>
      <c r="E32" s="19">
        <f>E33*E34</f>
        <v>100000</v>
      </c>
      <c r="F32" s="20">
        <f>F33*F34</f>
        <v>125000</v>
      </c>
    </row>
    <row r="33" spans="3:6" x14ac:dyDescent="0.2">
      <c r="C33" s="8" t="s">
        <v>29</v>
      </c>
      <c r="D33" s="3">
        <v>30000</v>
      </c>
      <c r="E33" s="3">
        <v>40000</v>
      </c>
      <c r="F33" s="17">
        <v>50000</v>
      </c>
    </row>
    <row r="34" spans="3:6" x14ac:dyDescent="0.2">
      <c r="C34" s="8" t="s">
        <v>30</v>
      </c>
      <c r="D34" s="2">
        <v>2.5</v>
      </c>
      <c r="E34" s="2">
        <v>2.5</v>
      </c>
      <c r="F34" s="9">
        <v>2.5</v>
      </c>
    </row>
    <row r="35" spans="3:6" x14ac:dyDescent="0.2">
      <c r="C35" s="8" t="s">
        <v>22</v>
      </c>
      <c r="D35" s="3">
        <f>D36+D37</f>
        <v>39150</v>
      </c>
      <c r="E35" s="3">
        <f>E36+E37</f>
        <v>47650</v>
      </c>
      <c r="F35" s="17">
        <f>F36+F37</f>
        <v>56150</v>
      </c>
    </row>
    <row r="36" spans="3:6" x14ac:dyDescent="0.2">
      <c r="C36" s="25" t="s">
        <v>58</v>
      </c>
      <c r="D36" s="2">
        <f>D33*0.85</f>
        <v>25500</v>
      </c>
      <c r="E36" s="2">
        <f>E33*0.85</f>
        <v>34000</v>
      </c>
      <c r="F36" s="9">
        <f>F33*0.85</f>
        <v>42500</v>
      </c>
    </row>
    <row r="37" spans="3:6" x14ac:dyDescent="0.2">
      <c r="C37" s="8" t="s">
        <v>23</v>
      </c>
      <c r="D37" s="2">
        <f>$H$19</f>
        <v>13650</v>
      </c>
      <c r="E37" s="2">
        <f>$H$19</f>
        <v>13650</v>
      </c>
      <c r="F37" s="9">
        <f>$H$19</f>
        <v>13650</v>
      </c>
    </row>
    <row r="38" spans="3:6" x14ac:dyDescent="0.2">
      <c r="C38" s="26" t="s">
        <v>24</v>
      </c>
      <c r="D38" s="64">
        <f>D32-D35</f>
        <v>35850</v>
      </c>
      <c r="E38" s="64">
        <f>E32-E35</f>
        <v>52350</v>
      </c>
      <c r="F38" s="65">
        <f>F32-F35</f>
        <v>68850</v>
      </c>
    </row>
    <row r="39" spans="3:6" x14ac:dyDescent="0.2">
      <c r="C39" s="25" t="s">
        <v>41</v>
      </c>
      <c r="D39" s="2">
        <f>D40+D41</f>
        <v>7200</v>
      </c>
      <c r="E39" s="2">
        <f>E40+E41</f>
        <v>7200</v>
      </c>
      <c r="F39" s="9">
        <f>F40+F41</f>
        <v>7200</v>
      </c>
    </row>
    <row r="40" spans="3:6" x14ac:dyDescent="0.2">
      <c r="C40" s="25" t="s">
        <v>25</v>
      </c>
      <c r="D40" s="2">
        <f>250*12</f>
        <v>3000</v>
      </c>
      <c r="E40" s="2">
        <f>250*12</f>
        <v>3000</v>
      </c>
      <c r="F40" s="9">
        <f>250*12</f>
        <v>3000</v>
      </c>
    </row>
    <row r="41" spans="3:6" x14ac:dyDescent="0.2">
      <c r="C41" s="8" t="s">
        <v>21</v>
      </c>
      <c r="D41" s="2">
        <f>350*12</f>
        <v>4200</v>
      </c>
      <c r="E41" s="2">
        <f>350*12</f>
        <v>4200</v>
      </c>
      <c r="F41" s="9">
        <f>350*12</f>
        <v>4200</v>
      </c>
    </row>
    <row r="42" spans="3:6" x14ac:dyDescent="0.2">
      <c r="C42" s="26" t="s">
        <v>59</v>
      </c>
      <c r="D42" s="64">
        <f>D38-D39</f>
        <v>28650</v>
      </c>
      <c r="E42" s="64">
        <f>E38-E39</f>
        <v>45150</v>
      </c>
      <c r="F42" s="65">
        <f>F38-F39</f>
        <v>61650</v>
      </c>
    </row>
    <row r="43" spans="3:6" x14ac:dyDescent="0.2">
      <c r="C43" s="8" t="s">
        <v>32</v>
      </c>
      <c r="D43" s="2"/>
      <c r="E43" s="2"/>
      <c r="F43" s="9">
        <f>G27</f>
        <v>-1050</v>
      </c>
    </row>
    <row r="44" spans="3:6" x14ac:dyDescent="0.2">
      <c r="C44" s="26" t="s">
        <v>26</v>
      </c>
      <c r="D44" s="64">
        <f>D42+D43</f>
        <v>28650</v>
      </c>
      <c r="E44" s="64">
        <f>E42+E43</f>
        <v>45150</v>
      </c>
      <c r="F44" s="65">
        <f>F42+F43</f>
        <v>60600</v>
      </c>
    </row>
    <row r="45" spans="3:6" ht="13.5" thickBot="1" x14ac:dyDescent="0.25">
      <c r="C45" s="10" t="s">
        <v>27</v>
      </c>
      <c r="D45" s="4">
        <f>D44*$D$48</f>
        <v>8595</v>
      </c>
      <c r="E45" s="4">
        <f>E44*$D$48</f>
        <v>13545</v>
      </c>
      <c r="F45" s="11">
        <f>F44*$D$48</f>
        <v>18180</v>
      </c>
    </row>
    <row r="46" spans="3:6" ht="13.5" thickBot="1" x14ac:dyDescent="0.25">
      <c r="C46" s="12" t="s">
        <v>28</v>
      </c>
      <c r="D46" s="13">
        <f>D44-D45</f>
        <v>20055</v>
      </c>
      <c r="E46" s="13">
        <f>E44-E45</f>
        <v>31605</v>
      </c>
      <c r="F46" s="24">
        <f>F44-F45</f>
        <v>42420</v>
      </c>
    </row>
    <row r="48" spans="3:6" x14ac:dyDescent="0.2">
      <c r="C48" t="s">
        <v>33</v>
      </c>
      <c r="D48" s="16">
        <v>0.3</v>
      </c>
    </row>
    <row r="50" spans="3:7" x14ac:dyDescent="0.2">
      <c r="C50" s="83" t="s">
        <v>34</v>
      </c>
      <c r="D50" s="83"/>
      <c r="E50" s="83"/>
      <c r="F50" s="83"/>
      <c r="G50" s="83"/>
    </row>
    <row r="51" spans="3:7" ht="13.5" thickBot="1" x14ac:dyDescent="0.25">
      <c r="C51" s="15"/>
      <c r="D51" s="15"/>
      <c r="E51" s="15"/>
      <c r="F51" s="15"/>
      <c r="G51" s="15"/>
    </row>
    <row r="52" spans="3:7" ht="13.5" thickBot="1" x14ac:dyDescent="0.25">
      <c r="C52" s="21" t="s">
        <v>31</v>
      </c>
      <c r="D52" s="22">
        <v>0</v>
      </c>
      <c r="E52" s="22">
        <v>1</v>
      </c>
      <c r="F52" s="22">
        <v>2</v>
      </c>
      <c r="G52" s="23">
        <v>3</v>
      </c>
    </row>
    <row r="53" spans="3:7" x14ac:dyDescent="0.2">
      <c r="C53" s="27" t="s">
        <v>35</v>
      </c>
      <c r="D53" s="28"/>
      <c r="E53" s="19"/>
      <c r="F53" s="19"/>
      <c r="G53" s="20"/>
    </row>
    <row r="54" spans="3:7" x14ac:dyDescent="0.2">
      <c r="C54" s="25" t="s">
        <v>44</v>
      </c>
      <c r="D54" s="55">
        <v>-45000</v>
      </c>
      <c r="E54" s="2"/>
      <c r="F54" s="2"/>
      <c r="G54" s="9"/>
    </row>
    <row r="55" spans="3:7" x14ac:dyDescent="0.2">
      <c r="C55" s="25" t="s">
        <v>10</v>
      </c>
      <c r="D55" s="55">
        <v>-22000</v>
      </c>
      <c r="E55" s="2"/>
      <c r="F55" s="2"/>
      <c r="G55" s="9"/>
    </row>
    <row r="56" spans="3:7" x14ac:dyDescent="0.2">
      <c r="C56" s="25" t="s">
        <v>11</v>
      </c>
      <c r="D56" s="55">
        <v>-15000</v>
      </c>
      <c r="E56" s="2"/>
      <c r="F56" s="2"/>
      <c r="G56" s="9"/>
    </row>
    <row r="57" spans="3:7" x14ac:dyDescent="0.2">
      <c r="C57" s="26" t="s">
        <v>45</v>
      </c>
      <c r="D57" s="68">
        <f>SUM(D54:D56)</f>
        <v>-82000</v>
      </c>
      <c r="E57" s="2"/>
      <c r="F57" s="2"/>
      <c r="G57" s="9"/>
    </row>
    <row r="58" spans="3:7" x14ac:dyDescent="0.2">
      <c r="C58" s="26" t="s">
        <v>36</v>
      </c>
      <c r="D58" s="2"/>
      <c r="E58" s="2"/>
      <c r="F58" s="2"/>
      <c r="G58" s="9"/>
    </row>
    <row r="59" spans="3:7" x14ac:dyDescent="0.2">
      <c r="C59" s="8" t="s">
        <v>37</v>
      </c>
      <c r="D59" s="2"/>
      <c r="E59" s="2">
        <f>D32</f>
        <v>75000</v>
      </c>
      <c r="F59" s="2">
        <f>E32</f>
        <v>100000</v>
      </c>
      <c r="G59" s="9">
        <f>F32</f>
        <v>125000</v>
      </c>
    </row>
    <row r="60" spans="3:7" x14ac:dyDescent="0.2">
      <c r="C60" s="25" t="s">
        <v>61</v>
      </c>
      <c r="D60" s="2"/>
      <c r="E60" s="2"/>
      <c r="F60" s="2"/>
      <c r="G60" s="9">
        <f>F27</f>
        <v>40000</v>
      </c>
    </row>
    <row r="61" spans="3:7" x14ac:dyDescent="0.2">
      <c r="C61" s="26" t="s">
        <v>38</v>
      </c>
      <c r="D61" s="66">
        <f>D59+D60</f>
        <v>0</v>
      </c>
      <c r="E61" s="66">
        <f>E59+E60</f>
        <v>75000</v>
      </c>
      <c r="F61" s="66">
        <f>F59+F60</f>
        <v>100000</v>
      </c>
      <c r="G61" s="67">
        <f>G59+G60</f>
        <v>165000</v>
      </c>
    </row>
    <row r="62" spans="3:7" x14ac:dyDescent="0.2">
      <c r="C62" s="26" t="s">
        <v>39</v>
      </c>
      <c r="D62" s="2"/>
      <c r="E62" s="2"/>
      <c r="F62" s="2"/>
      <c r="G62" s="9"/>
    </row>
    <row r="63" spans="3:7" x14ac:dyDescent="0.2">
      <c r="C63" s="8" t="s">
        <v>40</v>
      </c>
      <c r="D63" s="2"/>
      <c r="E63" s="2">
        <f>-D36</f>
        <v>-25500</v>
      </c>
      <c r="F63" s="2">
        <f>-E36</f>
        <v>-34000</v>
      </c>
      <c r="G63" s="9">
        <f>-F36</f>
        <v>-42500</v>
      </c>
    </row>
    <row r="64" spans="3:7" x14ac:dyDescent="0.2">
      <c r="C64" s="8" t="s">
        <v>41</v>
      </c>
      <c r="D64" s="2"/>
      <c r="E64" s="2">
        <f>-D39</f>
        <v>-7200</v>
      </c>
      <c r="F64" s="2">
        <f>-E39</f>
        <v>-7200</v>
      </c>
      <c r="G64" s="9">
        <f>-F39</f>
        <v>-7200</v>
      </c>
    </row>
    <row r="65" spans="2:7" x14ac:dyDescent="0.2">
      <c r="C65" s="8" t="s">
        <v>27</v>
      </c>
      <c r="D65" s="2"/>
      <c r="E65" s="2">
        <f>-D45</f>
        <v>-8595</v>
      </c>
      <c r="F65" s="2">
        <f>-E45</f>
        <v>-13545</v>
      </c>
      <c r="G65" s="9">
        <f>-F45</f>
        <v>-18180</v>
      </c>
    </row>
    <row r="66" spans="2:7" ht="13.5" thickBot="1" x14ac:dyDescent="0.25">
      <c r="C66" s="29" t="s">
        <v>42</v>
      </c>
      <c r="D66" s="69"/>
      <c r="E66" s="69">
        <f>SUM(E63:E65)</f>
        <v>-41295</v>
      </c>
      <c r="F66" s="69">
        <f>SUM(F63:F65)</f>
        <v>-54745</v>
      </c>
      <c r="G66" s="70">
        <f>SUM(G63:G65)</f>
        <v>-67880</v>
      </c>
    </row>
    <row r="67" spans="2:7" ht="13.5" thickBot="1" x14ac:dyDescent="0.25">
      <c r="C67" s="12" t="s">
        <v>43</v>
      </c>
      <c r="D67" s="13">
        <f>D57+D61+D66</f>
        <v>-82000</v>
      </c>
      <c r="E67" s="13">
        <f>E57+E61+E66</f>
        <v>33705</v>
      </c>
      <c r="F67" s="13">
        <f>F57+F61+F66</f>
        <v>45255</v>
      </c>
      <c r="G67" s="24">
        <f>G57+G61+G66</f>
        <v>97120</v>
      </c>
    </row>
    <row r="69" spans="2:7" x14ac:dyDescent="0.2">
      <c r="C69" t="s">
        <v>46</v>
      </c>
      <c r="D69" t="s">
        <v>47</v>
      </c>
    </row>
    <row r="70" spans="2:7" x14ac:dyDescent="0.2">
      <c r="C70" t="s">
        <v>48</v>
      </c>
      <c r="D70" s="33" t="s">
        <v>49</v>
      </c>
    </row>
    <row r="71" spans="2:7" x14ac:dyDescent="0.2">
      <c r="C71" s="33" t="s">
        <v>48</v>
      </c>
      <c r="D71" s="74">
        <f>POWER(1.0053,12)-1</f>
        <v>6.5487086851492293E-2</v>
      </c>
      <c r="E71" s="30"/>
    </row>
    <row r="72" spans="2:7" x14ac:dyDescent="0.2">
      <c r="C72" t="s">
        <v>50</v>
      </c>
      <c r="D72" s="31">
        <f>NPV(D71,E67:G67)+D67</f>
        <v>69786.927407482726</v>
      </c>
    </row>
    <row r="73" spans="2:7" x14ac:dyDescent="0.2">
      <c r="C73" t="s">
        <v>51</v>
      </c>
      <c r="D73" s="71">
        <f>IRR(D67:G67)</f>
        <v>0.40445109262902701</v>
      </c>
    </row>
    <row r="74" spans="2:7" x14ac:dyDescent="0.2">
      <c r="C74" s="33"/>
      <c r="D74" s="71"/>
    </row>
    <row r="75" spans="2:7" ht="13.5" thickBot="1" x14ac:dyDescent="0.25">
      <c r="C75" s="33" t="s">
        <v>62</v>
      </c>
      <c r="D75" s="82">
        <f>NPV(D73,E67:G67)</f>
        <v>82000.000000000058</v>
      </c>
      <c r="E75" s="81">
        <f>D75/D76</f>
        <v>1.0000000000000007</v>
      </c>
    </row>
    <row r="76" spans="2:7" ht="13.5" thickBot="1" x14ac:dyDescent="0.25">
      <c r="D76" s="1">
        <f>-D67</f>
        <v>82000</v>
      </c>
    </row>
    <row r="77" spans="2:7" ht="13.5" thickBot="1" x14ac:dyDescent="0.25">
      <c r="B77" s="84" t="s">
        <v>69</v>
      </c>
      <c r="C77" s="85"/>
      <c r="D77" s="85"/>
      <c r="E77" s="86"/>
    </row>
    <row r="78" spans="2:7" ht="13.5" thickBot="1" x14ac:dyDescent="0.25"/>
    <row r="79" spans="2:7" ht="13.5" thickBot="1" x14ac:dyDescent="0.25">
      <c r="B79" s="63" t="s">
        <v>63</v>
      </c>
      <c r="C79" s="76" t="s">
        <v>64</v>
      </c>
      <c r="D79" s="76" t="s">
        <v>66</v>
      </c>
      <c r="E79" s="77" t="s">
        <v>65</v>
      </c>
    </row>
    <row r="80" spans="2:7" x14ac:dyDescent="0.2">
      <c r="B80" s="47">
        <v>0</v>
      </c>
      <c r="C80" s="49">
        <f>D67</f>
        <v>-82000</v>
      </c>
      <c r="D80" s="48"/>
      <c r="E80" s="50">
        <f>C80</f>
        <v>-82000</v>
      </c>
    </row>
    <row r="81" spans="2:5" x14ac:dyDescent="0.2">
      <c r="B81" s="8">
        <v>1</v>
      </c>
      <c r="C81" s="3">
        <f>E67</f>
        <v>33705</v>
      </c>
      <c r="D81" s="75">
        <f>C81*(1/(1+D73))</f>
        <v>23998.699689076941</v>
      </c>
      <c r="E81" s="17">
        <f>E80+D81</f>
        <v>-58001.300310923063</v>
      </c>
    </row>
    <row r="82" spans="2:5" x14ac:dyDescent="0.2">
      <c r="B82" s="8">
        <v>2</v>
      </c>
      <c r="C82" s="3">
        <f>F67</f>
        <v>45255</v>
      </c>
      <c r="D82" s="75">
        <f>C82*(1/POWER(1.4,2))</f>
        <v>23089.285714285721</v>
      </c>
      <c r="E82" s="17">
        <f>E81+D82</f>
        <v>-34912.014596637338</v>
      </c>
    </row>
    <row r="83" spans="2:5" ht="13.5" thickBot="1" x14ac:dyDescent="0.25">
      <c r="B83" s="51">
        <v>3</v>
      </c>
      <c r="C83" s="78">
        <f>G67</f>
        <v>97120</v>
      </c>
      <c r="D83" s="79">
        <f>C83*(1/POWER(1.4,2))</f>
        <v>49551.020408163276</v>
      </c>
      <c r="E83" s="80">
        <f>E82+D83</f>
        <v>14639.005811525938</v>
      </c>
    </row>
    <row r="84" spans="2:5" x14ac:dyDescent="0.2">
      <c r="B84" s="33" t="s">
        <v>68</v>
      </c>
    </row>
    <row r="85" spans="2:5" x14ac:dyDescent="0.2">
      <c r="D85" s="72">
        <f>D83</f>
        <v>49551.020408163276</v>
      </c>
      <c r="E85">
        <v>12</v>
      </c>
    </row>
    <row r="86" spans="2:5" x14ac:dyDescent="0.2">
      <c r="D86" s="1">
        <f>-E82</f>
        <v>34912.014596637338</v>
      </c>
      <c r="E86" s="73" t="s">
        <v>67</v>
      </c>
    </row>
    <row r="88" spans="2:5" x14ac:dyDescent="0.2">
      <c r="D88" s="73" t="s">
        <v>67</v>
      </c>
      <c r="E88">
        <f>(E85*D86)/D85</f>
        <v>8.4548041939138177</v>
      </c>
    </row>
  </sheetData>
  <mergeCells count="5">
    <mergeCell ref="C13:H13"/>
    <mergeCell ref="C21:H21"/>
    <mergeCell ref="C50:G50"/>
    <mergeCell ref="C29:F29"/>
    <mergeCell ref="B77:E77"/>
  </mergeCells>
  <phoneticPr fontId="0" type="noConversion"/>
  <pageMargins left="0.75" right="0.75" top="1" bottom="1" header="0" footer="0"/>
  <pageSetup paperSize="9" orientation="portrait" horizontalDpi="4294967295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Juan Pérez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EDISON ACHALMA</cp:lastModifiedBy>
  <dcterms:created xsi:type="dcterms:W3CDTF">1996-11-27T10:00:04Z</dcterms:created>
  <dcterms:modified xsi:type="dcterms:W3CDTF">2021-08-03T16:59:36Z</dcterms:modified>
</cp:coreProperties>
</file>