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JOS VARIOS JUNIO2018\"/>
    </mc:Choice>
  </mc:AlternateContent>
  <xr:revisionPtr revIDLastSave="0" documentId="8_{0C09777A-3E42-41BC-9E4C-FCDBDFF27525}" xr6:coauthVersionLast="34" xr6:coauthVersionMax="34" xr10:uidLastSave="{00000000-0000-0000-0000-000000000000}"/>
  <bookViews>
    <workbookView xWindow="0" yWindow="0" windowWidth="20490" windowHeight="7560" activeTab="1" xr2:uid="{930EC52B-E471-4B2E-B661-64E2F38777D4}"/>
  </bookViews>
  <sheets>
    <sheet name="MOLDE" sheetId="3" r:id="rId1"/>
    <sheet name="SOLUCION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3" l="1"/>
  <c r="B33" i="3"/>
  <c r="B18" i="3"/>
  <c r="C17" i="3"/>
  <c r="B5" i="3"/>
  <c r="C18" i="3" s="1"/>
  <c r="B30" i="3" s="1"/>
  <c r="J32" i="1"/>
  <c r="B61" i="1" l="1"/>
  <c r="I61" i="1" s="1"/>
  <c r="B60" i="1"/>
  <c r="B63" i="1" s="1"/>
  <c r="B33" i="1"/>
  <c r="B18" i="1"/>
  <c r="B5" i="1"/>
  <c r="C17" i="1" s="1"/>
  <c r="B71" i="1" l="1"/>
  <c r="C18" i="1"/>
  <c r="B30" i="1" s="1"/>
  <c r="B22" i="1"/>
  <c r="B12" i="1" s="1"/>
  <c r="B74" i="1" l="1"/>
  <c r="I60" i="1"/>
  <c r="I48" i="1"/>
  <c r="B13" i="1"/>
  <c r="B78" i="1"/>
  <c r="G25" i="1"/>
  <c r="G50" i="3" l="1"/>
  <c r="G63" i="3" s="1"/>
  <c r="H50" i="3"/>
  <c r="H63" i="3" s="1"/>
  <c r="D50" i="3"/>
  <c r="D63" i="3" s="1"/>
  <c r="E50" i="3"/>
  <c r="E63" i="3" s="1"/>
  <c r="F50" i="3"/>
  <c r="F63" i="3" s="1"/>
  <c r="C50" i="3"/>
  <c r="C63" i="3" s="1"/>
  <c r="I50" i="3"/>
  <c r="I63" i="3" s="1"/>
  <c r="F31" i="1"/>
  <c r="F33" i="1"/>
  <c r="G33" i="1" s="1"/>
  <c r="H33" i="1" s="1"/>
  <c r="I33" i="1" s="1"/>
  <c r="G44" i="1"/>
  <c r="E44" i="1"/>
  <c r="C44" i="1"/>
  <c r="D44" i="1"/>
  <c r="I47" i="1"/>
  <c r="H44" i="1"/>
  <c r="I44" i="1"/>
  <c r="F44" i="1"/>
  <c r="D45" i="1" l="1"/>
  <c r="D49" i="1" s="1"/>
  <c r="D50" i="1" s="1"/>
  <c r="D56" i="1" s="1"/>
  <c r="D57" i="1"/>
  <c r="I57" i="1"/>
  <c r="I45" i="1"/>
  <c r="C57" i="1"/>
  <c r="C45" i="1"/>
  <c r="C49" i="1" s="1"/>
  <c r="C50" i="1" s="1"/>
  <c r="C56" i="1" s="1"/>
  <c r="H45" i="1"/>
  <c r="H49" i="1" s="1"/>
  <c r="H50" i="1" s="1"/>
  <c r="H56" i="1" s="1"/>
  <c r="H57" i="1"/>
  <c r="E57" i="1"/>
  <c r="E45" i="1"/>
  <c r="F57" i="1"/>
  <c r="F45" i="1"/>
  <c r="F49" i="1" s="1"/>
  <c r="F50" i="1" s="1"/>
  <c r="F56" i="1" s="1"/>
  <c r="G57" i="1"/>
  <c r="G45" i="1"/>
  <c r="D63" i="1" l="1"/>
  <c r="D71" i="1" s="1"/>
  <c r="D78" i="1" s="1"/>
  <c r="F63" i="1"/>
  <c r="F71" i="1" s="1"/>
  <c r="I49" i="1"/>
  <c r="I50" i="1" s="1"/>
  <c r="I56" i="1" s="1"/>
  <c r="I63" i="1" s="1"/>
  <c r="I71" i="1" s="1"/>
  <c r="H63" i="1"/>
  <c r="H71" i="1" s="1"/>
  <c r="G49" i="1"/>
  <c r="G50" i="1" s="1"/>
  <c r="G56" i="1" s="1"/>
  <c r="G63" i="1" s="1"/>
  <c r="G71" i="1" s="1"/>
  <c r="E49" i="1"/>
  <c r="E50" i="1" s="1"/>
  <c r="E56" i="1" s="1"/>
  <c r="E63" i="1" s="1"/>
  <c r="E71" i="1" s="1"/>
  <c r="E78" i="1" s="1"/>
  <c r="C63" i="1"/>
  <c r="F32" i="1"/>
  <c r="F75" i="1"/>
  <c r="F76" i="1" l="1"/>
  <c r="G31" i="1"/>
  <c r="G32" i="1" s="1"/>
  <c r="H31" i="1" s="1"/>
  <c r="B66" i="1"/>
  <c r="C71" i="1"/>
  <c r="C78" i="1" s="1"/>
  <c r="B65" i="1"/>
  <c r="F77" i="1"/>
  <c r="F78" i="1"/>
  <c r="G75" i="1"/>
  <c r="G76" i="1" l="1"/>
  <c r="G77" i="1"/>
  <c r="J32" i="3" l="1"/>
  <c r="G78" i="1"/>
  <c r="H32" i="1"/>
  <c r="I31" i="1" s="1"/>
  <c r="H75" i="1"/>
  <c r="H77" i="1" l="1"/>
  <c r="H76" i="1"/>
  <c r="H78" i="1" l="1"/>
  <c r="I32" i="1"/>
  <c r="I76" i="1" s="1"/>
  <c r="I75" i="1"/>
  <c r="I77" i="1" l="1"/>
  <c r="I78" i="1" s="1"/>
  <c r="B81" i="1" l="1"/>
  <c r="B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del Castillo</author>
  </authors>
  <commentList>
    <comment ref="B12" authorId="0" shapeId="0" xr:uid="{B7A33A10-C4B7-419E-9C23-ABA2D6253D86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Aplicar la funcion VA para actualizar el valor 3 años antes</t>
        </r>
      </text>
    </comment>
    <comment ref="G25" authorId="0" shapeId="0" xr:uid="{FF1E4CD9-5465-4DCC-B549-3237F5A23363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aplico la funcion VF para determinar el monto capaitalizado a tres años.</t>
        </r>
      </text>
    </comment>
    <comment ref="J32" authorId="0" shapeId="0" xr:uid="{33A57B1B-9EF9-4D47-B6E0-7A3E1C285B91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Valor para verificar que la suma de amotizaciones es igual a la deuda capaitalizada en tres años</t>
        </r>
      </text>
    </comment>
    <comment ref="F33" authorId="0" shapeId="0" xr:uid="{D31012A1-F40C-4678-9D18-C30DD430E92C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aplico la funcion =Pago() tomando en consideracion el valor de la deuda capaitalizada en tres años.</t>
        </r>
      </text>
    </comment>
    <comment ref="I47" authorId="0" shapeId="0" xr:uid="{4CC78CCD-3780-4BFC-A984-E8EF88BDA9A5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registra a valor de libros</t>
        </r>
      </text>
    </comment>
    <comment ref="I48" authorId="0" shapeId="0" xr:uid="{C320190B-DB1C-4F20-A6D9-D65D91321DCB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registra el valor de realizacion del activo que es el mismo en el valor de libros</t>
        </r>
      </text>
    </comment>
    <comment ref="I60" authorId="0" shapeId="0" xr:uid="{57ACEA28-056D-40A7-A9B6-FD1BBE4E2B51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Ingreso del valor de realizacion del activo</t>
        </r>
      </text>
    </comment>
    <comment ref="I61" authorId="0" shapeId="0" xr:uid="{5789CFA9-C1B0-4607-91E2-F1E88CE8E560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recupera al 100% el Capital de Trabajo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 del Castillo</author>
  </authors>
  <commentList>
    <comment ref="B12" authorId="0" shapeId="0" xr:uid="{1D92FDFB-7F6C-4260-9394-A0CD1F19FE75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Aplicar la funcion VA para actualizar el valor 3 años antes</t>
        </r>
      </text>
    </comment>
    <comment ref="G25" authorId="0" shapeId="0" xr:uid="{E4816903-B192-4B09-ADDF-FE1700CF8D9E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aplico la funcion VF para determinar el monto capaitalizado a tres años.</t>
        </r>
      </text>
    </comment>
    <comment ref="J32" authorId="0" shapeId="0" xr:uid="{87E7F687-FBAB-4F58-B4BB-D02A963F18ED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Valor para verificar que la suma de amotizaciones es igual a la deuda capaitalizada en tres años</t>
        </r>
      </text>
    </comment>
    <comment ref="F33" authorId="0" shapeId="0" xr:uid="{0E8A73C7-954A-4074-A5AC-B2CD9C3FE1BD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aplico la funcion =Pago() tomando en consideracion el valor de la deuda capaitalizada en tres años.</t>
        </r>
      </text>
    </comment>
    <comment ref="I47" authorId="0" shapeId="0" xr:uid="{063883EF-65F8-4F9B-8451-A177D0AD9BF2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registra a valor de libros</t>
        </r>
      </text>
    </comment>
    <comment ref="I48" authorId="0" shapeId="0" xr:uid="{862C3DEF-A9D0-4543-8DE8-9B07A2A3FC9E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registra el valor de realizacion del activo que es el mismo en el valor de libros</t>
        </r>
      </text>
    </comment>
    <comment ref="I60" authorId="0" shapeId="0" xr:uid="{8522B800-9C85-404A-B694-7711CED025D0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Ingreso del valor de realizacion del activo</t>
        </r>
      </text>
    </comment>
    <comment ref="I61" authorId="0" shapeId="0" xr:uid="{1841AF8B-7D8C-4937-9BB1-7F59DFC3DD62}">
      <text>
        <r>
          <rPr>
            <b/>
            <sz val="9"/>
            <color indexed="81"/>
            <rFont val="Tahoma"/>
            <family val="2"/>
          </rPr>
          <t>Jorge del Castillo:</t>
        </r>
        <r>
          <rPr>
            <sz val="9"/>
            <color indexed="81"/>
            <rFont val="Tahoma"/>
            <family val="2"/>
          </rPr>
          <t xml:space="preserve">
Se recupera al 100% el Capital de Trabajo</t>
        </r>
      </text>
    </comment>
  </commentList>
</comments>
</file>

<file path=xl/sharedStrings.xml><?xml version="1.0" encoding="utf-8"?>
<sst xmlns="http://schemas.openxmlformats.org/spreadsheetml/2006/main" count="184" uniqueCount="59">
  <si>
    <t>Inversiones</t>
  </si>
  <si>
    <t>Activos</t>
  </si>
  <si>
    <t>Capital de trabajo</t>
  </si>
  <si>
    <t>Fuentes de financiamiento:</t>
  </si>
  <si>
    <t>Aporte propio</t>
  </si>
  <si>
    <t>Deuda</t>
  </si>
  <si>
    <t>Tasa impuesto</t>
  </si>
  <si>
    <t>Monto</t>
  </si>
  <si>
    <t>Costo</t>
  </si>
  <si>
    <t>Servicio a la deuda</t>
  </si>
  <si>
    <t>Plazo años</t>
  </si>
  <si>
    <t>Plazo gracia (años)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</si>
  <si>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</si>
  <si>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</si>
  <si>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</si>
  <si>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</si>
  <si>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</si>
  <si>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</si>
  <si>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</si>
  <si>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</si>
  <si>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Cuota</t>
  </si>
  <si>
    <t>Valor año 10</t>
  </si>
  <si>
    <t>Ventas</t>
  </si>
  <si>
    <t>Costo ventas</t>
  </si>
  <si>
    <t>Costo fijo</t>
  </si>
  <si>
    <t>Utilidad antes impuestos</t>
  </si>
  <si>
    <t>Baja de activo</t>
  </si>
  <si>
    <t>Venta activo</t>
  </si>
  <si>
    <t>Impuesto renta</t>
  </si>
  <si>
    <t>Utilidad Neta</t>
  </si>
  <si>
    <t>Activo</t>
  </si>
  <si>
    <t>VAN</t>
  </si>
  <si>
    <t>TIR</t>
  </si>
  <si>
    <t>Financiamiento</t>
  </si>
  <si>
    <t>Escudo tributario</t>
  </si>
  <si>
    <t>Estado de Resultados</t>
  </si>
  <si>
    <t>Capital trabajo</t>
  </si>
  <si>
    <t>Total Inversión</t>
  </si>
  <si>
    <t>% participación</t>
  </si>
  <si>
    <t>Interés</t>
  </si>
  <si>
    <t>amortización</t>
  </si>
  <si>
    <t>Vida Útil</t>
  </si>
  <si>
    <t>Depreciación lineal =( valor bien - valor recupero) / Vida útil</t>
  </si>
  <si>
    <t>Depreciación anual</t>
  </si>
  <si>
    <t>Depreciación</t>
  </si>
  <si>
    <t>Realización activos</t>
  </si>
  <si>
    <t>Flujo caja económica</t>
  </si>
  <si>
    <t>Inversión</t>
  </si>
  <si>
    <t>Flujos Netos Económico</t>
  </si>
  <si>
    <t>Flujo caja Financiera</t>
  </si>
  <si>
    <t>Valor recupero al año 7</t>
  </si>
  <si>
    <t>(se descontará a la tasa del CPPC)</t>
  </si>
  <si>
    <t>Plazo de gracia</t>
  </si>
  <si>
    <t>Periodo de Repago</t>
  </si>
  <si>
    <t>CPPC</t>
  </si>
  <si>
    <t>Deuda capitalizada a tres años</t>
  </si>
  <si>
    <t>SOLUCION:</t>
  </si>
  <si>
    <t>DATOS:</t>
  </si>
  <si>
    <t>Flujo Neto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</si>
</sst>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$-409]* #,##0.00_ ;_-[$$-409]* \-#,##0.00\ ;_-[$$-409]* &quot;-&quot;??_ ;_-@_ "/>
    <numFmt numFmtId="165" formatCode="_([$$-409]* #,##0.00_);_([$$-409]* \(#,##0.00\);_([$$-409]* &quot;-&quot;??_);_(@_)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 applyAlignment="1">
      <alignment horizontal="center"/>
    </xf>
    <xf numFmtId="43" fontId="0" fillId="0" borderId="1" xfId="1" applyFont="1" applyBorder="1"/>
    <xf numFmtId="165" fontId="0" fillId="0" borderId="1" xfId="1" applyNumberFormat="1" applyFont="1" applyBorder="1"/>
    <xf numFmtId="43" fontId="0" fillId="0" borderId="1" xfId="0" applyNumberFormat="1" applyBorder="1"/>
    <xf numFmtId="0" fontId="0" fillId="3" borderId="1" xfId="0" applyFill="1" applyBorder="1"/>
    <xf numFmtId="43" fontId="0" fillId="3" borderId="1" xfId="0" applyNumberFormat="1" applyFill="1" applyBorder="1"/>
    <xf numFmtId="0" fontId="0" fillId="4" borderId="1" xfId="0" applyFill="1" applyBorder="1"/>
    <xf numFmtId="43" fontId="0" fillId="4" borderId="1" xfId="0" applyNumberFormat="1" applyFill="1" applyBorder="1"/>
    <xf numFmtId="0" fontId="0" fillId="5" borderId="1" xfId="0" applyFill="1" applyBorder="1"/>
    <xf numFmtId="43" fontId="0" fillId="5" borderId="1" xfId="0" applyNumberFormat="1" applyFill="1" applyBorder="1"/>
    <xf numFmtId="0" fontId="2" fillId="0" borderId="0" xfId="0" applyFont="1"/>
    <xf numFmtId="0" fontId="0" fillId="0" borderId="0" xfId="0" applyBorder="1"/>
    <xf numFmtId="43" fontId="0" fillId="0" borderId="0" xfId="1" applyFont="1" applyBorder="1"/>
    <xf numFmtId="0" fontId="2" fillId="0" borderId="0" xfId="0" applyFont="1" applyFill="1" applyBorder="1"/>
    <xf numFmtId="165" fontId="0" fillId="5" borderId="1" xfId="1" applyNumberFormat="1" applyFont="1" applyFill="1" applyBorder="1"/>
    <xf numFmtId="43" fontId="2" fillId="6" borderId="1" xfId="1" applyFont="1" applyFill="1" applyBorder="1"/>
    <xf numFmtId="0" fontId="2" fillId="6" borderId="1" xfId="0" applyFont="1" applyFill="1" applyBorder="1"/>
    <xf numFmtId="43" fontId="2" fillId="6" borderId="1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1" xfId="0" applyFont="1" applyFill="1" applyBorder="1"/>
    <xf numFmtId="10" fontId="2" fillId="5" borderId="1" xfId="0" applyNumberFormat="1" applyFont="1" applyFill="1" applyBorder="1"/>
    <xf numFmtId="164" fontId="2" fillId="7" borderId="1" xfId="1" applyNumberFormat="1" applyFont="1" applyFill="1" applyBorder="1"/>
    <xf numFmtId="0" fontId="5" fillId="0" borderId="0" xfId="0" applyFont="1"/>
    <xf numFmtId="0" fontId="0" fillId="0" borderId="4" xfId="0" applyBorder="1"/>
    <xf numFmtId="43" fontId="0" fillId="0" borderId="5" xfId="1" applyFont="1" applyBorder="1"/>
    <xf numFmtId="0" fontId="0" fillId="0" borderId="5" xfId="0" applyBorder="1"/>
    <xf numFmtId="43" fontId="2" fillId="0" borderId="0" xfId="0" applyNumberFormat="1" applyFont="1" applyBorder="1"/>
    <xf numFmtId="43" fontId="2" fillId="0" borderId="5" xfId="0" applyNumberFormat="1" applyFont="1" applyBorder="1"/>
    <xf numFmtId="43" fontId="0" fillId="0" borderId="0" xfId="0" applyNumberFormat="1" applyBorder="1"/>
    <xf numFmtId="43" fontId="0" fillId="0" borderId="5" xfId="0" applyNumberFormat="1" applyBorder="1"/>
    <xf numFmtId="0" fontId="0" fillId="5" borderId="2" xfId="0" applyFill="1" applyBorder="1"/>
    <xf numFmtId="0" fontId="0" fillId="0" borderId="6" xfId="0" applyBorder="1"/>
    <xf numFmtId="43" fontId="0" fillId="0" borderId="6" xfId="1" applyFont="1" applyBorder="1"/>
    <xf numFmtId="43" fontId="2" fillId="0" borderId="6" xfId="0" applyNumberFormat="1" applyFont="1" applyBorder="1"/>
    <xf numFmtId="43" fontId="0" fillId="0" borderId="6" xfId="0" applyNumberFormat="1" applyBorder="1"/>
    <xf numFmtId="0" fontId="0" fillId="2" borderId="7" xfId="0" applyFill="1" applyBorder="1" applyAlignment="1">
      <alignment horizontal="center"/>
    </xf>
    <xf numFmtId="43" fontId="0" fillId="5" borderId="7" xfId="0" applyNumberFormat="1" applyFill="1" applyBorder="1"/>
    <xf numFmtId="165" fontId="0" fillId="0" borderId="6" xfId="0" applyNumberFormat="1" applyBorder="1"/>
    <xf numFmtId="0" fontId="2" fillId="0" borderId="4" xfId="0" applyFont="1" applyBorder="1"/>
    <xf numFmtId="0" fontId="0" fillId="0" borderId="4" xfId="0" applyBorder="1" applyAlignment="1">
      <alignment horizontal="left" indent="1"/>
    </xf>
    <xf numFmtId="0" fontId="2" fillId="0" borderId="4" xfId="0" applyFont="1" applyBorder="1" applyAlignment="1">
      <alignment horizontal="left" indent="1"/>
    </xf>
    <xf numFmtId="0" fontId="2" fillId="0" borderId="6" xfId="0" applyFont="1" applyBorder="1"/>
    <xf numFmtId="0" fontId="2" fillId="0" borderId="0" xfId="0" applyFont="1" applyBorder="1"/>
    <xf numFmtId="0" fontId="2" fillId="5" borderId="2" xfId="0" applyFont="1" applyFill="1" applyBorder="1"/>
    <xf numFmtId="43" fontId="2" fillId="5" borderId="1" xfId="1" applyFont="1" applyFill="1" applyBorder="1"/>
    <xf numFmtId="43" fontId="2" fillId="5" borderId="7" xfId="1" applyFont="1" applyFill="1" applyBorder="1"/>
    <xf numFmtId="43" fontId="2" fillId="5" borderId="3" xfId="1" applyFont="1" applyFill="1" applyBorder="1"/>
    <xf numFmtId="43" fontId="2" fillId="5" borderId="1" xfId="0" applyNumberFormat="1" applyFont="1" applyFill="1" applyBorder="1"/>
    <xf numFmtId="43" fontId="2" fillId="5" borderId="7" xfId="0" applyNumberFormat="1" applyFont="1" applyFill="1" applyBorder="1"/>
    <xf numFmtId="43" fontId="2" fillId="5" borderId="3" xfId="0" applyNumberFormat="1" applyFont="1" applyFill="1" applyBorder="1"/>
    <xf numFmtId="43" fontId="6" fillId="9" borderId="0" xfId="0" applyNumberFormat="1" applyFont="1" applyFill="1"/>
    <xf numFmtId="10" fontId="0" fillId="3" borderId="1" xfId="0" applyNumberFormat="1" applyFill="1" applyBorder="1"/>
    <xf numFmtId="10" fontId="0" fillId="4" borderId="1" xfId="0" applyNumberFormat="1" applyFill="1" applyBorder="1"/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342899</xdr:colOff>
      <xdr:row>0</xdr:row>
      <xdr:rowOff>0</xdr:rowOff>
    </xdr:from>
    <xdr:to>
      <xdr:col>10</xdr:col>
      <xdr:colOff>571499</xdr:colOff>
      <xdr:row>19</xdr:row>
      <xdr:rowOff>53060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F95DEC-A8B5-4F07-9BF4-E27AAE9A4D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434"/>
        <a:stretch/>
      </xdr:blipFill>
      <xdr:spPr>
        <a:xfrm>
          <a:off x="5972174" y="0"/>
          <a:ext cx="4600575" cy="35392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190499</xdr:colOff>
      <xdr:row>0</xdr:row>
      <xdr:rowOff>0</xdr:rowOff>
    </xdr:from>
    <xdr:to>
      <xdr:col>10</xdr:col>
      <xdr:colOff>419099</xdr:colOff>
      <xdr:row>19</xdr:row>
      <xdr:rowOff>53060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20944B-A378-4D6E-931D-1450700E4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434"/>
        <a:stretch/>
      </xdr:blipFill>
      <xdr:spPr>
        <a:xfrm>
          <a:off x="5819774" y="0"/>
          <a:ext cx="4600575" cy="3539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BF61-543F-4456-B2C3-6D962CAB7FEB}">
  <sheetPr>
    <tabColor theme="9" tint="0.39997558519241921"/>
  </sheetPr>
  <dimension ref="A1:J81"/>
  <sheetViews>
    <sheetView showGridLines="0" workbookViewId="0"/>
  </sheetViews>
  <sheetFormatPr baseColWidth="10" defaultRowHeight="14.25" x14ac:dyDescent="0.2"/>
  <cols>
    <col min="1" max="1" width="25.625" customWidth="1"/>
    <col min="2" max="2" width="13.625" customWidth="1"/>
    <col min="3" max="3" width="12.625" bestFit="1" customWidth="1"/>
    <col min="6" max="6" width="11.75" bestFit="1" customWidth="1"/>
    <col min="8" max="8" width="11.875" bestFit="1" customWidth="1"/>
    <col min="9" max="9" width="11.75" bestFit="1" customWidth="1"/>
  </cols>
  <sheetData>
    <row r="1" spans="1:4" ht="15" x14ac:dyDescent="0.25">
      <c r="A1" s="28" t="s">
        <v>57</v>
      </c>
    </row>
    <row r="2" spans="1:4" ht="15" x14ac:dyDescent="0.25">
      <c r="A2" s="13" t="s">
        <v>0</v>
      </c>
    </row>
    <row r="3" spans="1:4" x14ac:dyDescent="0.2">
      <c r="A3" s="1" t="s">
        <v>1</v>
      </c>
      <c r="B3" s="5">
        <v>60000</v>
      </c>
    </row>
    <row r="4" spans="1:4" x14ac:dyDescent="0.2">
      <c r="A4" s="1" t="s">
        <v>2</v>
      </c>
      <c r="B4" s="5">
        <v>10000</v>
      </c>
    </row>
    <row r="5" spans="1:4" x14ac:dyDescent="0.2">
      <c r="A5" s="11" t="s">
        <v>37</v>
      </c>
      <c r="B5" s="17">
        <f>SUM(B3:B4)</f>
        <v>70000</v>
      </c>
    </row>
    <row r="7" spans="1:4" x14ac:dyDescent="0.2">
      <c r="A7" s="1" t="s">
        <v>41</v>
      </c>
      <c r="B7" s="1">
        <v>7</v>
      </c>
    </row>
    <row r="8" spans="1:4" x14ac:dyDescent="0.2">
      <c r="A8" s="1" t="s">
        <v>21</v>
      </c>
      <c r="B8" s="4">
        <v>25000</v>
      </c>
    </row>
    <row r="10" spans="1:4" ht="15" x14ac:dyDescent="0.25">
      <c r="A10" s="13" t="s">
        <v>42</v>
      </c>
    </row>
    <row r="12" spans="1:4" x14ac:dyDescent="0.2">
      <c r="A12" s="1" t="s">
        <v>50</v>
      </c>
      <c r="B12" s="4"/>
      <c r="C12" t="s">
        <v>51</v>
      </c>
    </row>
    <row r="13" spans="1:4" ht="15" x14ac:dyDescent="0.25">
      <c r="A13" s="1" t="s">
        <v>43</v>
      </c>
      <c r="B13" s="18"/>
    </row>
    <row r="14" spans="1:4" x14ac:dyDescent="0.2">
      <c r="A14" s="14"/>
      <c r="B14" s="15"/>
    </row>
    <row r="15" spans="1:4" ht="15" x14ac:dyDescent="0.25">
      <c r="A15" s="13" t="s">
        <v>3</v>
      </c>
    </row>
    <row r="16" spans="1:4" x14ac:dyDescent="0.2">
      <c r="B16" s="3" t="s">
        <v>38</v>
      </c>
      <c r="C16" s="3" t="s">
        <v>7</v>
      </c>
      <c r="D16" s="3" t="s">
        <v>8</v>
      </c>
    </row>
    <row r="17" spans="1:10" x14ac:dyDescent="0.2">
      <c r="A17" s="1" t="s">
        <v>4</v>
      </c>
      <c r="B17" s="2">
        <v>0.6</v>
      </c>
      <c r="C17" s="4">
        <f>$B$5*B17</f>
        <v>42000</v>
      </c>
      <c r="D17" s="2">
        <v>0.12</v>
      </c>
    </row>
    <row r="18" spans="1:10" x14ac:dyDescent="0.2">
      <c r="A18" s="1" t="s">
        <v>5</v>
      </c>
      <c r="B18" s="2">
        <f>1-B17</f>
        <v>0.4</v>
      </c>
      <c r="C18" s="4">
        <f>$B$5*B18</f>
        <v>28000</v>
      </c>
      <c r="D18" s="2">
        <v>0.16</v>
      </c>
    </row>
    <row r="20" spans="1:10" x14ac:dyDescent="0.2">
      <c r="A20" s="1" t="s">
        <v>6</v>
      </c>
      <c r="B20" s="2">
        <v>0.3</v>
      </c>
    </row>
    <row r="22" spans="1:10" ht="15" x14ac:dyDescent="0.25">
      <c r="A22" s="25" t="s">
        <v>54</v>
      </c>
      <c r="B22" s="26"/>
    </row>
    <row r="24" spans="1:10" ht="15" x14ac:dyDescent="0.25">
      <c r="A24" s="13" t="s">
        <v>9</v>
      </c>
    </row>
    <row r="25" spans="1:10" ht="15" x14ac:dyDescent="0.25">
      <c r="A25" s="1" t="s">
        <v>10</v>
      </c>
      <c r="B25" s="1">
        <v>7</v>
      </c>
      <c r="D25" s="59" t="s">
        <v>55</v>
      </c>
      <c r="E25" s="59"/>
      <c r="F25" s="59"/>
      <c r="G25" s="27"/>
    </row>
    <row r="26" spans="1:10" x14ac:dyDescent="0.2">
      <c r="A26" s="1" t="s">
        <v>11</v>
      </c>
      <c r="B26" s="1">
        <v>3</v>
      </c>
    </row>
    <row r="27" spans="1:10" x14ac:dyDescent="0.2">
      <c r="A27" s="14"/>
      <c r="B27" s="14"/>
    </row>
    <row r="28" spans="1:10" x14ac:dyDescent="0.2">
      <c r="C28" s="60" t="s">
        <v>52</v>
      </c>
      <c r="D28" s="60"/>
      <c r="E28" s="60"/>
      <c r="F28" s="61" t="s">
        <v>53</v>
      </c>
      <c r="G28" s="61"/>
      <c r="H28" s="61"/>
      <c r="I28" s="61"/>
    </row>
    <row r="29" spans="1:10" x14ac:dyDescent="0.2">
      <c r="A29" s="3"/>
      <c r="B29" s="22" t="s">
        <v>12</v>
      </c>
      <c r="C29" s="21" t="s">
        <v>13</v>
      </c>
      <c r="D29" s="21" t="s">
        <v>14</v>
      </c>
      <c r="E29" s="21" t="s">
        <v>15</v>
      </c>
      <c r="F29" s="24" t="s">
        <v>16</v>
      </c>
      <c r="G29" s="24" t="s">
        <v>17</v>
      </c>
      <c r="H29" s="24" t="s">
        <v>18</v>
      </c>
      <c r="I29" s="24" t="s">
        <v>19</v>
      </c>
    </row>
    <row r="30" spans="1:10" x14ac:dyDescent="0.2">
      <c r="A30" s="1" t="s">
        <v>5</v>
      </c>
      <c r="B30" s="4">
        <f>C18</f>
        <v>28000</v>
      </c>
      <c r="C30" s="1"/>
      <c r="D30" s="1"/>
      <c r="E30" s="1"/>
      <c r="F30" s="1"/>
      <c r="G30" s="1"/>
      <c r="H30" s="1"/>
      <c r="I30" s="1"/>
    </row>
    <row r="31" spans="1:10" x14ac:dyDescent="0.2">
      <c r="A31" s="1" t="s">
        <v>39</v>
      </c>
      <c r="B31" s="1"/>
      <c r="C31" s="4"/>
      <c r="D31" s="4"/>
      <c r="E31" s="4"/>
      <c r="F31" s="6"/>
      <c r="G31" s="4"/>
      <c r="H31" s="4"/>
      <c r="I31" s="4"/>
    </row>
    <row r="32" spans="1:10" x14ac:dyDescent="0.2">
      <c r="A32" s="1" t="s">
        <v>40</v>
      </c>
      <c r="B32" s="1"/>
      <c r="C32" s="1"/>
      <c r="D32" s="1"/>
      <c r="E32" s="1"/>
      <c r="F32" s="6"/>
      <c r="G32" s="6"/>
      <c r="H32" s="6"/>
      <c r="I32" s="6"/>
      <c r="J32" s="56">
        <f>SUM(F32:I32)</f>
        <v>0</v>
      </c>
    </row>
    <row r="33" spans="1:9" ht="15" x14ac:dyDescent="0.25">
      <c r="A33" s="19" t="s">
        <v>20</v>
      </c>
      <c r="B33" s="19">
        <f>SUM(B31:B32)</f>
        <v>0</v>
      </c>
      <c r="C33" s="19">
        <v>0</v>
      </c>
      <c r="D33" s="19">
        <v>0</v>
      </c>
      <c r="E33" s="19">
        <v>0</v>
      </c>
      <c r="F33" s="18"/>
      <c r="G33" s="20"/>
      <c r="H33" s="20"/>
      <c r="I33" s="20"/>
    </row>
    <row r="36" spans="1:9" ht="15" x14ac:dyDescent="0.25">
      <c r="A36" s="28" t="s">
        <v>56</v>
      </c>
    </row>
    <row r="37" spans="1:9" ht="15" x14ac:dyDescent="0.25">
      <c r="A37" s="16" t="s">
        <v>35</v>
      </c>
      <c r="B37" s="15"/>
    </row>
    <row r="39" spans="1:9" x14ac:dyDescent="0.2">
      <c r="A39" s="22"/>
      <c r="B39" s="3" t="s">
        <v>12</v>
      </c>
      <c r="C39" s="41" t="s">
        <v>13</v>
      </c>
      <c r="D39" s="3" t="s">
        <v>14</v>
      </c>
      <c r="E39" s="41" t="s">
        <v>15</v>
      </c>
      <c r="F39" s="3" t="s">
        <v>16</v>
      </c>
      <c r="G39" s="3" t="s">
        <v>17</v>
      </c>
      <c r="H39" s="41" t="s">
        <v>18</v>
      </c>
      <c r="I39" s="3" t="s">
        <v>19</v>
      </c>
    </row>
    <row r="40" spans="1:9" x14ac:dyDescent="0.2">
      <c r="A40" s="29" t="s">
        <v>22</v>
      </c>
      <c r="B40" s="37"/>
      <c r="C40" s="15"/>
      <c r="D40" s="38"/>
      <c r="E40" s="15"/>
      <c r="F40" s="38"/>
      <c r="G40" s="38"/>
      <c r="H40" s="15"/>
      <c r="I40" s="38"/>
    </row>
    <row r="41" spans="1:9" x14ac:dyDescent="0.2">
      <c r="A41" s="29"/>
      <c r="B41" s="37"/>
      <c r="C41" s="14"/>
      <c r="D41" s="37"/>
      <c r="E41" s="14"/>
      <c r="F41" s="37"/>
      <c r="G41" s="37"/>
      <c r="H41" s="14"/>
      <c r="I41" s="37"/>
    </row>
    <row r="42" spans="1:9" x14ac:dyDescent="0.2">
      <c r="A42" s="29" t="s">
        <v>23</v>
      </c>
      <c r="B42" s="37"/>
      <c r="C42" s="15"/>
      <c r="D42" s="38"/>
      <c r="E42" s="15"/>
      <c r="F42" s="38"/>
      <c r="G42" s="38"/>
      <c r="H42" s="15"/>
      <c r="I42" s="38"/>
    </row>
    <row r="43" spans="1:9" x14ac:dyDescent="0.2">
      <c r="A43" s="29" t="s">
        <v>24</v>
      </c>
      <c r="B43" s="37"/>
      <c r="C43" s="15"/>
      <c r="D43" s="38"/>
      <c r="E43" s="15"/>
      <c r="F43" s="38"/>
      <c r="G43" s="38"/>
      <c r="H43" s="15"/>
      <c r="I43" s="38"/>
    </row>
    <row r="44" spans="1:9" ht="15" x14ac:dyDescent="0.25">
      <c r="A44" s="29" t="s">
        <v>44</v>
      </c>
      <c r="B44" s="37"/>
      <c r="C44" s="32"/>
      <c r="D44" s="39"/>
      <c r="E44" s="32"/>
      <c r="F44" s="39"/>
      <c r="G44" s="39"/>
      <c r="H44" s="32"/>
      <c r="I44" s="39"/>
    </row>
    <row r="45" spans="1:9" x14ac:dyDescent="0.2">
      <c r="A45" s="29" t="s">
        <v>25</v>
      </c>
      <c r="B45" s="37"/>
      <c r="C45" s="34"/>
      <c r="D45" s="40"/>
      <c r="E45" s="34"/>
      <c r="F45" s="40"/>
      <c r="G45" s="40"/>
      <c r="H45" s="34"/>
      <c r="I45" s="40"/>
    </row>
    <row r="46" spans="1:9" ht="15" x14ac:dyDescent="0.25">
      <c r="A46" s="44" t="s">
        <v>45</v>
      </c>
      <c r="B46" s="37"/>
      <c r="C46" s="14"/>
      <c r="D46" s="37"/>
      <c r="E46" s="14"/>
      <c r="F46" s="37"/>
      <c r="G46" s="37"/>
      <c r="H46" s="14"/>
      <c r="I46" s="37"/>
    </row>
    <row r="47" spans="1:9" x14ac:dyDescent="0.2">
      <c r="A47" s="45" t="s">
        <v>26</v>
      </c>
      <c r="B47" s="37"/>
      <c r="C47" s="14"/>
      <c r="D47" s="37"/>
      <c r="E47" s="14"/>
      <c r="F47" s="37"/>
      <c r="G47" s="37"/>
      <c r="H47" s="14"/>
      <c r="I47" s="38"/>
    </row>
    <row r="48" spans="1:9" x14ac:dyDescent="0.2">
      <c r="A48" s="45" t="s">
        <v>27</v>
      </c>
      <c r="B48" s="37"/>
      <c r="C48" s="14"/>
      <c r="D48" s="37"/>
      <c r="E48" s="14"/>
      <c r="F48" s="37"/>
      <c r="G48" s="37"/>
      <c r="H48" s="14"/>
      <c r="I48" s="40"/>
    </row>
    <row r="49" spans="1:9" ht="15" x14ac:dyDescent="0.25">
      <c r="A49" s="44" t="s">
        <v>28</v>
      </c>
      <c r="B49" s="47"/>
      <c r="C49" s="32"/>
      <c r="D49" s="39"/>
      <c r="E49" s="32"/>
      <c r="F49" s="39"/>
      <c r="G49" s="39"/>
      <c r="H49" s="32"/>
      <c r="I49" s="39"/>
    </row>
    <row r="50" spans="1:9" x14ac:dyDescent="0.2">
      <c r="A50" s="36" t="s">
        <v>29</v>
      </c>
      <c r="B50" s="11"/>
      <c r="C50" s="42">
        <f>C45-C49</f>
        <v>0</v>
      </c>
      <c r="D50" s="12">
        <f t="shared" ref="D50:I50" si="0">D45-D49</f>
        <v>0</v>
      </c>
      <c r="E50" s="42">
        <f t="shared" si="0"/>
        <v>0</v>
      </c>
      <c r="F50" s="12">
        <f t="shared" si="0"/>
        <v>0</v>
      </c>
      <c r="G50" s="12">
        <f t="shared" si="0"/>
        <v>0</v>
      </c>
      <c r="H50" s="42">
        <f t="shared" si="0"/>
        <v>0</v>
      </c>
      <c r="I50" s="12">
        <f t="shared" si="0"/>
        <v>0</v>
      </c>
    </row>
    <row r="53" spans="1:9" ht="15" x14ac:dyDescent="0.25">
      <c r="A53" s="13" t="s">
        <v>46</v>
      </c>
    </row>
    <row r="55" spans="1:9" x14ac:dyDescent="0.2">
      <c r="A55" s="22"/>
      <c r="B55" s="3" t="s">
        <v>12</v>
      </c>
      <c r="C55" s="41" t="s">
        <v>13</v>
      </c>
      <c r="D55" s="3" t="s">
        <v>14</v>
      </c>
      <c r="E55" s="41" t="s">
        <v>15</v>
      </c>
      <c r="F55" s="3" t="s">
        <v>16</v>
      </c>
      <c r="G55" s="41" t="s">
        <v>17</v>
      </c>
      <c r="H55" s="3" t="s">
        <v>18</v>
      </c>
      <c r="I55" s="23" t="s">
        <v>19</v>
      </c>
    </row>
    <row r="56" spans="1:9" x14ac:dyDescent="0.2">
      <c r="A56" s="29" t="s">
        <v>29</v>
      </c>
      <c r="B56" s="37"/>
      <c r="C56" s="34"/>
      <c r="D56" s="40"/>
      <c r="E56" s="34"/>
      <c r="F56" s="40"/>
      <c r="G56" s="34"/>
      <c r="H56" s="40"/>
      <c r="I56" s="35"/>
    </row>
    <row r="57" spans="1:9" x14ac:dyDescent="0.2">
      <c r="A57" s="29" t="s">
        <v>44</v>
      </c>
      <c r="B57" s="37"/>
      <c r="C57" s="34"/>
      <c r="D57" s="40"/>
      <c r="E57" s="34"/>
      <c r="F57" s="40"/>
      <c r="G57" s="34"/>
      <c r="H57" s="40"/>
      <c r="I57" s="35"/>
    </row>
    <row r="58" spans="1:9" x14ac:dyDescent="0.2">
      <c r="A58" s="29"/>
      <c r="B58" s="37"/>
      <c r="C58" s="14"/>
      <c r="D58" s="37"/>
      <c r="E58" s="14"/>
      <c r="F58" s="37"/>
      <c r="G58" s="14"/>
      <c r="H58" s="37"/>
      <c r="I58" s="31"/>
    </row>
    <row r="59" spans="1:9" ht="15" x14ac:dyDescent="0.25">
      <c r="A59" s="44" t="s">
        <v>47</v>
      </c>
      <c r="B59" s="37"/>
      <c r="C59" s="14"/>
      <c r="D59" s="37"/>
      <c r="E59" s="14"/>
      <c r="F59" s="37"/>
      <c r="G59" s="14"/>
      <c r="H59" s="37"/>
      <c r="I59" s="31"/>
    </row>
    <row r="60" spans="1:9" x14ac:dyDescent="0.2">
      <c r="A60" s="45" t="s">
        <v>30</v>
      </c>
      <c r="B60" s="43"/>
      <c r="C60" s="14"/>
      <c r="D60" s="37"/>
      <c r="E60" s="14"/>
      <c r="F60" s="37"/>
      <c r="G60" s="14"/>
      <c r="H60" s="37"/>
      <c r="I60" s="35"/>
    </row>
    <row r="61" spans="1:9" x14ac:dyDescent="0.2">
      <c r="A61" s="45" t="s">
        <v>36</v>
      </c>
      <c r="B61" s="43"/>
      <c r="C61" s="14"/>
      <c r="D61" s="37"/>
      <c r="E61" s="14"/>
      <c r="F61" s="37"/>
      <c r="G61" s="14"/>
      <c r="H61" s="37"/>
      <c r="I61" s="30"/>
    </row>
    <row r="62" spans="1:9" x14ac:dyDescent="0.2">
      <c r="A62" s="29"/>
      <c r="B62" s="37"/>
      <c r="C62" s="14"/>
      <c r="D62" s="37"/>
      <c r="E62" s="14"/>
      <c r="F62" s="37"/>
      <c r="G62" s="14"/>
      <c r="H62" s="37"/>
      <c r="I62" s="31"/>
    </row>
    <row r="63" spans="1:9" ht="15" x14ac:dyDescent="0.25">
      <c r="A63" s="49" t="s">
        <v>48</v>
      </c>
      <c r="B63" s="50">
        <f>SUM(B56:B62)</f>
        <v>0</v>
      </c>
      <c r="C63" s="51">
        <f t="shared" ref="C63:I63" si="1">SUM(C56:C62)</f>
        <v>0</v>
      </c>
      <c r="D63" s="50">
        <f t="shared" si="1"/>
        <v>0</v>
      </c>
      <c r="E63" s="51">
        <f t="shared" si="1"/>
        <v>0</v>
      </c>
      <c r="F63" s="50">
        <f t="shared" si="1"/>
        <v>0</v>
      </c>
      <c r="G63" s="51">
        <f t="shared" si="1"/>
        <v>0</v>
      </c>
      <c r="H63" s="50">
        <f t="shared" si="1"/>
        <v>0</v>
      </c>
      <c r="I63" s="52">
        <f t="shared" si="1"/>
        <v>0</v>
      </c>
    </row>
    <row r="65" spans="1:9" x14ac:dyDescent="0.2">
      <c r="A65" s="7" t="s">
        <v>31</v>
      </c>
      <c r="B65" s="8"/>
    </row>
    <row r="66" spans="1:9" x14ac:dyDescent="0.2">
      <c r="A66" s="7" t="s">
        <v>32</v>
      </c>
      <c r="B66" s="57"/>
    </row>
    <row r="68" spans="1:9" ht="15" x14ac:dyDescent="0.25">
      <c r="A68" s="13" t="s">
        <v>49</v>
      </c>
    </row>
    <row r="70" spans="1:9" x14ac:dyDescent="0.2">
      <c r="A70" s="22"/>
      <c r="B70" s="3" t="s">
        <v>12</v>
      </c>
      <c r="C70" s="41" t="s">
        <v>13</v>
      </c>
      <c r="D70" s="3" t="s">
        <v>14</v>
      </c>
      <c r="E70" s="41" t="s">
        <v>15</v>
      </c>
      <c r="F70" s="3" t="s">
        <v>16</v>
      </c>
      <c r="G70" s="41" t="s">
        <v>17</v>
      </c>
      <c r="H70" s="3" t="s">
        <v>18</v>
      </c>
      <c r="I70" s="23" t="s">
        <v>19</v>
      </c>
    </row>
    <row r="71" spans="1:9" x14ac:dyDescent="0.2">
      <c r="A71" s="29" t="s">
        <v>46</v>
      </c>
      <c r="B71" s="40"/>
      <c r="C71" s="34"/>
      <c r="D71" s="40"/>
      <c r="E71" s="34"/>
      <c r="F71" s="40"/>
      <c r="G71" s="34"/>
      <c r="H71" s="40"/>
      <c r="I71" s="35"/>
    </row>
    <row r="72" spans="1:9" x14ac:dyDescent="0.2">
      <c r="A72" s="29"/>
      <c r="B72" s="37"/>
      <c r="C72" s="14"/>
      <c r="D72" s="37"/>
      <c r="E72" s="14"/>
      <c r="F72" s="37"/>
      <c r="G72" s="14"/>
      <c r="H72" s="37"/>
      <c r="I72" s="31"/>
    </row>
    <row r="73" spans="1:9" ht="15" x14ac:dyDescent="0.25">
      <c r="A73" s="44" t="s">
        <v>33</v>
      </c>
      <c r="B73" s="37"/>
      <c r="C73" s="14"/>
      <c r="D73" s="37"/>
      <c r="E73" s="14"/>
      <c r="F73" s="37"/>
      <c r="G73" s="14"/>
      <c r="H73" s="37"/>
      <c r="I73" s="31"/>
    </row>
    <row r="74" spans="1:9" x14ac:dyDescent="0.2">
      <c r="A74" s="45" t="s">
        <v>5</v>
      </c>
      <c r="B74" s="38"/>
      <c r="C74" s="14"/>
      <c r="D74" s="37"/>
      <c r="E74" s="14"/>
      <c r="F74" s="37"/>
      <c r="G74" s="14"/>
      <c r="H74" s="37"/>
      <c r="I74" s="31"/>
    </row>
    <row r="75" spans="1:9" x14ac:dyDescent="0.2">
      <c r="A75" s="45" t="s">
        <v>39</v>
      </c>
      <c r="B75" s="37"/>
      <c r="C75" s="14"/>
      <c r="D75" s="37"/>
      <c r="E75" s="14"/>
      <c r="F75" s="40"/>
      <c r="G75" s="34"/>
      <c r="H75" s="40"/>
      <c r="I75" s="35"/>
    </row>
    <row r="76" spans="1:9" x14ac:dyDescent="0.2">
      <c r="A76" s="45" t="s">
        <v>40</v>
      </c>
      <c r="B76" s="37"/>
      <c r="C76" s="14"/>
      <c r="D76" s="37"/>
      <c r="E76" s="14"/>
      <c r="F76" s="40"/>
      <c r="G76" s="34"/>
      <c r="H76" s="40"/>
      <c r="I76" s="35"/>
    </row>
    <row r="77" spans="1:9" ht="15" x14ac:dyDescent="0.25">
      <c r="A77" s="46" t="s">
        <v>34</v>
      </c>
      <c r="B77" s="47"/>
      <c r="C77" s="48"/>
      <c r="D77" s="47"/>
      <c r="E77" s="48"/>
      <c r="F77" s="39"/>
      <c r="G77" s="32"/>
      <c r="H77" s="39"/>
      <c r="I77" s="33"/>
    </row>
    <row r="78" spans="1:9" ht="15" x14ac:dyDescent="0.25">
      <c r="A78" s="49" t="s">
        <v>58</v>
      </c>
      <c r="B78" s="53"/>
      <c r="C78" s="54"/>
      <c r="D78" s="53"/>
      <c r="E78" s="54"/>
      <c r="F78" s="53"/>
      <c r="G78" s="54"/>
      <c r="H78" s="53"/>
      <c r="I78" s="55"/>
    </row>
    <row r="80" spans="1:9" x14ac:dyDescent="0.2">
      <c r="A80" s="9" t="s">
        <v>31</v>
      </c>
      <c r="B80" s="10"/>
    </row>
    <row r="81" spans="1:2" x14ac:dyDescent="0.2">
      <c r="A81" s="9" t="s">
        <v>32</v>
      </c>
      <c r="B81" s="58"/>
    </row>
  </sheetData>
  <mergeCells count="3">
    <mergeCell ref="D25:F25"/>
    <mergeCell ref="C28:E28"/>
    <mergeCell ref="F28:I28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45F-0314-485B-9CF9-EE02B89E8B51}">
  <sheetPr>
    <tabColor rgb="FFFF0000"/>
  </sheetPr>
  <dimension ref="A1:J81"/>
  <sheetViews>
    <sheetView showGridLines="0" tabSelected="1" workbookViewId="0"/>
  </sheetViews>
  <sheetFormatPr baseColWidth="10" defaultRowHeight="14.25" x14ac:dyDescent="0.2"/>
  <cols>
    <col min="1" max="1" width="25.625" customWidth="1"/>
    <col min="2" max="2" width="13.625" customWidth="1"/>
    <col min="3" max="3" width="12.625" bestFit="1" customWidth="1"/>
    <col min="6" max="6" width="11.75" bestFit="1" customWidth="1"/>
    <col min="8" max="8" width="11.875" bestFit="1" customWidth="1"/>
    <col min="9" max="9" width="11.75" bestFit="1" customWidth="1"/>
  </cols>
  <sheetData>
    <row r="1" spans="1:4" ht="15" x14ac:dyDescent="0.25">
      <c r="A1" s="28" t="s">
        <v>57</v>
      </c>
    </row>
    <row r="2" spans="1:4" ht="15" x14ac:dyDescent="0.25">
      <c r="A2" s="13" t="s">
        <v>0</v>
      </c>
    </row>
    <row r="3" spans="1:4" x14ac:dyDescent="0.2">
      <c r="A3" s="1" t="s">
        <v>1</v>
      </c>
      <c r="B3" s="5">
        <v>60000</v>
      </c>
    </row>
    <row r="4" spans="1:4" x14ac:dyDescent="0.2">
      <c r="A4" s="1" t="s">
        <v>2</v>
      </c>
      <c r="B4" s="5">
        <v>10000</v>
      </c>
    </row>
    <row r="5" spans="1:4" x14ac:dyDescent="0.2">
      <c r="A5" s="11" t="s">
        <v>37</v>
      </c>
      <c r="B5" s="17">
        <f>SUM(B3:B4)</f>
        <v>70000</v>
      </c>
    </row>
    <row r="7" spans="1:4" x14ac:dyDescent="0.2">
      <c r="A7" s="1" t="s">
        <v>41</v>
      </c>
      <c r="B7" s="1">
        <v>7</v>
      </c>
    </row>
    <row r="8" spans="1:4" x14ac:dyDescent="0.2">
      <c r="A8" s="1" t="s">
        <v>21</v>
      </c>
      <c r="B8" s="4">
        <v>25000</v>
      </c>
    </row>
    <row r="10" spans="1:4" ht="15" x14ac:dyDescent="0.25">
      <c r="A10" s="13" t="s">
        <v>42</v>
      </c>
    </row>
    <row r="12" spans="1:4" x14ac:dyDescent="0.2">
      <c r="A12" s="1" t="s">
        <v>50</v>
      </c>
      <c r="B12" s="4">
        <f>PV(B22,3,,-B8)</f>
        <v>17947.906269983479</v>
      </c>
      <c r="C12" t="s">
        <v>51</v>
      </c>
    </row>
    <row r="13" spans="1:4" ht="15" x14ac:dyDescent="0.25">
      <c r="A13" s="1" t="s">
        <v>43</v>
      </c>
      <c r="B13" s="18">
        <f>(B3-B12)/7</f>
        <v>6007.4419614309318</v>
      </c>
    </row>
    <row r="14" spans="1:4" x14ac:dyDescent="0.2">
      <c r="A14" s="14"/>
      <c r="B14" s="15"/>
    </row>
    <row r="15" spans="1:4" ht="15" x14ac:dyDescent="0.25">
      <c r="A15" s="13" t="s">
        <v>3</v>
      </c>
    </row>
    <row r="16" spans="1:4" x14ac:dyDescent="0.2">
      <c r="B16" s="3" t="s">
        <v>38</v>
      </c>
      <c r="C16" s="3" t="s">
        <v>7</v>
      </c>
      <c r="D16" s="3" t="s">
        <v>8</v>
      </c>
    </row>
    <row r="17" spans="1:10" x14ac:dyDescent="0.2">
      <c r="A17" s="1" t="s">
        <v>4</v>
      </c>
      <c r="B17" s="2">
        <v>0.6</v>
      </c>
      <c r="C17" s="4">
        <f>$B$5*B17</f>
        <v>42000</v>
      </c>
      <c r="D17" s="2">
        <v>0.12</v>
      </c>
    </row>
    <row r="18" spans="1:10" x14ac:dyDescent="0.2">
      <c r="A18" s="1" t="s">
        <v>5</v>
      </c>
      <c r="B18" s="2">
        <f>1-B17</f>
        <v>0.4</v>
      </c>
      <c r="C18" s="4">
        <f>$B$5*B18</f>
        <v>28000</v>
      </c>
      <c r="D18" s="2">
        <v>0.16</v>
      </c>
    </row>
    <row r="20" spans="1:10" x14ac:dyDescent="0.2">
      <c r="A20" s="1" t="s">
        <v>6</v>
      </c>
      <c r="B20" s="2">
        <v>0.3</v>
      </c>
    </row>
    <row r="22" spans="1:10" ht="15" x14ac:dyDescent="0.25">
      <c r="A22" s="25" t="s">
        <v>54</v>
      </c>
      <c r="B22" s="26">
        <f>B17*D17+B18*D18*(1-B20)</f>
        <v>0.11679999999999999</v>
      </c>
    </row>
    <row r="24" spans="1:10" ht="15" x14ac:dyDescent="0.25">
      <c r="A24" s="13" t="s">
        <v>9</v>
      </c>
    </row>
    <row r="25" spans="1:10" ht="15" x14ac:dyDescent="0.25">
      <c r="A25" s="1" t="s">
        <v>10</v>
      </c>
      <c r="B25" s="1">
        <v>7</v>
      </c>
      <c r="D25" s="59" t="s">
        <v>55</v>
      </c>
      <c r="E25" s="59"/>
      <c r="F25" s="59"/>
      <c r="G25" s="27">
        <f>FV(D18,3,,-B30)</f>
        <v>43705.087999999996</v>
      </c>
    </row>
    <row r="26" spans="1:10" x14ac:dyDescent="0.2">
      <c r="A26" s="1" t="s">
        <v>11</v>
      </c>
      <c r="B26" s="1">
        <v>3</v>
      </c>
    </row>
    <row r="27" spans="1:10" x14ac:dyDescent="0.2">
      <c r="A27" s="14"/>
      <c r="B27" s="14"/>
    </row>
    <row r="28" spans="1:10" x14ac:dyDescent="0.2">
      <c r="C28" s="60" t="s">
        <v>52</v>
      </c>
      <c r="D28" s="60"/>
      <c r="E28" s="60"/>
      <c r="F28" s="61" t="s">
        <v>53</v>
      </c>
      <c r="G28" s="61"/>
      <c r="H28" s="61"/>
      <c r="I28" s="61"/>
    </row>
    <row r="29" spans="1:10" x14ac:dyDescent="0.2">
      <c r="A29" s="3"/>
      <c r="B29" s="22" t="s">
        <v>12</v>
      </c>
      <c r="C29" s="21" t="s">
        <v>13</v>
      </c>
      <c r="D29" s="21" t="s">
        <v>14</v>
      </c>
      <c r="E29" s="21" t="s">
        <v>15</v>
      </c>
      <c r="F29" s="24" t="s">
        <v>16</v>
      </c>
      <c r="G29" s="24" t="s">
        <v>17</v>
      </c>
      <c r="H29" s="24" t="s">
        <v>18</v>
      </c>
      <c r="I29" s="24" t="s">
        <v>19</v>
      </c>
    </row>
    <row r="30" spans="1:10" x14ac:dyDescent="0.2">
      <c r="A30" s="1" t="s">
        <v>5</v>
      </c>
      <c r="B30" s="4">
        <f>C18</f>
        <v>28000</v>
      </c>
      <c r="C30" s="1"/>
      <c r="D30" s="1"/>
      <c r="E30" s="1"/>
      <c r="F30" s="1"/>
      <c r="G30" s="1"/>
      <c r="H30" s="1"/>
      <c r="I30" s="1"/>
    </row>
    <row r="31" spans="1:10" x14ac:dyDescent="0.2">
      <c r="A31" s="1" t="s">
        <v>39</v>
      </c>
      <c r="B31" s="1"/>
      <c r="C31" s="4"/>
      <c r="D31" s="4"/>
      <c r="E31" s="4"/>
      <c r="F31" s="6">
        <f>G25*D18</f>
        <v>6992.8140799999992</v>
      </c>
      <c r="G31" s="4">
        <f>(G25-F32)*$D$18</f>
        <v>5612.6069151270776</v>
      </c>
      <c r="H31" s="4">
        <f>(G25-G32-F32)*$D$18</f>
        <v>4011.5666038744876</v>
      </c>
      <c r="I31" s="4">
        <f>(G25-F32-H32-G32)*$D$18</f>
        <v>2154.3598428214837</v>
      </c>
    </row>
    <row r="32" spans="1:10" x14ac:dyDescent="0.2">
      <c r="A32" s="1" t="s">
        <v>40</v>
      </c>
      <c r="B32" s="1"/>
      <c r="C32" s="1"/>
      <c r="D32" s="1"/>
      <c r="E32" s="1"/>
      <c r="F32" s="6">
        <f>F33-F31</f>
        <v>8626.2947804557625</v>
      </c>
      <c r="G32" s="6">
        <f t="shared" ref="G32:I32" si="0">G33-G31</f>
        <v>10006.501945328684</v>
      </c>
      <c r="H32" s="6">
        <f t="shared" si="0"/>
        <v>11607.542256581275</v>
      </c>
      <c r="I32" s="6">
        <f t="shared" si="0"/>
        <v>13464.74901763428</v>
      </c>
      <c r="J32" s="56">
        <f>SUM(F32:I32)</f>
        <v>43705.088000000003</v>
      </c>
    </row>
    <row r="33" spans="1:9" ht="15" x14ac:dyDescent="0.25">
      <c r="A33" s="19" t="s">
        <v>20</v>
      </c>
      <c r="B33" s="19">
        <f>SUM(B31:B32)</f>
        <v>0</v>
      </c>
      <c r="C33" s="19">
        <v>0</v>
      </c>
      <c r="D33" s="19">
        <v>0</v>
      </c>
      <c r="E33" s="19">
        <v>0</v>
      </c>
      <c r="F33" s="18">
        <f>PMT(D18,B25-B26,-G25)</f>
        <v>15619.108860455763</v>
      </c>
      <c r="G33" s="20">
        <f>F33</f>
        <v>15619.108860455763</v>
      </c>
      <c r="H33" s="20">
        <f t="shared" ref="H33:I33" si="1">G33</f>
        <v>15619.108860455763</v>
      </c>
      <c r="I33" s="20">
        <f t="shared" si="1"/>
        <v>15619.108860455763</v>
      </c>
    </row>
    <row r="36" spans="1:9" ht="15" x14ac:dyDescent="0.25">
      <c r="A36" s="28" t="s">
        <v>56</v>
      </c>
    </row>
    <row r="37" spans="1:9" ht="15" x14ac:dyDescent="0.25">
      <c r="A37" s="16" t="s">
        <v>35</v>
      </c>
      <c r="B37" s="15"/>
    </row>
    <row r="39" spans="1:9" x14ac:dyDescent="0.2">
      <c r="A39" s="22"/>
      <c r="B39" s="3" t="s">
        <v>12</v>
      </c>
      <c r="C39" s="41" t="s">
        <v>13</v>
      </c>
      <c r="D39" s="3" t="s">
        <v>14</v>
      </c>
      <c r="E39" s="41" t="s">
        <v>15</v>
      </c>
      <c r="F39" s="3" t="s">
        <v>16</v>
      </c>
      <c r="G39" s="3" t="s">
        <v>17</v>
      </c>
      <c r="H39" s="41" t="s">
        <v>18</v>
      </c>
      <c r="I39" s="3" t="s">
        <v>19</v>
      </c>
    </row>
    <row r="40" spans="1:9" x14ac:dyDescent="0.2">
      <c r="A40" s="29" t="s">
        <v>22</v>
      </c>
      <c r="B40" s="37"/>
      <c r="C40" s="15">
        <v>120000</v>
      </c>
      <c r="D40" s="38">
        <v>120000</v>
      </c>
      <c r="E40" s="15">
        <v>120000</v>
      </c>
      <c r="F40" s="38">
        <v>120000</v>
      </c>
      <c r="G40" s="38">
        <v>120000</v>
      </c>
      <c r="H40" s="15">
        <v>120000</v>
      </c>
      <c r="I40" s="38">
        <v>120000</v>
      </c>
    </row>
    <row r="41" spans="1:9" x14ac:dyDescent="0.2">
      <c r="A41" s="29"/>
      <c r="B41" s="37"/>
      <c r="C41" s="14"/>
      <c r="D41" s="37"/>
      <c r="E41" s="14"/>
      <c r="F41" s="37"/>
      <c r="G41" s="37"/>
      <c r="H41" s="14"/>
      <c r="I41" s="37"/>
    </row>
    <row r="42" spans="1:9" x14ac:dyDescent="0.2">
      <c r="A42" s="29" t="s">
        <v>23</v>
      </c>
      <c r="B42" s="37"/>
      <c r="C42" s="15">
        <v>62000</v>
      </c>
      <c r="D42" s="38">
        <v>62000</v>
      </c>
      <c r="E42" s="15">
        <v>62000</v>
      </c>
      <c r="F42" s="38">
        <v>62000</v>
      </c>
      <c r="G42" s="38">
        <v>62000</v>
      </c>
      <c r="H42" s="15">
        <v>62000</v>
      </c>
      <c r="I42" s="38">
        <v>62000</v>
      </c>
    </row>
    <row r="43" spans="1:9" x14ac:dyDescent="0.2">
      <c r="A43" s="29" t="s">
        <v>24</v>
      </c>
      <c r="B43" s="37"/>
      <c r="C43" s="15">
        <v>12000</v>
      </c>
      <c r="D43" s="38">
        <v>12000</v>
      </c>
      <c r="E43" s="15">
        <v>12000</v>
      </c>
      <c r="F43" s="38">
        <v>12000</v>
      </c>
      <c r="G43" s="38">
        <v>12000</v>
      </c>
      <c r="H43" s="15">
        <v>12000</v>
      </c>
      <c r="I43" s="38">
        <v>12000</v>
      </c>
    </row>
    <row r="44" spans="1:9" ht="15" x14ac:dyDescent="0.25">
      <c r="A44" s="29" t="s">
        <v>44</v>
      </c>
      <c r="B44" s="37"/>
      <c r="C44" s="32">
        <f t="shared" ref="C44:I44" si="2">$B$13</f>
        <v>6007.4419614309318</v>
      </c>
      <c r="D44" s="39">
        <f t="shared" si="2"/>
        <v>6007.4419614309318</v>
      </c>
      <c r="E44" s="32">
        <f t="shared" si="2"/>
        <v>6007.4419614309318</v>
      </c>
      <c r="F44" s="39">
        <f t="shared" si="2"/>
        <v>6007.4419614309318</v>
      </c>
      <c r="G44" s="39">
        <f t="shared" si="2"/>
        <v>6007.4419614309318</v>
      </c>
      <c r="H44" s="32">
        <f t="shared" si="2"/>
        <v>6007.4419614309318</v>
      </c>
      <c r="I44" s="39">
        <f t="shared" si="2"/>
        <v>6007.4419614309318</v>
      </c>
    </row>
    <row r="45" spans="1:9" x14ac:dyDescent="0.2">
      <c r="A45" s="29" t="s">
        <v>25</v>
      </c>
      <c r="B45" s="37"/>
      <c r="C45" s="34">
        <f>C40-SUM(C42:C44)</f>
        <v>39992.55803856907</v>
      </c>
      <c r="D45" s="40">
        <f t="shared" ref="D45:I45" si="3">D40-SUM(D42:D44)</f>
        <v>39992.55803856907</v>
      </c>
      <c r="E45" s="34">
        <f t="shared" si="3"/>
        <v>39992.55803856907</v>
      </c>
      <c r="F45" s="40">
        <f t="shared" si="3"/>
        <v>39992.55803856907</v>
      </c>
      <c r="G45" s="40">
        <f t="shared" si="3"/>
        <v>39992.55803856907</v>
      </c>
      <c r="H45" s="34">
        <f t="shared" si="3"/>
        <v>39992.55803856907</v>
      </c>
      <c r="I45" s="40">
        <f t="shared" si="3"/>
        <v>39992.55803856907</v>
      </c>
    </row>
    <row r="46" spans="1:9" ht="15" x14ac:dyDescent="0.25">
      <c r="A46" s="44" t="s">
        <v>45</v>
      </c>
      <c r="B46" s="37"/>
      <c r="C46" s="14"/>
      <c r="D46" s="37"/>
      <c r="E46" s="14"/>
      <c r="F46" s="37"/>
      <c r="G46" s="37"/>
      <c r="H46" s="14"/>
      <c r="I46" s="37"/>
    </row>
    <row r="47" spans="1:9" x14ac:dyDescent="0.2">
      <c r="A47" s="45" t="s">
        <v>26</v>
      </c>
      <c r="B47" s="37"/>
      <c r="C47" s="14"/>
      <c r="D47" s="37"/>
      <c r="E47" s="14"/>
      <c r="F47" s="37"/>
      <c r="G47" s="37"/>
      <c r="H47" s="14"/>
      <c r="I47" s="38">
        <f>-(B3-B13*7)</f>
        <v>-17947.906269983476</v>
      </c>
    </row>
    <row r="48" spans="1:9" x14ac:dyDescent="0.2">
      <c r="A48" s="45" t="s">
        <v>27</v>
      </c>
      <c r="B48" s="37"/>
      <c r="C48" s="14"/>
      <c r="D48" s="37"/>
      <c r="E48" s="14"/>
      <c r="F48" s="37"/>
      <c r="G48" s="37"/>
      <c r="H48" s="14"/>
      <c r="I48" s="40">
        <f>B12</f>
        <v>17947.906269983479</v>
      </c>
    </row>
    <row r="49" spans="1:9" ht="15" x14ac:dyDescent="0.25">
      <c r="A49" s="44" t="s">
        <v>28</v>
      </c>
      <c r="B49" s="47"/>
      <c r="C49" s="32">
        <f>SUM(C45:C48)*$B$20</f>
        <v>11997.767411570721</v>
      </c>
      <c r="D49" s="39">
        <f t="shared" ref="D49:I49" si="4">SUM(D45:D48)*$B$20</f>
        <v>11997.767411570721</v>
      </c>
      <c r="E49" s="32">
        <f t="shared" si="4"/>
        <v>11997.767411570721</v>
      </c>
      <c r="F49" s="39">
        <f t="shared" si="4"/>
        <v>11997.767411570721</v>
      </c>
      <c r="G49" s="39">
        <f t="shared" si="4"/>
        <v>11997.767411570721</v>
      </c>
      <c r="H49" s="32">
        <f t="shared" si="4"/>
        <v>11997.767411570721</v>
      </c>
      <c r="I49" s="39">
        <f t="shared" si="4"/>
        <v>11997.767411570721</v>
      </c>
    </row>
    <row r="50" spans="1:9" x14ac:dyDescent="0.2">
      <c r="A50" s="36" t="s">
        <v>29</v>
      </c>
      <c r="B50" s="11"/>
      <c r="C50" s="42">
        <f>C45-C49</f>
        <v>27994.79062699835</v>
      </c>
      <c r="D50" s="12">
        <f t="shared" ref="D50:I50" si="5">D45-D49</f>
        <v>27994.79062699835</v>
      </c>
      <c r="E50" s="42">
        <f t="shared" si="5"/>
        <v>27994.79062699835</v>
      </c>
      <c r="F50" s="12">
        <f t="shared" si="5"/>
        <v>27994.79062699835</v>
      </c>
      <c r="G50" s="12">
        <f t="shared" si="5"/>
        <v>27994.79062699835</v>
      </c>
      <c r="H50" s="42">
        <f t="shared" si="5"/>
        <v>27994.79062699835</v>
      </c>
      <c r="I50" s="12">
        <f t="shared" si="5"/>
        <v>27994.79062699835</v>
      </c>
    </row>
    <row r="53" spans="1:9" ht="15" x14ac:dyDescent="0.25">
      <c r="A53" s="13" t="s">
        <v>46</v>
      </c>
    </row>
    <row r="55" spans="1:9" x14ac:dyDescent="0.2">
      <c r="A55" s="22"/>
      <c r="B55" s="3" t="s">
        <v>12</v>
      </c>
      <c r="C55" s="41" t="s">
        <v>13</v>
      </c>
      <c r="D55" s="3" t="s">
        <v>14</v>
      </c>
      <c r="E55" s="41" t="s">
        <v>15</v>
      </c>
      <c r="F55" s="3" t="s">
        <v>16</v>
      </c>
      <c r="G55" s="41" t="s">
        <v>17</v>
      </c>
      <c r="H55" s="3" t="s">
        <v>18</v>
      </c>
      <c r="I55" s="23" t="s">
        <v>19</v>
      </c>
    </row>
    <row r="56" spans="1:9" x14ac:dyDescent="0.2">
      <c r="A56" s="29" t="s">
        <v>29</v>
      </c>
      <c r="B56" s="37"/>
      <c r="C56" s="34">
        <f>C50</f>
        <v>27994.79062699835</v>
      </c>
      <c r="D56" s="40">
        <f t="shared" ref="D56:I56" si="6">D50</f>
        <v>27994.79062699835</v>
      </c>
      <c r="E56" s="34">
        <f t="shared" si="6"/>
        <v>27994.79062699835</v>
      </c>
      <c r="F56" s="40">
        <f t="shared" si="6"/>
        <v>27994.79062699835</v>
      </c>
      <c r="G56" s="34">
        <f t="shared" si="6"/>
        <v>27994.79062699835</v>
      </c>
      <c r="H56" s="40">
        <f t="shared" si="6"/>
        <v>27994.79062699835</v>
      </c>
      <c r="I56" s="35">
        <f t="shared" si="6"/>
        <v>27994.79062699835</v>
      </c>
    </row>
    <row r="57" spans="1:9" x14ac:dyDescent="0.2">
      <c r="A57" s="29" t="s">
        <v>44</v>
      </c>
      <c r="B57" s="37"/>
      <c r="C57" s="34">
        <f>C44</f>
        <v>6007.4419614309318</v>
      </c>
      <c r="D57" s="40">
        <f t="shared" ref="D57:I57" si="7">D44</f>
        <v>6007.4419614309318</v>
      </c>
      <c r="E57" s="34">
        <f t="shared" si="7"/>
        <v>6007.4419614309318</v>
      </c>
      <c r="F57" s="40">
        <f t="shared" si="7"/>
        <v>6007.4419614309318</v>
      </c>
      <c r="G57" s="34">
        <f t="shared" si="7"/>
        <v>6007.4419614309318</v>
      </c>
      <c r="H57" s="40">
        <f t="shared" si="7"/>
        <v>6007.4419614309318</v>
      </c>
      <c r="I57" s="35">
        <f t="shared" si="7"/>
        <v>6007.4419614309318</v>
      </c>
    </row>
    <row r="58" spans="1:9" x14ac:dyDescent="0.2">
      <c r="A58" s="29"/>
      <c r="B58" s="37"/>
      <c r="C58" s="14"/>
      <c r="D58" s="37"/>
      <c r="E58" s="14"/>
      <c r="F58" s="37"/>
      <c r="G58" s="14"/>
      <c r="H58" s="37"/>
      <c r="I58" s="31"/>
    </row>
    <row r="59" spans="1:9" ht="15" x14ac:dyDescent="0.25">
      <c r="A59" s="44" t="s">
        <v>47</v>
      </c>
      <c r="B59" s="37"/>
      <c r="C59" s="14"/>
      <c r="D59" s="37"/>
      <c r="E59" s="14"/>
      <c r="F59" s="37"/>
      <c r="G59" s="14"/>
      <c r="H59" s="37"/>
      <c r="I59" s="31"/>
    </row>
    <row r="60" spans="1:9" x14ac:dyDescent="0.2">
      <c r="A60" s="45" t="s">
        <v>30</v>
      </c>
      <c r="B60" s="43">
        <f>-B3</f>
        <v>-60000</v>
      </c>
      <c r="C60" s="14"/>
      <c r="D60" s="37"/>
      <c r="E60" s="14"/>
      <c r="F60" s="37"/>
      <c r="G60" s="14"/>
      <c r="H60" s="37"/>
      <c r="I60" s="35">
        <f>B12</f>
        <v>17947.906269983479</v>
      </c>
    </row>
    <row r="61" spans="1:9" x14ac:dyDescent="0.2">
      <c r="A61" s="45" t="s">
        <v>36</v>
      </c>
      <c r="B61" s="43">
        <f>-B4</f>
        <v>-10000</v>
      </c>
      <c r="C61" s="14"/>
      <c r="D61" s="37"/>
      <c r="E61" s="14"/>
      <c r="F61" s="37"/>
      <c r="G61" s="14"/>
      <c r="H61" s="37"/>
      <c r="I61" s="30">
        <f>-B61</f>
        <v>10000</v>
      </c>
    </row>
    <row r="62" spans="1:9" x14ac:dyDescent="0.2">
      <c r="A62" s="29"/>
      <c r="B62" s="37"/>
      <c r="C62" s="14"/>
      <c r="D62" s="37"/>
      <c r="E62" s="14"/>
      <c r="F62" s="37"/>
      <c r="G62" s="14"/>
      <c r="H62" s="37"/>
      <c r="I62" s="31"/>
    </row>
    <row r="63" spans="1:9" ht="15" x14ac:dyDescent="0.25">
      <c r="A63" s="49" t="s">
        <v>48</v>
      </c>
      <c r="B63" s="50">
        <f>SUM(B56:B62)</f>
        <v>-70000</v>
      </c>
      <c r="C63" s="51">
        <f t="shared" ref="C63:I63" si="8">SUM(C56:C62)</f>
        <v>34002.23258842928</v>
      </c>
      <c r="D63" s="50">
        <f t="shared" si="8"/>
        <v>34002.23258842928</v>
      </c>
      <c r="E63" s="51">
        <f t="shared" si="8"/>
        <v>34002.23258842928</v>
      </c>
      <c r="F63" s="50">
        <f t="shared" si="8"/>
        <v>34002.23258842928</v>
      </c>
      <c r="G63" s="51">
        <f t="shared" si="8"/>
        <v>34002.23258842928</v>
      </c>
      <c r="H63" s="50">
        <f t="shared" si="8"/>
        <v>34002.23258842928</v>
      </c>
      <c r="I63" s="52">
        <f t="shared" si="8"/>
        <v>61950.138858412756</v>
      </c>
    </row>
    <row r="65" spans="1:9" x14ac:dyDescent="0.2">
      <c r="A65" s="7" t="s">
        <v>31</v>
      </c>
      <c r="B65" s="8">
        <f>NPV(B22,C63:I63)+B63</f>
        <v>99663.260963762499</v>
      </c>
    </row>
    <row r="66" spans="1:9" x14ac:dyDescent="0.2">
      <c r="A66" s="7" t="s">
        <v>32</v>
      </c>
      <c r="B66" s="57">
        <f>IRR(B63:I63)</f>
        <v>0.46502988425559177</v>
      </c>
    </row>
    <row r="68" spans="1:9" ht="15" x14ac:dyDescent="0.25">
      <c r="A68" s="13" t="s">
        <v>49</v>
      </c>
    </row>
    <row r="70" spans="1:9" x14ac:dyDescent="0.2">
      <c r="A70" s="22"/>
      <c r="B70" s="3" t="s">
        <v>12</v>
      </c>
      <c r="C70" s="41" t="s">
        <v>13</v>
      </c>
      <c r="D70" s="3" t="s">
        <v>14</v>
      </c>
      <c r="E70" s="41" t="s">
        <v>15</v>
      </c>
      <c r="F70" s="3" t="s">
        <v>16</v>
      </c>
      <c r="G70" s="41" t="s">
        <v>17</v>
      </c>
      <c r="H70" s="3" t="s">
        <v>18</v>
      </c>
      <c r="I70" s="23" t="s">
        <v>19</v>
      </c>
    </row>
    <row r="71" spans="1:9" x14ac:dyDescent="0.2">
      <c r="A71" s="29" t="s">
        <v>46</v>
      </c>
      <c r="B71" s="40">
        <f>B63</f>
        <v>-70000</v>
      </c>
      <c r="C71" s="34">
        <f t="shared" ref="C71:I71" si="9">C63</f>
        <v>34002.23258842928</v>
      </c>
      <c r="D71" s="40">
        <f t="shared" si="9"/>
        <v>34002.23258842928</v>
      </c>
      <c r="E71" s="34">
        <f t="shared" si="9"/>
        <v>34002.23258842928</v>
      </c>
      <c r="F71" s="40">
        <f t="shared" si="9"/>
        <v>34002.23258842928</v>
      </c>
      <c r="G71" s="34">
        <f t="shared" si="9"/>
        <v>34002.23258842928</v>
      </c>
      <c r="H71" s="40">
        <f t="shared" si="9"/>
        <v>34002.23258842928</v>
      </c>
      <c r="I71" s="35">
        <f t="shared" si="9"/>
        <v>61950.138858412756</v>
      </c>
    </row>
    <row r="72" spans="1:9" x14ac:dyDescent="0.2">
      <c r="A72" s="29"/>
      <c r="B72" s="37"/>
      <c r="C72" s="14"/>
      <c r="D72" s="37"/>
      <c r="E72" s="14"/>
      <c r="F72" s="37"/>
      <c r="G72" s="14"/>
      <c r="H72" s="37"/>
      <c r="I72" s="31"/>
    </row>
    <row r="73" spans="1:9" ht="15" x14ac:dyDescent="0.25">
      <c r="A73" s="44" t="s">
        <v>33</v>
      </c>
      <c r="B73" s="37"/>
      <c r="C73" s="14"/>
      <c r="D73" s="37"/>
      <c r="E73" s="14"/>
      <c r="F73" s="37"/>
      <c r="G73" s="14"/>
      <c r="H73" s="37"/>
      <c r="I73" s="31"/>
    </row>
    <row r="74" spans="1:9" x14ac:dyDescent="0.2">
      <c r="A74" s="45" t="s">
        <v>5</v>
      </c>
      <c r="B74" s="38">
        <f>B30</f>
        <v>28000</v>
      </c>
      <c r="C74" s="14"/>
      <c r="D74" s="37"/>
      <c r="E74" s="14"/>
      <c r="F74" s="37"/>
      <c r="G74" s="14"/>
      <c r="H74" s="37"/>
      <c r="I74" s="31"/>
    </row>
    <row r="75" spans="1:9" x14ac:dyDescent="0.2">
      <c r="A75" s="45" t="s">
        <v>39</v>
      </c>
      <c r="B75" s="37"/>
      <c r="C75" s="14"/>
      <c r="D75" s="37"/>
      <c r="E75" s="14"/>
      <c r="F75" s="40">
        <f t="shared" ref="F75:I76" si="10">-F31</f>
        <v>-6992.8140799999992</v>
      </c>
      <c r="G75" s="34">
        <f t="shared" si="10"/>
        <v>-5612.6069151270776</v>
      </c>
      <c r="H75" s="40">
        <f t="shared" si="10"/>
        <v>-4011.5666038744876</v>
      </c>
      <c r="I75" s="35">
        <f t="shared" si="10"/>
        <v>-2154.3598428214837</v>
      </c>
    </row>
    <row r="76" spans="1:9" x14ac:dyDescent="0.2">
      <c r="A76" s="45" t="s">
        <v>40</v>
      </c>
      <c r="B76" s="37"/>
      <c r="C76" s="14"/>
      <c r="D76" s="37"/>
      <c r="E76" s="14"/>
      <c r="F76" s="40">
        <f t="shared" si="10"/>
        <v>-8626.2947804557625</v>
      </c>
      <c r="G76" s="34">
        <f t="shared" si="10"/>
        <v>-10006.501945328684</v>
      </c>
      <c r="H76" s="40">
        <f t="shared" si="10"/>
        <v>-11607.542256581275</v>
      </c>
      <c r="I76" s="35">
        <f t="shared" si="10"/>
        <v>-13464.74901763428</v>
      </c>
    </row>
    <row r="77" spans="1:9" ht="15" x14ac:dyDescent="0.25">
      <c r="A77" s="46" t="s">
        <v>34</v>
      </c>
      <c r="B77" s="47"/>
      <c r="C77" s="48"/>
      <c r="D77" s="47"/>
      <c r="E77" s="48"/>
      <c r="F77" s="39">
        <f>-F75*$B$20</f>
        <v>2097.8442239999995</v>
      </c>
      <c r="G77" s="32">
        <f t="shared" ref="G77:I77" si="11">-G75*$B$20</f>
        <v>1683.7820745381232</v>
      </c>
      <c r="H77" s="39">
        <f t="shared" si="11"/>
        <v>1203.4699811623461</v>
      </c>
      <c r="I77" s="33">
        <f t="shared" si="11"/>
        <v>646.30795284644512</v>
      </c>
    </row>
    <row r="78" spans="1:9" ht="15" x14ac:dyDescent="0.25">
      <c r="A78" s="49" t="s">
        <v>58</v>
      </c>
      <c r="B78" s="53">
        <f>SUM(B71:B77)</f>
        <v>-42000</v>
      </c>
      <c r="C78" s="54">
        <f t="shared" ref="C78:I78" si="12">SUM(C71:C77)</f>
        <v>34002.23258842928</v>
      </c>
      <c r="D78" s="53">
        <f t="shared" si="12"/>
        <v>34002.23258842928</v>
      </c>
      <c r="E78" s="54">
        <f t="shared" si="12"/>
        <v>34002.23258842928</v>
      </c>
      <c r="F78" s="53">
        <f t="shared" si="12"/>
        <v>20480.967951973518</v>
      </c>
      <c r="G78" s="54">
        <f t="shared" si="12"/>
        <v>20066.905802511639</v>
      </c>
      <c r="H78" s="53">
        <f t="shared" si="12"/>
        <v>19586.593709135861</v>
      </c>
      <c r="I78" s="55">
        <f t="shared" si="12"/>
        <v>46977.337950803441</v>
      </c>
    </row>
    <row r="80" spans="1:9" x14ac:dyDescent="0.2">
      <c r="A80" s="9" t="s">
        <v>31</v>
      </c>
      <c r="B80" s="10">
        <f>NPV(D17,C78:I78)+B78</f>
        <v>95243.491972027812</v>
      </c>
    </row>
    <row r="81" spans="1:2" x14ac:dyDescent="0.2">
      <c r="A81" s="9" t="s">
        <v>32</v>
      </c>
      <c r="B81" s="58">
        <f>IRR(B78:I78)</f>
        <v>0.74797147828602273</v>
      </c>
    </row>
  </sheetData>
  <sheetProtection algorithmName="SHA-512" hashValue="0kOWaOsE6mjgtAK2MQFw4J3JYb/v4r1Dp34qPtgmb2MdLGFcM6+8d2hQIrnZjrYqew+EMpx+0LWOwIUadJs05g==" saltValue="O+Z7D+X+EWEntzd3UaT8bw==" spinCount="100000" sheet="1" objects="1" scenarios="1"/>
  <mergeCells count="3">
    <mergeCell ref="C28:E28"/>
    <mergeCell ref="F28:I28"/>
    <mergeCell ref="D25:F25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7069DB5-2AFC-49D0-A62B-1C9581AF294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MOLDE</vt:lpstr>
      <vt:lpstr>SOLUCION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del Castillo</dc:creator>
  <cp:lastModifiedBy>Jorge del Castillo</cp:lastModifiedBy>
  <dcterms:created xsi:type="dcterms:W3CDTF">2018-07-02T21:32:22Z</dcterms:created>
  <dcterms:modified xsi:type="dcterms:W3CDTF">2018-07-04T22:23:17Z</dcterms:modified>
</cp:coreProperties>
</file>