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d.docs.live.net/b1ecd61295a042a9/Documentos/Classroom/Social Evaluation of Projects/08. Collaboration Space/8.01. Group Project 01/"/>
    </mc:Choice>
  </mc:AlternateContent>
  <xr:revisionPtr revIDLastSave="2780" documentId="11_D49654A21E56DFFEF5736791A03028BBD612BDC8" xr6:coauthVersionLast="47" xr6:coauthVersionMax="47" xr10:uidLastSave="{4783F303-911D-4162-8CEA-121C3A23E803}"/>
  <bookViews>
    <workbookView xWindow="-120" yWindow="-120" windowWidth="29040" windowHeight="15720" tabRatio="906" firstSheet="17" activeTab="25" xr2:uid="{00000000-000D-0000-FFFF-FFFF00000000}"/>
  </bookViews>
  <sheets>
    <sheet name="Arbol de problemas" sheetId="1" r:id="rId1"/>
    <sheet name="Árbol de medios y fines" sheetId="2" r:id="rId2"/>
    <sheet name="Mapa de determinación de las al" sheetId="3" r:id="rId3"/>
    <sheet name="3.1. Horizonte de evaluación" sheetId="4" r:id="rId4"/>
    <sheet name="Encuesta" sheetId="30" r:id="rId5"/>
    <sheet name="Determinación Fdp" sheetId="31" r:id="rId6"/>
    <sheet name="Determinación (Fde)" sheetId="32" r:id="rId7"/>
    <sheet name="Cálculo Demanda" sheetId="5" r:id="rId8"/>
    <sheet name="Cálculo Capacidad de Carga" sheetId="6" r:id="rId9"/>
    <sheet name="Brechas O-D" sheetId="7" r:id="rId10"/>
    <sheet name="Cronograma del proyecto" sheetId="8" r:id="rId11"/>
    <sheet name="Alternativa 1" sheetId="9" r:id="rId12"/>
    <sheet name="Alternativa 2" sheetId="10" r:id="rId13"/>
    <sheet name="Tamaño de las instalaciones" sheetId="11" r:id="rId14"/>
    <sheet name="Demanda insatisfecha" sheetId="14" r:id="rId15"/>
    <sheet name="Balance de instalaciones" sheetId="15" r:id="rId16"/>
    <sheet name="1.1. Costos Alternativa N1 PM" sheetId="19" r:id="rId17"/>
    <sheet name="1.2. Costos Alternativa N2 PM" sheetId="20" r:id="rId18"/>
    <sheet name="2. Costos O M PM" sheetId="21" r:id="rId19"/>
    <sheet name="3. FCI PM" sheetId="22" r:id="rId20"/>
    <sheet name="1. Beneficios sociales" sheetId="16" r:id="rId21"/>
    <sheet name="2.1. Costos Alternativa N1 PS" sheetId="23" r:id="rId22"/>
    <sheet name="2.2. Costos Alternativa N2 PS" sheetId="24" r:id="rId23"/>
    <sheet name="2.3. Costos O M PS" sheetId="25" r:id="rId24"/>
    <sheet name="2.4. FCI PS" sheetId="26" r:id="rId25"/>
    <sheet name="3. Indicadores de rentabilidad " sheetId="17" r:id="rId26"/>
    <sheet name="5.6.2." sheetId="27" r:id="rId27"/>
    <sheet name="5.6.1." sheetId="28" r:id="rId28"/>
    <sheet name="5.7. Plan de implemetación" sheetId="29"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30" roundtripDataSignature="AMtx7mifNfoauLK4sC7agql5YXQidwqDzA=="/>
    </ext>
  </extLst>
</workbook>
</file>

<file path=xl/calcChain.xml><?xml version="1.0" encoding="utf-8"?>
<calcChain xmlns="http://schemas.openxmlformats.org/spreadsheetml/2006/main">
  <c r="H23" i="26" l="1"/>
  <c r="D36" i="22"/>
  <c r="D84" i="23"/>
  <c r="D83" i="23"/>
  <c r="D82" i="23"/>
  <c r="D81" i="23"/>
  <c r="R47" i="23"/>
  <c r="R37" i="23"/>
  <c r="R18" i="23"/>
  <c r="L9" i="20"/>
  <c r="D270" i="21"/>
  <c r="D269" i="21"/>
  <c r="D266" i="21"/>
  <c r="D267" i="21"/>
  <c r="E266" i="21"/>
  <c r="F234" i="21"/>
  <c r="F248" i="21"/>
  <c r="F244" i="21"/>
  <c r="F229" i="21"/>
  <c r="D265" i="21" s="1"/>
  <c r="F220" i="21"/>
  <c r="F204" i="21"/>
  <c r="F143" i="21"/>
  <c r="F139" i="21"/>
  <c r="F135" i="21"/>
  <c r="F132" i="21"/>
  <c r="F129" i="21"/>
  <c r="F124" i="21"/>
  <c r="F121" i="21"/>
  <c r="F115" i="21"/>
  <c r="F105" i="21"/>
  <c r="F99" i="21"/>
  <c r="F237" i="21"/>
  <c r="Q8" i="19"/>
  <c r="G8" i="19"/>
  <c r="G11" i="20"/>
  <c r="L8" i="20"/>
  <c r="G8" i="20" s="1"/>
  <c r="O8" i="19"/>
  <c r="N8" i="19"/>
  <c r="M8" i="19"/>
  <c r="L8" i="19"/>
  <c r="G7" i="19"/>
  <c r="L11" i="19"/>
  <c r="L11" i="20"/>
  <c r="D264" i="21"/>
  <c r="F90" i="21"/>
  <c r="F242" i="21"/>
  <c r="F86" i="21"/>
  <c r="F94" i="21" s="1"/>
  <c r="D154" i="21" s="1"/>
  <c r="D153" i="21"/>
  <c r="D87" i="16"/>
  <c r="D8" i="17" s="1"/>
  <c r="D23" i="17" s="1"/>
  <c r="D84" i="16"/>
  <c r="F61" i="16"/>
  <c r="E61" i="16"/>
  <c r="D61" i="16"/>
  <c r="D85" i="16"/>
  <c r="F84" i="16"/>
  <c r="E84" i="16"/>
  <c r="D85" i="23"/>
  <c r="D86" i="23"/>
  <c r="M64" i="20"/>
  <c r="M62" i="20"/>
  <c r="M61" i="20"/>
  <c r="D112" i="16"/>
  <c r="D111" i="16"/>
  <c r="D113" i="16" s="1"/>
  <c r="D15" i="17" s="1"/>
  <c r="F190" i="21"/>
  <c r="F189" i="21"/>
  <c r="F188" i="21"/>
  <c r="F198" i="21"/>
  <c r="F136" i="21"/>
  <c r="D55" i="21"/>
  <c r="D53" i="21"/>
  <c r="D52" i="21"/>
  <c r="D87" i="23" l="1"/>
  <c r="G9" i="20"/>
  <c r="M59" i="20"/>
  <c r="N8" i="20"/>
  <c r="M8" i="20"/>
  <c r="D152" i="21"/>
  <c r="D16" i="22" s="1"/>
  <c r="T91" i="6"/>
  <c r="N53" i="5"/>
  <c r="M53" i="5"/>
  <c r="L53" i="5"/>
  <c r="K53" i="5"/>
  <c r="J53" i="5"/>
  <c r="I53" i="5"/>
  <c r="H53" i="5"/>
  <c r="G53" i="5"/>
  <c r="F53" i="5"/>
  <c r="E53" i="5"/>
  <c r="C10" i="22"/>
  <c r="C11" i="22"/>
  <c r="C12" i="22"/>
  <c r="C13" i="22"/>
  <c r="C31" i="22"/>
  <c r="C32" i="22"/>
  <c r="E76" i="5"/>
  <c r="E75" i="5"/>
  <c r="E74" i="5"/>
  <c r="F16" i="21"/>
  <c r="F205" i="21"/>
  <c r="C254" i="25"/>
  <c r="C209" i="25"/>
  <c r="C210" i="25"/>
  <c r="C211" i="25"/>
  <c r="C212" i="25"/>
  <c r="C213" i="25"/>
  <c r="C218" i="25"/>
  <c r="C219" i="25"/>
  <c r="C220" i="25"/>
  <c r="C221" i="25"/>
  <c r="C222" i="25"/>
  <c r="C223" i="25"/>
  <c r="C224" i="25"/>
  <c r="C225" i="25"/>
  <c r="C226" i="25"/>
  <c r="C227" i="25"/>
  <c r="C228" i="25"/>
  <c r="C229" i="25"/>
  <c r="C230" i="25"/>
  <c r="C231" i="25"/>
  <c r="C232" i="25"/>
  <c r="C233" i="25"/>
  <c r="C234" i="25"/>
  <c r="C235" i="25"/>
  <c r="C236" i="25"/>
  <c r="C237" i="25"/>
  <c r="C238" i="25"/>
  <c r="C239" i="25"/>
  <c r="C240" i="25"/>
  <c r="C241" i="25"/>
  <c r="C242" i="25"/>
  <c r="C243" i="25"/>
  <c r="C246" i="25"/>
  <c r="C248" i="25"/>
  <c r="C249" i="25"/>
  <c r="C250" i="25"/>
  <c r="C251" i="25"/>
  <c r="C252" i="25"/>
  <c r="C253" i="25"/>
  <c r="C208" i="25"/>
  <c r="C141" i="25"/>
  <c r="C142" i="25"/>
  <c r="C143" i="25"/>
  <c r="C144" i="25"/>
  <c r="C88" i="25"/>
  <c r="C90" i="25"/>
  <c r="C91" i="25"/>
  <c r="C94" i="25"/>
  <c r="C95" i="25"/>
  <c r="E80" i="25"/>
  <c r="G78" i="21"/>
  <c r="F93" i="21"/>
  <c r="F78" i="21"/>
  <c r="C80" i="25"/>
  <c r="F77" i="21"/>
  <c r="G16" i="21"/>
  <c r="E22" i="5"/>
  <c r="E46" i="5"/>
  <c r="F68" i="16"/>
  <c r="O8" i="20" l="1"/>
  <c r="P8" i="20" s="1"/>
  <c r="Q8" i="20" s="1"/>
  <c r="Q59" i="20" s="1"/>
  <c r="C29" i="22" s="1"/>
  <c r="E29" i="5"/>
  <c r="E42" i="5"/>
  <c r="C4" i="32"/>
  <c r="G10" i="32"/>
  <c r="H9" i="32" s="1"/>
  <c r="E10" i="32"/>
  <c r="F8" i="32" s="1"/>
  <c r="C10" i="32"/>
  <c r="D8" i="32" s="1"/>
  <c r="V64" i="30"/>
  <c r="V63" i="30"/>
  <c r="O63" i="30"/>
  <c r="E66" i="5"/>
  <c r="E79" i="5" s="1"/>
  <c r="D60" i="16" s="1"/>
  <c r="H10" i="31"/>
  <c r="H9" i="31"/>
  <c r="H8" i="31"/>
  <c r="F9" i="31"/>
  <c r="F8" i="31"/>
  <c r="D10" i="31"/>
  <c r="E10" i="31"/>
  <c r="G10" i="31"/>
  <c r="C10" i="31"/>
  <c r="D8" i="31" s="1"/>
  <c r="O64" i="30"/>
  <c r="C4" i="31"/>
  <c r="H8" i="32" l="1"/>
  <c r="H10" i="32"/>
  <c r="D9" i="32"/>
  <c r="D10" i="32" s="1"/>
  <c r="F9" i="32"/>
  <c r="F10" i="32" s="1"/>
  <c r="F10" i="31"/>
  <c r="D9" i="31"/>
  <c r="E48" i="5"/>
  <c r="E55" i="5" s="1"/>
  <c r="F55" i="5" s="1"/>
  <c r="E47" i="5"/>
  <c r="E54" i="5" s="1"/>
  <c r="F54" i="5" s="1"/>
  <c r="F42" i="5"/>
  <c r="I42" i="5"/>
  <c r="F29" i="5"/>
  <c r="G29" i="5" s="1"/>
  <c r="H29" i="5" s="1"/>
  <c r="E24" i="5"/>
  <c r="E31" i="5" s="1"/>
  <c r="E23" i="5"/>
  <c r="E30" i="5" s="1"/>
  <c r="F30" i="5" s="1"/>
  <c r="G30" i="5" s="1"/>
  <c r="G18" i="5"/>
  <c r="F18" i="5"/>
  <c r="E18" i="5"/>
  <c r="C86" i="16"/>
  <c r="C85" i="16"/>
  <c r="C84" i="16"/>
  <c r="C113" i="16"/>
  <c r="C112" i="16"/>
  <c r="C110" i="16"/>
  <c r="C111" i="16"/>
  <c r="J95" i="16"/>
  <c r="J97" i="16"/>
  <c r="J98" i="16"/>
  <c r="J99" i="16"/>
  <c r="J100" i="16"/>
  <c r="J101" i="16"/>
  <c r="J102" i="16"/>
  <c r="J104" i="16"/>
  <c r="J105" i="16"/>
  <c r="J94" i="16"/>
  <c r="I105" i="16"/>
  <c r="I104" i="16"/>
  <c r="E105" i="16"/>
  <c r="E94" i="16"/>
  <c r="I101" i="16"/>
  <c r="I99" i="16"/>
  <c r="I97" i="16"/>
  <c r="I95" i="16"/>
  <c r="I94" i="16"/>
  <c r="H97" i="16"/>
  <c r="H94" i="16"/>
  <c r="H95" i="16"/>
  <c r="H98" i="16"/>
  <c r="H99" i="16"/>
  <c r="H100" i="16"/>
  <c r="H101" i="16"/>
  <c r="H102" i="16"/>
  <c r="H104" i="16"/>
  <c r="H105" i="16"/>
  <c r="D95" i="16"/>
  <c r="D94" i="16"/>
  <c r="F79" i="16"/>
  <c r="F78" i="16"/>
  <c r="F76" i="16"/>
  <c r="F75" i="16"/>
  <c r="F74" i="16"/>
  <c r="F73" i="16"/>
  <c r="F72" i="16"/>
  <c r="F71" i="16"/>
  <c r="F69" i="16"/>
  <c r="F33" i="21"/>
  <c r="F32" i="21"/>
  <c r="C21" i="24"/>
  <c r="E21" i="24"/>
  <c r="F21" i="24"/>
  <c r="M21" i="24" s="1"/>
  <c r="G21" i="24"/>
  <c r="O21" i="24" s="1"/>
  <c r="H21" i="24"/>
  <c r="C22" i="24"/>
  <c r="E22" i="24"/>
  <c r="F22" i="24"/>
  <c r="M22" i="24" s="1"/>
  <c r="G22" i="24"/>
  <c r="O22" i="24" s="1"/>
  <c r="H22" i="24"/>
  <c r="Q22" i="24" s="1"/>
  <c r="C23" i="24"/>
  <c r="E23" i="24"/>
  <c r="F23" i="24"/>
  <c r="M23" i="24" s="1"/>
  <c r="G23" i="24"/>
  <c r="H23" i="24"/>
  <c r="Q23" i="24"/>
  <c r="F36" i="16"/>
  <c r="F37" i="16"/>
  <c r="U91" i="6"/>
  <c r="T93" i="6"/>
  <c r="B12" i="16"/>
  <c r="D12" i="16"/>
  <c r="B244" i="25"/>
  <c r="H67" i="24"/>
  <c r="Q67" i="24" s="1"/>
  <c r="G67" i="24"/>
  <c r="O67" i="24" s="1"/>
  <c r="F67" i="24"/>
  <c r="M67" i="24" s="1"/>
  <c r="E67" i="24"/>
  <c r="K67" i="24" s="1"/>
  <c r="C67" i="24"/>
  <c r="H66" i="24"/>
  <c r="Q66" i="24" s="1"/>
  <c r="G66" i="24"/>
  <c r="O66" i="24" s="1"/>
  <c r="F66" i="24"/>
  <c r="M66" i="24" s="1"/>
  <c r="E66" i="24"/>
  <c r="K66" i="24" s="1"/>
  <c r="C66" i="24"/>
  <c r="H65" i="24"/>
  <c r="Q65" i="24" s="1"/>
  <c r="G65" i="24"/>
  <c r="O65" i="24" s="1"/>
  <c r="F65" i="24"/>
  <c r="M65" i="24" s="1"/>
  <c r="E65" i="24"/>
  <c r="C65" i="24"/>
  <c r="H64" i="24"/>
  <c r="G64" i="24"/>
  <c r="F64" i="24"/>
  <c r="E64" i="24"/>
  <c r="C64" i="24"/>
  <c r="D63" i="24"/>
  <c r="C63" i="24"/>
  <c r="H61" i="24"/>
  <c r="Q61" i="24" s="1"/>
  <c r="G61" i="24"/>
  <c r="O61" i="24" s="1"/>
  <c r="F61" i="24"/>
  <c r="M61" i="24" s="1"/>
  <c r="E61" i="24"/>
  <c r="H60" i="24"/>
  <c r="G60" i="24"/>
  <c r="F60" i="24"/>
  <c r="M60" i="24" s="1"/>
  <c r="E60" i="24"/>
  <c r="H58" i="24"/>
  <c r="Q58" i="24" s="1"/>
  <c r="G58" i="24"/>
  <c r="O58" i="24" s="1"/>
  <c r="F58" i="24"/>
  <c r="M58" i="24" s="1"/>
  <c r="E58" i="24"/>
  <c r="H57" i="24"/>
  <c r="Q57" i="24" s="1"/>
  <c r="G57" i="24"/>
  <c r="O57" i="24" s="1"/>
  <c r="F57" i="24"/>
  <c r="M57" i="24" s="1"/>
  <c r="E57" i="24"/>
  <c r="K57" i="24" s="1"/>
  <c r="H56" i="24"/>
  <c r="Q56" i="24" s="1"/>
  <c r="G56" i="24"/>
  <c r="O56" i="24" s="1"/>
  <c r="F56" i="24"/>
  <c r="M56" i="24" s="1"/>
  <c r="E56" i="24"/>
  <c r="K56" i="24" s="1"/>
  <c r="H55" i="24"/>
  <c r="Q55" i="24" s="1"/>
  <c r="G55" i="24"/>
  <c r="O55" i="24" s="1"/>
  <c r="F55" i="24"/>
  <c r="M55" i="24" s="1"/>
  <c r="E55" i="24"/>
  <c r="K55" i="24" s="1"/>
  <c r="R55" i="24" s="1"/>
  <c r="H53" i="24"/>
  <c r="Q53" i="24" s="1"/>
  <c r="G53" i="24"/>
  <c r="O53" i="24" s="1"/>
  <c r="F53" i="24"/>
  <c r="M53" i="24" s="1"/>
  <c r="E53" i="24"/>
  <c r="K53" i="24" s="1"/>
  <c r="H52" i="24"/>
  <c r="Q52" i="24" s="1"/>
  <c r="G52" i="24"/>
  <c r="O52" i="24" s="1"/>
  <c r="F52" i="24"/>
  <c r="M52" i="24" s="1"/>
  <c r="E52" i="24"/>
  <c r="H51" i="24"/>
  <c r="G51" i="24"/>
  <c r="O51" i="24" s="1"/>
  <c r="F51" i="24"/>
  <c r="M51" i="24" s="1"/>
  <c r="E51" i="24"/>
  <c r="K51" i="24" s="1"/>
  <c r="H50" i="24"/>
  <c r="Q50" i="24" s="1"/>
  <c r="G50" i="24"/>
  <c r="F50" i="24"/>
  <c r="M50" i="24" s="1"/>
  <c r="E50" i="24"/>
  <c r="H46" i="24"/>
  <c r="Q46" i="24" s="1"/>
  <c r="G46" i="24"/>
  <c r="O46" i="24" s="1"/>
  <c r="F46" i="24"/>
  <c r="M46" i="24" s="1"/>
  <c r="E46" i="24"/>
  <c r="H45" i="24"/>
  <c r="Q45" i="24" s="1"/>
  <c r="G45" i="24"/>
  <c r="F45" i="24"/>
  <c r="E45" i="24"/>
  <c r="K45" i="24" s="1"/>
  <c r="C44" i="24"/>
  <c r="H42" i="24"/>
  <c r="Q42" i="24" s="1"/>
  <c r="G42" i="24"/>
  <c r="O42" i="24" s="1"/>
  <c r="F42" i="24"/>
  <c r="M42" i="24" s="1"/>
  <c r="E42" i="24"/>
  <c r="H41" i="24"/>
  <c r="Q41" i="24" s="1"/>
  <c r="G41" i="24"/>
  <c r="O41" i="24" s="1"/>
  <c r="F41" i="24"/>
  <c r="E41" i="24"/>
  <c r="K41" i="24" s="1"/>
  <c r="H40" i="24"/>
  <c r="G40" i="24"/>
  <c r="F40" i="24"/>
  <c r="M40" i="24" s="1"/>
  <c r="E40" i="24"/>
  <c r="D39" i="24"/>
  <c r="C39" i="24"/>
  <c r="H36" i="24"/>
  <c r="Q36" i="24" s="1"/>
  <c r="G36" i="24"/>
  <c r="O36" i="24" s="1"/>
  <c r="F36" i="24"/>
  <c r="E36" i="24"/>
  <c r="M36" i="24" s="1"/>
  <c r="H35" i="24"/>
  <c r="Q35" i="24" s="1"/>
  <c r="G35" i="24"/>
  <c r="O35" i="24" s="1"/>
  <c r="F35" i="24"/>
  <c r="E35" i="24"/>
  <c r="H34" i="24"/>
  <c r="Q34" i="24" s="1"/>
  <c r="G34" i="24"/>
  <c r="O34" i="24" s="1"/>
  <c r="F34" i="24"/>
  <c r="E34" i="24"/>
  <c r="M34" i="24" s="1"/>
  <c r="H33" i="24"/>
  <c r="G33" i="24"/>
  <c r="O33" i="24" s="1"/>
  <c r="F33" i="24"/>
  <c r="E33" i="24"/>
  <c r="M33" i="24" s="1"/>
  <c r="H30" i="24"/>
  <c r="Q30" i="24" s="1"/>
  <c r="G30" i="24"/>
  <c r="O30" i="24" s="1"/>
  <c r="F30" i="24"/>
  <c r="E30" i="24"/>
  <c r="C30" i="24"/>
  <c r="H29" i="24"/>
  <c r="G29" i="24"/>
  <c r="O29" i="24" s="1"/>
  <c r="F29" i="24"/>
  <c r="E29" i="24"/>
  <c r="M29" i="24" s="1"/>
  <c r="C29" i="24"/>
  <c r="H28" i="24"/>
  <c r="Q28" i="24" s="1"/>
  <c r="G28" i="24"/>
  <c r="O28" i="24" s="1"/>
  <c r="F28" i="24"/>
  <c r="E28" i="24"/>
  <c r="M28" i="24" s="1"/>
  <c r="C28" i="24"/>
  <c r="H27" i="24"/>
  <c r="Q27" i="24" s="1"/>
  <c r="G27" i="24"/>
  <c r="F27" i="24"/>
  <c r="E27" i="24"/>
  <c r="C27" i="24"/>
  <c r="H24" i="24"/>
  <c r="Q24" i="24" s="1"/>
  <c r="G24" i="24"/>
  <c r="O24" i="24" s="1"/>
  <c r="F24" i="24"/>
  <c r="M24" i="24" s="1"/>
  <c r="E24" i="24"/>
  <c r="K24" i="24" s="1"/>
  <c r="C24" i="24"/>
  <c r="H67" i="23"/>
  <c r="Q67" i="23" s="1"/>
  <c r="G67" i="23"/>
  <c r="O67" i="23" s="1"/>
  <c r="F67" i="23"/>
  <c r="M67" i="23" s="1"/>
  <c r="E67" i="23"/>
  <c r="H66" i="23"/>
  <c r="Q66" i="23" s="1"/>
  <c r="G66" i="23"/>
  <c r="O66" i="23" s="1"/>
  <c r="F66" i="23"/>
  <c r="M66" i="23" s="1"/>
  <c r="E66" i="23"/>
  <c r="H65" i="23"/>
  <c r="Q65" i="23" s="1"/>
  <c r="G65" i="23"/>
  <c r="F65" i="23"/>
  <c r="E65" i="23"/>
  <c r="K65" i="23" s="1"/>
  <c r="H64" i="23"/>
  <c r="G64" i="23"/>
  <c r="O64" i="23" s="1"/>
  <c r="F64" i="23"/>
  <c r="M64" i="23" s="1"/>
  <c r="E64" i="23"/>
  <c r="K64" i="23" s="1"/>
  <c r="O62" i="23"/>
  <c r="M62" i="23"/>
  <c r="H61" i="23"/>
  <c r="Q61" i="23" s="1"/>
  <c r="G61" i="23"/>
  <c r="F61" i="23"/>
  <c r="E61" i="23"/>
  <c r="K61" i="23" s="1"/>
  <c r="H60" i="23"/>
  <c r="G60" i="23"/>
  <c r="O60" i="23" s="1"/>
  <c r="F60" i="23"/>
  <c r="M60" i="23" s="1"/>
  <c r="E60" i="23"/>
  <c r="H58" i="23"/>
  <c r="Q58" i="23" s="1"/>
  <c r="G58" i="23"/>
  <c r="O58" i="23" s="1"/>
  <c r="F58" i="23"/>
  <c r="E58" i="23"/>
  <c r="H57" i="23"/>
  <c r="Q57" i="23" s="1"/>
  <c r="G57" i="23"/>
  <c r="F57" i="23"/>
  <c r="M57" i="23" s="1"/>
  <c r="E57" i="23"/>
  <c r="K57" i="23" s="1"/>
  <c r="H56" i="23"/>
  <c r="G56" i="23"/>
  <c r="O56" i="23" s="1"/>
  <c r="F56" i="23"/>
  <c r="M56" i="23" s="1"/>
  <c r="E56" i="23"/>
  <c r="K56" i="23" s="1"/>
  <c r="H55" i="23"/>
  <c r="Q55" i="23" s="1"/>
  <c r="G55" i="23"/>
  <c r="O55" i="23" s="1"/>
  <c r="F55" i="23"/>
  <c r="M55" i="23" s="1"/>
  <c r="E55" i="23"/>
  <c r="H53" i="23"/>
  <c r="Q53" i="23" s="1"/>
  <c r="G53" i="23"/>
  <c r="F53" i="23"/>
  <c r="E53" i="23"/>
  <c r="K53" i="23" s="1"/>
  <c r="H52" i="23"/>
  <c r="Q52" i="23" s="1"/>
  <c r="G52" i="23"/>
  <c r="O52" i="23" s="1"/>
  <c r="F52" i="23"/>
  <c r="M52" i="23" s="1"/>
  <c r="E52" i="23"/>
  <c r="K52" i="23" s="1"/>
  <c r="H51" i="23"/>
  <c r="Q51" i="23" s="1"/>
  <c r="G51" i="23"/>
  <c r="O51" i="23" s="1"/>
  <c r="F51" i="23"/>
  <c r="M51" i="23" s="1"/>
  <c r="E51" i="23"/>
  <c r="H50" i="23"/>
  <c r="Q50" i="23" s="1"/>
  <c r="G50" i="23"/>
  <c r="O50" i="23" s="1"/>
  <c r="F50" i="23"/>
  <c r="E50" i="23"/>
  <c r="H46" i="23"/>
  <c r="G46" i="23"/>
  <c r="O46" i="23" s="1"/>
  <c r="F46" i="23"/>
  <c r="M46" i="23" s="1"/>
  <c r="E46" i="23"/>
  <c r="H45" i="23"/>
  <c r="Q45" i="23" s="1"/>
  <c r="G45" i="23"/>
  <c r="O45" i="23" s="1"/>
  <c r="F45" i="23"/>
  <c r="M45" i="23" s="1"/>
  <c r="E45" i="23"/>
  <c r="M43" i="23"/>
  <c r="H42" i="23"/>
  <c r="Q42" i="23" s="1"/>
  <c r="G42" i="23"/>
  <c r="F42" i="23"/>
  <c r="E42" i="23"/>
  <c r="K42" i="23" s="1"/>
  <c r="H41" i="23"/>
  <c r="Q41" i="23" s="1"/>
  <c r="G41" i="23"/>
  <c r="O41" i="23" s="1"/>
  <c r="F41" i="23"/>
  <c r="M41" i="23" s="1"/>
  <c r="E41" i="23"/>
  <c r="K41" i="23" s="1"/>
  <c r="H40" i="23"/>
  <c r="Q40" i="23" s="1"/>
  <c r="G40" i="23"/>
  <c r="F40" i="23"/>
  <c r="E40" i="23"/>
  <c r="H36" i="23"/>
  <c r="Q36" i="23" s="1"/>
  <c r="G36" i="23"/>
  <c r="O36" i="23" s="1"/>
  <c r="F36" i="23"/>
  <c r="M36" i="23" s="1"/>
  <c r="E36" i="23"/>
  <c r="H35" i="23"/>
  <c r="Q35" i="23" s="1"/>
  <c r="G35" i="23"/>
  <c r="O35" i="23" s="1"/>
  <c r="F35" i="23"/>
  <c r="M35" i="23" s="1"/>
  <c r="E35" i="23"/>
  <c r="H34" i="23"/>
  <c r="Q34" i="23" s="1"/>
  <c r="G34" i="23"/>
  <c r="F34" i="23"/>
  <c r="E34" i="23"/>
  <c r="K34" i="23" s="1"/>
  <c r="H33" i="23"/>
  <c r="G33" i="23"/>
  <c r="O33" i="23" s="1"/>
  <c r="F33" i="23"/>
  <c r="M33" i="23" s="1"/>
  <c r="E33" i="23"/>
  <c r="K33" i="23" s="1"/>
  <c r="H30" i="23"/>
  <c r="Q30" i="23" s="1"/>
  <c r="G30" i="23"/>
  <c r="O30" i="23" s="1"/>
  <c r="F30" i="23"/>
  <c r="M30" i="23" s="1"/>
  <c r="E30" i="23"/>
  <c r="H29" i="23"/>
  <c r="Q29" i="23" s="1"/>
  <c r="G29" i="23"/>
  <c r="O29" i="23" s="1"/>
  <c r="F29" i="23"/>
  <c r="M29" i="23" s="1"/>
  <c r="E29" i="23"/>
  <c r="K29" i="23" s="1"/>
  <c r="H28" i="23"/>
  <c r="G28" i="23"/>
  <c r="O28" i="23" s="1"/>
  <c r="F28" i="23"/>
  <c r="M28" i="23" s="1"/>
  <c r="E28" i="23"/>
  <c r="K28" i="23" s="1"/>
  <c r="H27" i="23"/>
  <c r="Q27" i="23" s="1"/>
  <c r="G27" i="23"/>
  <c r="O27" i="23" s="1"/>
  <c r="F27" i="23"/>
  <c r="M27" i="23" s="1"/>
  <c r="E27" i="23"/>
  <c r="K27" i="23" s="1"/>
  <c r="H24" i="23"/>
  <c r="Q24" i="23" s="1"/>
  <c r="G24" i="23"/>
  <c r="O24" i="23" s="1"/>
  <c r="F24" i="23"/>
  <c r="E24" i="23"/>
  <c r="K24" i="23" s="1"/>
  <c r="H23" i="23"/>
  <c r="G23" i="23"/>
  <c r="O23" i="23" s="1"/>
  <c r="F23" i="23"/>
  <c r="M23" i="23" s="1"/>
  <c r="E23" i="23"/>
  <c r="K23" i="23" s="1"/>
  <c r="H22" i="23"/>
  <c r="Q22" i="23" s="1"/>
  <c r="G22" i="23"/>
  <c r="O22" i="23" s="1"/>
  <c r="F22" i="23"/>
  <c r="M22" i="23" s="1"/>
  <c r="E22" i="23"/>
  <c r="H21" i="23"/>
  <c r="Q21" i="23" s="1"/>
  <c r="G21" i="23"/>
  <c r="F21" i="23"/>
  <c r="M21" i="23" s="1"/>
  <c r="E21" i="23"/>
  <c r="E20" i="23" s="1"/>
  <c r="E269" i="21"/>
  <c r="F269" i="21" s="1"/>
  <c r="G269" i="21" s="1"/>
  <c r="H269" i="21" s="1"/>
  <c r="I269" i="21" s="1"/>
  <c r="J269" i="21" s="1"/>
  <c r="K269" i="21" s="1"/>
  <c r="L269" i="21" s="1"/>
  <c r="M269" i="21" s="1"/>
  <c r="F250" i="21"/>
  <c r="F249" i="21"/>
  <c r="F247" i="21"/>
  <c r="E251" i="25" s="1"/>
  <c r="F246" i="21"/>
  <c r="E250" i="25" s="1"/>
  <c r="F243" i="21"/>
  <c r="F241" i="21"/>
  <c r="C245" i="25" s="1"/>
  <c r="F239" i="21"/>
  <c r="E243" i="25" s="1"/>
  <c r="F238" i="21"/>
  <c r="F236" i="21"/>
  <c r="E240" i="25" s="1"/>
  <c r="F235" i="21"/>
  <c r="F233" i="21"/>
  <c r="E237" i="25" s="1"/>
  <c r="F232" i="21"/>
  <c r="E236" i="25" s="1"/>
  <c r="F231" i="21"/>
  <c r="E235" i="25" s="1"/>
  <c r="F230" i="21"/>
  <c r="F228" i="21"/>
  <c r="E232" i="25" s="1"/>
  <c r="F227" i="21"/>
  <c r="F225" i="21"/>
  <c r="E229" i="25" s="1"/>
  <c r="F224" i="21"/>
  <c r="E228" i="25" s="1"/>
  <c r="F223" i="21"/>
  <c r="E227" i="25" s="1"/>
  <c r="F222" i="21"/>
  <c r="F221" i="21"/>
  <c r="F219" i="21"/>
  <c r="E223" i="25" s="1"/>
  <c r="F218" i="21"/>
  <c r="E222" i="25" s="1"/>
  <c r="E221" i="25"/>
  <c r="F217" i="21"/>
  <c r="F216" i="21"/>
  <c r="E220" i="25" s="1"/>
  <c r="F215" i="21"/>
  <c r="E219" i="25" s="1"/>
  <c r="F214" i="21"/>
  <c r="E218" i="25" s="1"/>
  <c r="F213" i="21"/>
  <c r="F212" i="21"/>
  <c r="F211" i="21"/>
  <c r="F209" i="21"/>
  <c r="E213" i="25" s="1"/>
  <c r="F208" i="21"/>
  <c r="E212" i="25" s="1"/>
  <c r="F207" i="21"/>
  <c r="E211" i="25" s="1"/>
  <c r="F206" i="21"/>
  <c r="H198" i="21"/>
  <c r="C202" i="25" s="1"/>
  <c r="E202" i="25" s="1"/>
  <c r="H197" i="21"/>
  <c r="C201" i="25" s="1"/>
  <c r="E201" i="25" s="1"/>
  <c r="F197" i="21"/>
  <c r="F196" i="21"/>
  <c r="H196" i="21" s="1"/>
  <c r="C200" i="25" s="1"/>
  <c r="E200" i="25" s="1"/>
  <c r="F195" i="21"/>
  <c r="H195" i="21" s="1"/>
  <c r="C199" i="25" s="1"/>
  <c r="E199" i="25" s="1"/>
  <c r="F194" i="21"/>
  <c r="H194" i="21" s="1"/>
  <c r="C198" i="25" s="1"/>
  <c r="E198" i="25" s="1"/>
  <c r="F193" i="21"/>
  <c r="H193" i="21" s="1"/>
  <c r="C197" i="25" s="1"/>
  <c r="E197" i="25" s="1"/>
  <c r="F192" i="21"/>
  <c r="H192" i="21" s="1"/>
  <c r="C196" i="25" s="1"/>
  <c r="E196" i="25" s="1"/>
  <c r="F191" i="21"/>
  <c r="H191" i="21" s="1"/>
  <c r="C195" i="25" s="1"/>
  <c r="E195" i="25" s="1"/>
  <c r="H190" i="21"/>
  <c r="C194" i="25" s="1"/>
  <c r="E194" i="25" s="1"/>
  <c r="H189" i="21"/>
  <c r="C193" i="25" s="1"/>
  <c r="E193" i="25" s="1"/>
  <c r="H188" i="21"/>
  <c r="C192" i="25" s="1"/>
  <c r="F183" i="21"/>
  <c r="G183" i="21" s="1"/>
  <c r="C187" i="25" s="1"/>
  <c r="E187" i="25" s="1"/>
  <c r="F182" i="21"/>
  <c r="G182" i="21" s="1"/>
  <c r="C186" i="25" s="1"/>
  <c r="E186" i="25" s="1"/>
  <c r="F181" i="21"/>
  <c r="G181" i="21" s="1"/>
  <c r="C185" i="25" s="1"/>
  <c r="E185" i="25" s="1"/>
  <c r="F180" i="21"/>
  <c r="G180" i="21" s="1"/>
  <c r="C184" i="25" s="1"/>
  <c r="E184" i="25" s="1"/>
  <c r="F179" i="21"/>
  <c r="G179" i="21" s="1"/>
  <c r="C183" i="25" s="1"/>
  <c r="E183" i="25" s="1"/>
  <c r="F178" i="21"/>
  <c r="G178" i="21" s="1"/>
  <c r="C182" i="25" s="1"/>
  <c r="E182" i="25" s="1"/>
  <c r="F177" i="21"/>
  <c r="G177" i="21" s="1"/>
  <c r="C181" i="25" s="1"/>
  <c r="E181" i="25" s="1"/>
  <c r="F176" i="21"/>
  <c r="G176" i="21" s="1"/>
  <c r="C180" i="25" s="1"/>
  <c r="E180" i="25" s="1"/>
  <c r="F175" i="21"/>
  <c r="G175" i="21" s="1"/>
  <c r="C179" i="25" s="1"/>
  <c r="E179" i="25" s="1"/>
  <c r="F174" i="21"/>
  <c r="G174" i="21" s="1"/>
  <c r="F145" i="21"/>
  <c r="C147" i="25" s="1"/>
  <c r="F144" i="21"/>
  <c r="C146" i="25" s="1"/>
  <c r="E144" i="25"/>
  <c r="E143" i="25"/>
  <c r="E142" i="25"/>
  <c r="F138" i="21"/>
  <c r="F137" i="21"/>
  <c r="C138" i="25"/>
  <c r="F134" i="21"/>
  <c r="F133" i="21"/>
  <c r="C135" i="25" s="1"/>
  <c r="F131" i="21"/>
  <c r="F130" i="21"/>
  <c r="F128" i="21"/>
  <c r="F127" i="21"/>
  <c r="F126" i="21"/>
  <c r="F125" i="21"/>
  <c r="C127" i="25" s="1"/>
  <c r="F123" i="21"/>
  <c r="F122" i="21"/>
  <c r="C124" i="25" s="1"/>
  <c r="F120" i="21"/>
  <c r="F119" i="21"/>
  <c r="F118" i="21"/>
  <c r="F117" i="21"/>
  <c r="F116" i="21"/>
  <c r="C118" i="25" s="1"/>
  <c r="F114" i="21"/>
  <c r="F113" i="21"/>
  <c r="F112" i="21"/>
  <c r="F111" i="21"/>
  <c r="F110" i="21"/>
  <c r="C112" i="25" s="1"/>
  <c r="E112" i="25" s="1"/>
  <c r="F109" i="21"/>
  <c r="F108" i="21"/>
  <c r="C110" i="25" s="1"/>
  <c r="F107" i="21"/>
  <c r="F106" i="21"/>
  <c r="F104" i="21"/>
  <c r="F103" i="21"/>
  <c r="F102" i="21"/>
  <c r="F101" i="21"/>
  <c r="F100" i="21"/>
  <c r="E95" i="25"/>
  <c r="F92" i="21"/>
  <c r="E94" i="25" s="1"/>
  <c r="F91" i="21"/>
  <c r="F89" i="21"/>
  <c r="E91" i="25" s="1"/>
  <c r="F88" i="21"/>
  <c r="E90" i="25" s="1"/>
  <c r="F87" i="21"/>
  <c r="E88" i="25"/>
  <c r="F85" i="21"/>
  <c r="F84" i="21"/>
  <c r="F83" i="21"/>
  <c r="C85" i="25" s="1"/>
  <c r="G77" i="21"/>
  <c r="C79" i="25" s="1"/>
  <c r="E79" i="25" s="1"/>
  <c r="F76" i="21"/>
  <c r="G76" i="21" s="1"/>
  <c r="C78" i="25" s="1"/>
  <c r="E78" i="25" s="1"/>
  <c r="F75" i="21"/>
  <c r="G75" i="21" s="1"/>
  <c r="C77" i="25" s="1"/>
  <c r="E77" i="25" s="1"/>
  <c r="F74" i="21"/>
  <c r="G74" i="21" s="1"/>
  <c r="C76" i="25" s="1"/>
  <c r="E76" i="25" s="1"/>
  <c r="F73" i="21"/>
  <c r="G73" i="21" s="1"/>
  <c r="C75" i="25" s="1"/>
  <c r="E75" i="25" s="1"/>
  <c r="F72" i="21"/>
  <c r="G72" i="21" s="1"/>
  <c r="C74" i="25" s="1"/>
  <c r="E74" i="25" s="1"/>
  <c r="F71" i="21"/>
  <c r="G71" i="21" s="1"/>
  <c r="C73" i="25" s="1"/>
  <c r="E73" i="25" s="1"/>
  <c r="F70" i="21"/>
  <c r="G70" i="21" s="1"/>
  <c r="C72" i="25" s="1"/>
  <c r="E72" i="25" s="1"/>
  <c r="F69" i="21"/>
  <c r="G69" i="21" s="1"/>
  <c r="F44" i="21"/>
  <c r="C46" i="25" s="1"/>
  <c r="E46" i="25" s="1"/>
  <c r="F43" i="21"/>
  <c r="C45" i="25" s="1"/>
  <c r="F41" i="21"/>
  <c r="C43" i="25" s="1"/>
  <c r="F39" i="21"/>
  <c r="C41" i="25" s="1"/>
  <c r="E41" i="25" s="1"/>
  <c r="F38" i="21"/>
  <c r="C40" i="25" s="1"/>
  <c r="E40" i="25" s="1"/>
  <c r="F37" i="21"/>
  <c r="F36" i="21"/>
  <c r="C38" i="25" s="1"/>
  <c r="F34" i="21"/>
  <c r="C36" i="25" s="1"/>
  <c r="E36" i="25" s="1"/>
  <c r="C35" i="25"/>
  <c r="F26" i="21"/>
  <c r="C28" i="25" s="1"/>
  <c r="E28" i="25" s="1"/>
  <c r="F25" i="21"/>
  <c r="C27" i="25" s="1"/>
  <c r="E27" i="25" s="1"/>
  <c r="F24" i="21"/>
  <c r="F23" i="21"/>
  <c r="C25" i="25" s="1"/>
  <c r="E25" i="25" s="1"/>
  <c r="F22" i="21"/>
  <c r="F21" i="21"/>
  <c r="C18" i="25"/>
  <c r="E18" i="25" s="1"/>
  <c r="F15" i="21"/>
  <c r="G15" i="21" s="1"/>
  <c r="F14" i="21"/>
  <c r="G14" i="21" s="1"/>
  <c r="F13" i="21"/>
  <c r="G13" i="21" s="1"/>
  <c r="F12" i="21"/>
  <c r="G12" i="21" s="1"/>
  <c r="F11" i="21"/>
  <c r="G11" i="21" s="1"/>
  <c r="F10" i="21"/>
  <c r="G10" i="21" s="1"/>
  <c r="N54" i="20"/>
  <c r="L54" i="20"/>
  <c r="G54" i="20"/>
  <c r="N53" i="20"/>
  <c r="M53" i="20"/>
  <c r="O53" i="20" s="1"/>
  <c r="P53" i="20" s="1"/>
  <c r="L53" i="20"/>
  <c r="G53" i="20"/>
  <c r="L52" i="20"/>
  <c r="M51" i="20"/>
  <c r="L51" i="20"/>
  <c r="N51" i="20" s="1"/>
  <c r="G51" i="20"/>
  <c r="K50" i="20"/>
  <c r="J50" i="20"/>
  <c r="I50" i="20"/>
  <c r="H50" i="20"/>
  <c r="L48" i="20"/>
  <c r="M47" i="20"/>
  <c r="Q47" i="20" s="1"/>
  <c r="L47" i="20"/>
  <c r="N47" i="20" s="1"/>
  <c r="O47" i="20" s="1"/>
  <c r="P47" i="20" s="1"/>
  <c r="G47" i="20"/>
  <c r="K46" i="20"/>
  <c r="J46" i="20"/>
  <c r="I46" i="20"/>
  <c r="H46" i="20"/>
  <c r="L45" i="20"/>
  <c r="M44" i="20"/>
  <c r="L44" i="20"/>
  <c r="N44" i="20" s="1"/>
  <c r="O44" i="20" s="1"/>
  <c r="P44" i="20" s="1"/>
  <c r="G44" i="20"/>
  <c r="N43" i="20"/>
  <c r="L43" i="20"/>
  <c r="G43" i="20" s="1"/>
  <c r="N42" i="20"/>
  <c r="M42" i="20"/>
  <c r="L42" i="20"/>
  <c r="G42" i="20"/>
  <c r="K41" i="20"/>
  <c r="J41" i="20"/>
  <c r="I41" i="20"/>
  <c r="H41" i="20"/>
  <c r="N40" i="20"/>
  <c r="L40" i="20"/>
  <c r="G40" i="20" s="1"/>
  <c r="N39" i="20"/>
  <c r="M39" i="20"/>
  <c r="L39" i="20"/>
  <c r="G39" i="20"/>
  <c r="L38" i="20"/>
  <c r="L37" i="20"/>
  <c r="K36" i="20"/>
  <c r="J36" i="20"/>
  <c r="I36" i="20"/>
  <c r="H36" i="20"/>
  <c r="N33" i="20"/>
  <c r="N31" i="20" s="1"/>
  <c r="L33" i="20"/>
  <c r="G33" i="20"/>
  <c r="N32" i="20"/>
  <c r="M32" i="20"/>
  <c r="L32" i="20"/>
  <c r="G32" i="20"/>
  <c r="L31" i="20"/>
  <c r="K31" i="20"/>
  <c r="J31" i="20"/>
  <c r="I31" i="20"/>
  <c r="H31" i="20"/>
  <c r="Q30" i="20"/>
  <c r="L29" i="20"/>
  <c r="G29" i="20"/>
  <c r="N28" i="20"/>
  <c r="L28" i="20"/>
  <c r="G28" i="20"/>
  <c r="N27" i="20"/>
  <c r="M27" i="20"/>
  <c r="L27" i="20"/>
  <c r="G27" i="20"/>
  <c r="L26" i="20"/>
  <c r="K26" i="20"/>
  <c r="J26" i="20"/>
  <c r="I26" i="20"/>
  <c r="H26" i="20"/>
  <c r="L23" i="20"/>
  <c r="M22" i="20"/>
  <c r="L22" i="20"/>
  <c r="N22" i="20" s="1"/>
  <c r="O22" i="20" s="1"/>
  <c r="P22" i="20" s="1"/>
  <c r="G22" i="20"/>
  <c r="N21" i="20"/>
  <c r="L21" i="20"/>
  <c r="G21" i="20" s="1"/>
  <c r="N20" i="20"/>
  <c r="M20" i="20"/>
  <c r="L20" i="20"/>
  <c r="G20" i="20"/>
  <c r="K19" i="20"/>
  <c r="J19" i="20"/>
  <c r="I19" i="20"/>
  <c r="H19" i="20"/>
  <c r="N17" i="20"/>
  <c r="L17" i="20"/>
  <c r="G17" i="20" s="1"/>
  <c r="N16" i="20"/>
  <c r="M16" i="20"/>
  <c r="L16" i="20"/>
  <c r="G16" i="20"/>
  <c r="L15" i="20"/>
  <c r="L14" i="20"/>
  <c r="K13" i="20"/>
  <c r="J13" i="20"/>
  <c r="I13" i="20"/>
  <c r="H13" i="20"/>
  <c r="M11" i="20"/>
  <c r="L10" i="20"/>
  <c r="L7" i="20" s="1"/>
  <c r="N9" i="20"/>
  <c r="K7" i="20"/>
  <c r="J7" i="20"/>
  <c r="I7" i="20"/>
  <c r="H7" i="20"/>
  <c r="L54" i="19"/>
  <c r="G54" i="19"/>
  <c r="G50" i="19" s="1"/>
  <c r="N53" i="19"/>
  <c r="L53" i="19"/>
  <c r="G53" i="19"/>
  <c r="N52" i="19"/>
  <c r="M52" i="19"/>
  <c r="L52" i="19"/>
  <c r="G52" i="19"/>
  <c r="L51" i="19"/>
  <c r="K50" i="19"/>
  <c r="J50" i="19"/>
  <c r="I50" i="19"/>
  <c r="H50" i="19"/>
  <c r="N48" i="19"/>
  <c r="M48" i="19"/>
  <c r="O48" i="19" s="1"/>
  <c r="P48" i="19" s="1"/>
  <c r="L48" i="19"/>
  <c r="G48" i="19"/>
  <c r="L47" i="19"/>
  <c r="K46" i="19"/>
  <c r="J46" i="19"/>
  <c r="I46" i="19"/>
  <c r="H46" i="19"/>
  <c r="N45" i="19"/>
  <c r="L45" i="19"/>
  <c r="G45" i="19"/>
  <c r="N44" i="19"/>
  <c r="M44" i="19"/>
  <c r="O44" i="19" s="1"/>
  <c r="P44" i="19" s="1"/>
  <c r="L44" i="19"/>
  <c r="G44" i="19"/>
  <c r="L43" i="19"/>
  <c r="O42" i="19"/>
  <c r="M42" i="19"/>
  <c r="L42" i="19"/>
  <c r="N42" i="19" s="1"/>
  <c r="K41" i="19"/>
  <c r="J41" i="19"/>
  <c r="I41" i="19"/>
  <c r="H41" i="19"/>
  <c r="L40" i="19"/>
  <c r="M39" i="19"/>
  <c r="L39" i="19"/>
  <c r="N39" i="19" s="1"/>
  <c r="G39" i="19"/>
  <c r="N38" i="19"/>
  <c r="L38" i="19"/>
  <c r="N37" i="19"/>
  <c r="M37" i="19"/>
  <c r="L37" i="19"/>
  <c r="L36" i="19"/>
  <c r="K36" i="19"/>
  <c r="J36" i="19"/>
  <c r="I36" i="19"/>
  <c r="H36" i="19"/>
  <c r="M33" i="19"/>
  <c r="L33" i="19"/>
  <c r="L32" i="19"/>
  <c r="G32" i="19"/>
  <c r="K31" i="19"/>
  <c r="J31" i="19"/>
  <c r="I31" i="19"/>
  <c r="H31" i="19"/>
  <c r="N29" i="19"/>
  <c r="M29" i="19"/>
  <c r="L29" i="19"/>
  <c r="G29" i="19"/>
  <c r="L28" i="19"/>
  <c r="L27" i="19"/>
  <c r="K26" i="19"/>
  <c r="J26" i="19"/>
  <c r="I26" i="19"/>
  <c r="H26" i="19"/>
  <c r="L23" i="19"/>
  <c r="N22" i="19"/>
  <c r="L22" i="19"/>
  <c r="G22" i="19"/>
  <c r="N21" i="19"/>
  <c r="M21" i="19"/>
  <c r="L21" i="19"/>
  <c r="G21" i="19"/>
  <c r="L20" i="19"/>
  <c r="K19" i="19"/>
  <c r="J19" i="19"/>
  <c r="I19" i="19"/>
  <c r="H19" i="19"/>
  <c r="N17" i="19"/>
  <c r="L17" i="19"/>
  <c r="G17" i="19"/>
  <c r="N16" i="19"/>
  <c r="M16" i="19"/>
  <c r="O16" i="19" s="1"/>
  <c r="P16" i="19" s="1"/>
  <c r="Q16" i="19" s="1"/>
  <c r="L16" i="19"/>
  <c r="M15" i="19"/>
  <c r="L15" i="19"/>
  <c r="N15" i="19" s="1"/>
  <c r="O15" i="19" s="1"/>
  <c r="P15" i="19" s="1"/>
  <c r="G15" i="19"/>
  <c r="L14" i="19"/>
  <c r="L13" i="19"/>
  <c r="K13" i="19"/>
  <c r="J13" i="19"/>
  <c r="I13" i="19"/>
  <c r="H13" i="19"/>
  <c r="M11" i="19"/>
  <c r="N11" i="19"/>
  <c r="G11" i="19"/>
  <c r="L10" i="19"/>
  <c r="N9" i="19"/>
  <c r="M9" i="19"/>
  <c r="L9" i="19"/>
  <c r="O61" i="19" s="1"/>
  <c r="G9" i="19"/>
  <c r="K7" i="19"/>
  <c r="J7" i="19"/>
  <c r="I7" i="19"/>
  <c r="H7" i="19"/>
  <c r="D105" i="16"/>
  <c r="E104" i="16"/>
  <c r="D104" i="16"/>
  <c r="E102" i="16"/>
  <c r="D102" i="16"/>
  <c r="E101" i="16"/>
  <c r="D101" i="16"/>
  <c r="E100" i="16"/>
  <c r="I100" i="16" s="1"/>
  <c r="D100" i="16"/>
  <c r="E99" i="16"/>
  <c r="D99" i="16"/>
  <c r="E98" i="16"/>
  <c r="D98" i="16"/>
  <c r="E97" i="16"/>
  <c r="D97" i="16"/>
  <c r="E95" i="16"/>
  <c r="F53" i="16"/>
  <c r="F52" i="16"/>
  <c r="D46" i="16"/>
  <c r="B46" i="16"/>
  <c r="F38" i="16"/>
  <c r="F35" i="16"/>
  <c r="D31" i="16"/>
  <c r="B31" i="16"/>
  <c r="D19" i="16"/>
  <c r="B19" i="16"/>
  <c r="I11" i="15"/>
  <c r="H11" i="15"/>
  <c r="I10" i="15"/>
  <c r="H10" i="15"/>
  <c r="H9" i="15"/>
  <c r="I9" i="15" s="1"/>
  <c r="I8" i="15"/>
  <c r="H8" i="15"/>
  <c r="H7" i="15"/>
  <c r="I7" i="15" s="1"/>
  <c r="H6" i="15"/>
  <c r="I6" i="15" s="1"/>
  <c r="H4" i="15"/>
  <c r="I4" i="15" s="1"/>
  <c r="M7" i="14"/>
  <c r="L7" i="14"/>
  <c r="K7" i="14"/>
  <c r="J7" i="14"/>
  <c r="I7" i="14"/>
  <c r="H7" i="14"/>
  <c r="G7" i="14"/>
  <c r="F7" i="14"/>
  <c r="E7" i="14"/>
  <c r="D7" i="14"/>
  <c r="N10" i="11"/>
  <c r="N9" i="11"/>
  <c r="N8" i="11"/>
  <c r="N7" i="11"/>
  <c r="N6" i="11"/>
  <c r="N5" i="11"/>
  <c r="N4" i="11"/>
  <c r="T113" i="6"/>
  <c r="Q113" i="6"/>
  <c r="R113" i="6" s="1"/>
  <c r="T112" i="6"/>
  <c r="Q112" i="6"/>
  <c r="R112" i="6" s="1"/>
  <c r="T111" i="6"/>
  <c r="Q111" i="6"/>
  <c r="R111" i="6" s="1"/>
  <c r="T110" i="6"/>
  <c r="T114" i="6" s="1"/>
  <c r="R110" i="6"/>
  <c r="Q110" i="6"/>
  <c r="T104" i="6"/>
  <c r="U104" i="6" s="1"/>
  <c r="R104" i="6"/>
  <c r="S104" i="6" s="1"/>
  <c r="U103" i="6"/>
  <c r="T103" i="6"/>
  <c r="R103" i="6"/>
  <c r="S103" i="6" s="1"/>
  <c r="T102" i="6"/>
  <c r="U102" i="6" s="1"/>
  <c r="R102" i="6"/>
  <c r="S102" i="6" s="1"/>
  <c r="U101" i="6"/>
  <c r="T101" i="6"/>
  <c r="R101" i="6"/>
  <c r="S101" i="6" s="1"/>
  <c r="T100" i="6"/>
  <c r="U100" i="6" s="1"/>
  <c r="R100" i="6"/>
  <c r="S100" i="6" s="1"/>
  <c r="U99" i="6"/>
  <c r="U105" i="6" s="1"/>
  <c r="T99" i="6"/>
  <c r="R99" i="6"/>
  <c r="S99" i="6" s="1"/>
  <c r="U93" i="6"/>
  <c r="S93" i="6"/>
  <c r="R93" i="6"/>
  <c r="T92" i="6"/>
  <c r="U92" i="6" s="1"/>
  <c r="R92" i="6"/>
  <c r="S92" i="6" s="1"/>
  <c r="S91" i="6"/>
  <c r="S94" i="6" s="1"/>
  <c r="R91" i="6"/>
  <c r="O83" i="6"/>
  <c r="M83" i="6"/>
  <c r="O82" i="6"/>
  <c r="M81" i="6"/>
  <c r="M80" i="6"/>
  <c r="M79" i="6"/>
  <c r="M73" i="6"/>
  <c r="M71" i="6" s="1"/>
  <c r="M69" i="6"/>
  <c r="M67" i="6"/>
  <c r="M60" i="6"/>
  <c r="M54" i="6"/>
  <c r="O55" i="6" s="1"/>
  <c r="M45" i="6"/>
  <c r="M41" i="6" s="1"/>
  <c r="M38" i="6" s="1"/>
  <c r="M37" i="6" s="1"/>
  <c r="N36" i="6"/>
  <c r="M36" i="6"/>
  <c r="M35" i="6"/>
  <c r="M34" i="6"/>
  <c r="O28" i="6" s="1"/>
  <c r="M30" i="6"/>
  <c r="M29" i="6" s="1"/>
  <c r="M18" i="6"/>
  <c r="M11" i="6"/>
  <c r="M20" i="6" s="1"/>
  <c r="H42" i="5"/>
  <c r="G42" i="5"/>
  <c r="H30" i="5"/>
  <c r="I30" i="5" s="1"/>
  <c r="J30" i="5" s="1"/>
  <c r="K30" i="5" s="1"/>
  <c r="L30" i="5" s="1"/>
  <c r="M30" i="5" s="1"/>
  <c r="N30" i="5" s="1"/>
  <c r="I18" i="5"/>
  <c r="H18" i="5"/>
  <c r="F240" i="21" l="1"/>
  <c r="C247" i="25"/>
  <c r="E247" i="25" s="1"/>
  <c r="C217" i="25"/>
  <c r="E217" i="25" s="1"/>
  <c r="C216" i="25"/>
  <c r="E216" i="25" s="1"/>
  <c r="F210" i="21"/>
  <c r="C215" i="25"/>
  <c r="M63" i="20"/>
  <c r="G10" i="20"/>
  <c r="M60" i="20"/>
  <c r="C145" i="25"/>
  <c r="C34" i="25"/>
  <c r="E35" i="25"/>
  <c r="E34" i="25" s="1"/>
  <c r="C139" i="25"/>
  <c r="E139" i="25" s="1"/>
  <c r="C140" i="25"/>
  <c r="E140" i="25" s="1"/>
  <c r="C136" i="25"/>
  <c r="E136" i="25" s="1"/>
  <c r="C129" i="25"/>
  <c r="E129" i="25" s="1"/>
  <c r="C130" i="25"/>
  <c r="E130" i="25" s="1"/>
  <c r="C128" i="25"/>
  <c r="E128" i="25" s="1"/>
  <c r="C132" i="25"/>
  <c r="E132" i="25" s="1"/>
  <c r="C133" i="25"/>
  <c r="E133" i="25" s="1"/>
  <c r="C125" i="25"/>
  <c r="E125" i="25" s="1"/>
  <c r="C122" i="25"/>
  <c r="E122" i="25" s="1"/>
  <c r="C119" i="25"/>
  <c r="E119" i="25" s="1"/>
  <c r="C121" i="25"/>
  <c r="E121" i="25" s="1"/>
  <c r="C120" i="25"/>
  <c r="E120" i="25" s="1"/>
  <c r="C115" i="25"/>
  <c r="E115" i="25" s="1"/>
  <c r="C108" i="25"/>
  <c r="E108" i="25" s="1"/>
  <c r="C116" i="25"/>
  <c r="E116" i="25" s="1"/>
  <c r="C109" i="25"/>
  <c r="E109" i="25" s="1"/>
  <c r="C111" i="25"/>
  <c r="E111" i="25" s="1"/>
  <c r="C113" i="25"/>
  <c r="E113" i="25" s="1"/>
  <c r="C114" i="25"/>
  <c r="E114" i="25" s="1"/>
  <c r="C106" i="25"/>
  <c r="E106" i="25" s="1"/>
  <c r="C102" i="25"/>
  <c r="E102" i="25" s="1"/>
  <c r="C103" i="25"/>
  <c r="E103" i="25" s="1"/>
  <c r="C104" i="25"/>
  <c r="E104" i="25" s="1"/>
  <c r="C105" i="25"/>
  <c r="E105" i="25" s="1"/>
  <c r="C89" i="25"/>
  <c r="E89" i="25" s="1"/>
  <c r="C92" i="25"/>
  <c r="E92" i="25" s="1"/>
  <c r="C93" i="25"/>
  <c r="E93" i="25" s="1"/>
  <c r="C87" i="25"/>
  <c r="E87" i="25" s="1"/>
  <c r="C86" i="25"/>
  <c r="E86" i="25" s="1"/>
  <c r="E45" i="25"/>
  <c r="E44" i="25" s="1"/>
  <c r="C44" i="25"/>
  <c r="E38" i="25"/>
  <c r="C12" i="25"/>
  <c r="G17" i="21"/>
  <c r="F66" i="5"/>
  <c r="F79" i="5" s="1"/>
  <c r="E67" i="5"/>
  <c r="E68" i="5"/>
  <c r="E245" i="25"/>
  <c r="E55" i="21"/>
  <c r="F55" i="21" s="1"/>
  <c r="C137" i="25"/>
  <c r="D164" i="21"/>
  <c r="E164" i="21" s="1"/>
  <c r="F164" i="21" s="1"/>
  <c r="G164" i="21" s="1"/>
  <c r="H164" i="21" s="1"/>
  <c r="I164" i="21" s="1"/>
  <c r="J164" i="21" s="1"/>
  <c r="K164" i="21" s="1"/>
  <c r="L164" i="21" s="1"/>
  <c r="M164" i="21" s="1"/>
  <c r="H20" i="24"/>
  <c r="I22" i="24"/>
  <c r="K22" i="24"/>
  <c r="R22" i="24" s="1"/>
  <c r="G20" i="24"/>
  <c r="I23" i="24"/>
  <c r="I21" i="24"/>
  <c r="Q21" i="24"/>
  <c r="Q20" i="24" s="1"/>
  <c r="M20" i="24"/>
  <c r="F20" i="24"/>
  <c r="O23" i="24"/>
  <c r="O20" i="24" s="1"/>
  <c r="K21" i="24"/>
  <c r="E20" i="24"/>
  <c r="K23" i="24"/>
  <c r="C17" i="25"/>
  <c r="E17" i="25" s="1"/>
  <c r="E147" i="25"/>
  <c r="E265" i="21"/>
  <c r="F265" i="21" s="1"/>
  <c r="G265" i="21" s="1"/>
  <c r="H265" i="21" s="1"/>
  <c r="I265" i="21" s="1"/>
  <c r="J265" i="21" s="1"/>
  <c r="K265" i="21" s="1"/>
  <c r="L265" i="21" s="1"/>
  <c r="M265" i="21" s="1"/>
  <c r="C23" i="25"/>
  <c r="E23" i="25" s="1"/>
  <c r="C123" i="25"/>
  <c r="F226" i="21"/>
  <c r="E264" i="21" s="1"/>
  <c r="F264" i="21" s="1"/>
  <c r="G264" i="21" s="1"/>
  <c r="H264" i="21" s="1"/>
  <c r="I264" i="21" s="1"/>
  <c r="J264" i="21" s="1"/>
  <c r="K264" i="21" s="1"/>
  <c r="L264" i="21" s="1"/>
  <c r="M264" i="21" s="1"/>
  <c r="C131" i="25"/>
  <c r="F40" i="21"/>
  <c r="D57" i="21" s="1"/>
  <c r="E57" i="21" s="1"/>
  <c r="F57" i="21" s="1"/>
  <c r="G57" i="21" s="1"/>
  <c r="H57" i="21" s="1"/>
  <c r="I57" i="21" s="1"/>
  <c r="J57" i="21" s="1"/>
  <c r="K57" i="21" s="1"/>
  <c r="L57" i="21" s="1"/>
  <c r="M57" i="21" s="1"/>
  <c r="E110" i="25"/>
  <c r="E246" i="25"/>
  <c r="I52" i="24"/>
  <c r="I60" i="24"/>
  <c r="E39" i="24"/>
  <c r="K29" i="24"/>
  <c r="G49" i="24"/>
  <c r="F26" i="24"/>
  <c r="E44" i="24"/>
  <c r="K60" i="24"/>
  <c r="I64" i="24"/>
  <c r="F49" i="24"/>
  <c r="R53" i="24"/>
  <c r="F12" i="16"/>
  <c r="F46" i="16"/>
  <c r="R24" i="24"/>
  <c r="R28" i="24"/>
  <c r="K33" i="24"/>
  <c r="K52" i="24"/>
  <c r="R52" i="24" s="1"/>
  <c r="Q54" i="24"/>
  <c r="R57" i="24"/>
  <c r="E49" i="24"/>
  <c r="H49" i="24"/>
  <c r="G39" i="23"/>
  <c r="I51" i="23"/>
  <c r="I56" i="23"/>
  <c r="R29" i="23"/>
  <c r="E54" i="23"/>
  <c r="U94" i="6"/>
  <c r="R30" i="24"/>
  <c r="K28" i="24"/>
  <c r="K36" i="24"/>
  <c r="R36" i="24" s="1"/>
  <c r="I51" i="24"/>
  <c r="I53" i="24"/>
  <c r="M49" i="24"/>
  <c r="O50" i="24"/>
  <c r="O49" i="24" s="1"/>
  <c r="K40" i="24"/>
  <c r="Q51" i="24"/>
  <c r="R51" i="24" s="1"/>
  <c r="O54" i="24"/>
  <c r="I28" i="24"/>
  <c r="I36" i="24"/>
  <c r="I24" i="24"/>
  <c r="G32" i="24"/>
  <c r="K34" i="24"/>
  <c r="R34" i="24" s="1"/>
  <c r="H54" i="24"/>
  <c r="K64" i="24"/>
  <c r="E32" i="23"/>
  <c r="O40" i="23"/>
  <c r="O39" i="23" s="1"/>
  <c r="H44" i="23"/>
  <c r="G44" i="23"/>
  <c r="Q46" i="23"/>
  <c r="Q44" i="23" s="1"/>
  <c r="I42" i="23"/>
  <c r="H49" i="23"/>
  <c r="E59" i="23"/>
  <c r="F26" i="23"/>
  <c r="H39" i="23"/>
  <c r="M42" i="23"/>
  <c r="R42" i="23" s="1"/>
  <c r="O26" i="23"/>
  <c r="R52" i="23"/>
  <c r="I22" i="23"/>
  <c r="I67" i="23"/>
  <c r="O44" i="23"/>
  <c r="I28" i="23"/>
  <c r="I41" i="23"/>
  <c r="I46" i="23"/>
  <c r="I36" i="23"/>
  <c r="I64" i="23"/>
  <c r="K51" i="23"/>
  <c r="R51" i="23" s="1"/>
  <c r="I52" i="23"/>
  <c r="I60" i="23"/>
  <c r="K22" i="23"/>
  <c r="R22" i="23" s="1"/>
  <c r="K60" i="23"/>
  <c r="K59" i="23" s="1"/>
  <c r="I27" i="23"/>
  <c r="I55" i="23"/>
  <c r="F97" i="16"/>
  <c r="F101" i="16"/>
  <c r="F94" i="16"/>
  <c r="F19" i="16"/>
  <c r="F31" i="16"/>
  <c r="F104" i="16"/>
  <c r="F105" i="16"/>
  <c r="E32" i="5"/>
  <c r="D5" i="7" s="1"/>
  <c r="C16" i="25"/>
  <c r="E16" i="25" s="1"/>
  <c r="M126" i="6"/>
  <c r="P27" i="6"/>
  <c r="M26" i="6"/>
  <c r="M135" i="6"/>
  <c r="M136" i="6" s="1"/>
  <c r="E56" i="5"/>
  <c r="S105" i="6"/>
  <c r="R114" i="6"/>
  <c r="M116" i="6" s="1"/>
  <c r="N23" i="19"/>
  <c r="M23" i="19"/>
  <c r="O65" i="19"/>
  <c r="O23" i="19"/>
  <c r="P23" i="19" s="1"/>
  <c r="Q23" i="19" s="1"/>
  <c r="G23" i="19"/>
  <c r="N27" i="19"/>
  <c r="M27" i="19"/>
  <c r="L26" i="19"/>
  <c r="P42" i="19"/>
  <c r="O52" i="19"/>
  <c r="P52" i="19" s="1"/>
  <c r="Q52" i="19" s="1"/>
  <c r="M23" i="20"/>
  <c r="O23" i="20" s="1"/>
  <c r="P23" i="20" s="1"/>
  <c r="Q23" i="20" s="1"/>
  <c r="G23" i="20"/>
  <c r="N23" i="20"/>
  <c r="N19" i="20" s="1"/>
  <c r="N38" i="20"/>
  <c r="G38" i="20"/>
  <c r="M38" i="20"/>
  <c r="O27" i="19"/>
  <c r="O60" i="6"/>
  <c r="F100" i="16"/>
  <c r="E254" i="25"/>
  <c r="M24" i="23"/>
  <c r="R24" i="23" s="1"/>
  <c r="I24" i="23"/>
  <c r="F20" i="23"/>
  <c r="I98" i="16"/>
  <c r="F98" i="16"/>
  <c r="I102" i="16"/>
  <c r="F102" i="16"/>
  <c r="O9" i="19"/>
  <c r="O29" i="19"/>
  <c r="P29" i="19" s="1"/>
  <c r="Q29" i="19"/>
  <c r="M40" i="19"/>
  <c r="G40" i="19"/>
  <c r="N40" i="19"/>
  <c r="N36" i="19" s="1"/>
  <c r="N34" i="19" s="1"/>
  <c r="G62" i="19" s="1"/>
  <c r="O63" i="19"/>
  <c r="N15" i="20"/>
  <c r="G15" i="20"/>
  <c r="M15" i="20"/>
  <c r="O15" i="20" s="1"/>
  <c r="P15" i="20" s="1"/>
  <c r="Q15" i="20" s="1"/>
  <c r="C13" i="25"/>
  <c r="E13" i="25" s="1"/>
  <c r="E49" i="23"/>
  <c r="K50" i="23"/>
  <c r="I50" i="23"/>
  <c r="O53" i="23"/>
  <c r="G49" i="23"/>
  <c r="O61" i="23"/>
  <c r="O59" i="23" s="1"/>
  <c r="G59" i="23"/>
  <c r="M25" i="6"/>
  <c r="M24" i="6" s="1"/>
  <c r="F95" i="16"/>
  <c r="Q65" i="19"/>
  <c r="O62" i="19"/>
  <c r="N28" i="19"/>
  <c r="G28" i="19"/>
  <c r="M28" i="19"/>
  <c r="P62" i="19" s="1"/>
  <c r="E154" i="21"/>
  <c r="F154" i="21" s="1"/>
  <c r="G154" i="21" s="1"/>
  <c r="H154" i="21" s="1"/>
  <c r="I154" i="21" s="1"/>
  <c r="J154" i="21" s="1"/>
  <c r="K154" i="21" s="1"/>
  <c r="L154" i="21" s="1"/>
  <c r="M154" i="21" s="1"/>
  <c r="M14" i="19"/>
  <c r="O14" i="19"/>
  <c r="N14" i="19"/>
  <c r="N13" i="19" s="1"/>
  <c r="N14" i="20"/>
  <c r="M14" i="20"/>
  <c r="O14" i="20" s="1"/>
  <c r="L13" i="20"/>
  <c r="L5" i="20" s="1"/>
  <c r="E59" i="20" s="1"/>
  <c r="G14" i="20"/>
  <c r="M45" i="20"/>
  <c r="G45" i="20"/>
  <c r="N45" i="20"/>
  <c r="Q15" i="19"/>
  <c r="N37" i="20"/>
  <c r="N36" i="20" s="1"/>
  <c r="M37" i="20"/>
  <c r="L36" i="20"/>
  <c r="G37" i="20"/>
  <c r="L41" i="20"/>
  <c r="O51" i="20"/>
  <c r="Q53" i="20"/>
  <c r="F31" i="5"/>
  <c r="G31" i="5" s="1"/>
  <c r="H31" i="5" s="1"/>
  <c r="I31" i="5" s="1"/>
  <c r="J31" i="5" s="1"/>
  <c r="K31" i="5" s="1"/>
  <c r="L31" i="5" s="1"/>
  <c r="M31" i="5" s="1"/>
  <c r="N31" i="5" s="1"/>
  <c r="F99" i="16"/>
  <c r="E209" i="25"/>
  <c r="O57" i="23"/>
  <c r="O54" i="23" s="1"/>
  <c r="G54" i="23"/>
  <c r="I57" i="23"/>
  <c r="O11" i="19"/>
  <c r="O53" i="19"/>
  <c r="P53" i="19" s="1"/>
  <c r="L19" i="20"/>
  <c r="O32" i="20"/>
  <c r="M65" i="23"/>
  <c r="M63" i="23" s="1"/>
  <c r="F63" i="23"/>
  <c r="I65" i="23"/>
  <c r="Q29" i="24"/>
  <c r="R29" i="24" s="1"/>
  <c r="H26" i="24"/>
  <c r="I29" i="24"/>
  <c r="G27" i="19"/>
  <c r="G26" i="19" s="1"/>
  <c r="G38" i="19"/>
  <c r="G36" i="19" s="1"/>
  <c r="M38" i="19"/>
  <c r="O38" i="19" s="1"/>
  <c r="P38" i="19" s="1"/>
  <c r="M47" i="19"/>
  <c r="O47" i="19" s="1"/>
  <c r="L46" i="19"/>
  <c r="G47" i="19"/>
  <c r="G46" i="19" s="1"/>
  <c r="N47" i="19"/>
  <c r="N46" i="19" s="1"/>
  <c r="L24" i="20"/>
  <c r="E60" i="20" s="1"/>
  <c r="O28" i="20"/>
  <c r="N32" i="19"/>
  <c r="M32" i="19"/>
  <c r="L31" i="19"/>
  <c r="Q42" i="19"/>
  <c r="N54" i="19"/>
  <c r="M54" i="19"/>
  <c r="O54" i="19" s="1"/>
  <c r="P54" i="19" s="1"/>
  <c r="E231" i="25"/>
  <c r="E230" i="25" s="1"/>
  <c r="C269" i="25" s="1"/>
  <c r="D269" i="25" s="1"/>
  <c r="E269" i="25" s="1"/>
  <c r="F269" i="25" s="1"/>
  <c r="G269" i="25" s="1"/>
  <c r="H269" i="25" s="1"/>
  <c r="I269" i="25" s="1"/>
  <c r="J269" i="25" s="1"/>
  <c r="K269" i="25" s="1"/>
  <c r="L269" i="25" s="1"/>
  <c r="K21" i="23"/>
  <c r="I21" i="23"/>
  <c r="M53" i="23"/>
  <c r="I53" i="23"/>
  <c r="H39" i="24"/>
  <c r="Q40" i="24"/>
  <c r="Q39" i="24" s="1"/>
  <c r="L7" i="19"/>
  <c r="L5" i="19" s="1"/>
  <c r="E60" i="19" s="1"/>
  <c r="O60" i="19"/>
  <c r="O66" i="19" s="1"/>
  <c r="G10" i="19"/>
  <c r="O64" i="19"/>
  <c r="M10" i="19"/>
  <c r="M20" i="19"/>
  <c r="L19" i="19"/>
  <c r="G20" i="19"/>
  <c r="G19" i="19" s="1"/>
  <c r="O20" i="19"/>
  <c r="O21" i="19"/>
  <c r="P21" i="19" s="1"/>
  <c r="Q21" i="19" s="1"/>
  <c r="O37" i="19"/>
  <c r="Q44" i="19"/>
  <c r="N10" i="20"/>
  <c r="O63" i="20" s="1"/>
  <c r="M10" i="20"/>
  <c r="N63" i="20" s="1"/>
  <c r="N29" i="20"/>
  <c r="N26" i="20" s="1"/>
  <c r="N24" i="20" s="1"/>
  <c r="G60" i="20" s="1"/>
  <c r="M29" i="20"/>
  <c r="Q29" i="20" s="1"/>
  <c r="M52" i="20"/>
  <c r="M50" i="20" s="1"/>
  <c r="G52" i="20"/>
  <c r="N52" i="20"/>
  <c r="O60" i="20" s="1"/>
  <c r="L50" i="20"/>
  <c r="K30" i="23"/>
  <c r="R30" i="23" s="1"/>
  <c r="I30" i="23"/>
  <c r="E26" i="23"/>
  <c r="M50" i="23"/>
  <c r="F49" i="23"/>
  <c r="N10" i="19"/>
  <c r="Q64" i="19" s="1"/>
  <c r="N20" i="19"/>
  <c r="O33" i="19"/>
  <c r="P33" i="19" s="1"/>
  <c r="Q33" i="19" s="1"/>
  <c r="N33" i="19"/>
  <c r="G33" i="19"/>
  <c r="G31" i="19" s="1"/>
  <c r="O39" i="19"/>
  <c r="P39" i="19" s="1"/>
  <c r="Q39" i="19" s="1"/>
  <c r="M43" i="19"/>
  <c r="G43" i="19"/>
  <c r="G41" i="19" s="1"/>
  <c r="N43" i="19"/>
  <c r="N41" i="19" s="1"/>
  <c r="N59" i="20"/>
  <c r="O20" i="20"/>
  <c r="Q22" i="20"/>
  <c r="M26" i="20"/>
  <c r="O27" i="20"/>
  <c r="O29" i="20"/>
  <c r="P29" i="20" s="1"/>
  <c r="O42" i="20"/>
  <c r="Q44" i="20"/>
  <c r="O62" i="20"/>
  <c r="D165" i="21"/>
  <c r="E165" i="21" s="1"/>
  <c r="F165" i="21" s="1"/>
  <c r="G165" i="21" s="1"/>
  <c r="H165" i="21" s="1"/>
  <c r="I165" i="21" s="1"/>
  <c r="J165" i="21" s="1"/>
  <c r="K165" i="21" s="1"/>
  <c r="L165" i="21" s="1"/>
  <c r="M165" i="21" s="1"/>
  <c r="E267" i="21"/>
  <c r="F267" i="21" s="1"/>
  <c r="G267" i="21" s="1"/>
  <c r="H267" i="21" s="1"/>
  <c r="I267" i="21" s="1"/>
  <c r="J267" i="21" s="1"/>
  <c r="K267" i="21" s="1"/>
  <c r="L267" i="21" s="1"/>
  <c r="M267" i="21" s="1"/>
  <c r="E44" i="23"/>
  <c r="K45" i="23"/>
  <c r="I45" i="23"/>
  <c r="O10" i="19"/>
  <c r="G13" i="19"/>
  <c r="O45" i="19"/>
  <c r="P45" i="19" s="1"/>
  <c r="Q48" i="19"/>
  <c r="M51" i="19"/>
  <c r="O51" i="19" s="1"/>
  <c r="N51" i="19"/>
  <c r="N50" i="19" s="1"/>
  <c r="L50" i="19"/>
  <c r="L34" i="19" s="1"/>
  <c r="E62" i="19" s="1"/>
  <c r="N11" i="20"/>
  <c r="O11" i="20" s="1"/>
  <c r="O16" i="20"/>
  <c r="P16" i="20" s="1"/>
  <c r="Q16" i="20" s="1"/>
  <c r="O39" i="20"/>
  <c r="P39" i="20" s="1"/>
  <c r="Q39" i="20" s="1"/>
  <c r="N41" i="20"/>
  <c r="M48" i="20"/>
  <c r="G48" i="20"/>
  <c r="N48" i="20"/>
  <c r="N46" i="20" s="1"/>
  <c r="L46" i="20"/>
  <c r="C15" i="25"/>
  <c r="E15" i="25" s="1"/>
  <c r="C39" i="25"/>
  <c r="E39" i="25" s="1"/>
  <c r="E37" i="25" s="1"/>
  <c r="C58" i="25" s="1"/>
  <c r="D58" i="25" s="1"/>
  <c r="E58" i="25" s="1"/>
  <c r="F58" i="25" s="1"/>
  <c r="G58" i="25" s="1"/>
  <c r="H58" i="25" s="1"/>
  <c r="I58" i="25" s="1"/>
  <c r="J58" i="25" s="1"/>
  <c r="K58" i="25" s="1"/>
  <c r="L58" i="25" s="1"/>
  <c r="F35" i="21"/>
  <c r="E124" i="25"/>
  <c r="M40" i="23"/>
  <c r="F39" i="23"/>
  <c r="E249" i="25"/>
  <c r="E248" i="25" s="1"/>
  <c r="C274" i="25" s="1"/>
  <c r="D274" i="25" s="1"/>
  <c r="E274" i="25" s="1"/>
  <c r="F274" i="25" s="1"/>
  <c r="G274" i="25" s="1"/>
  <c r="H274" i="25" s="1"/>
  <c r="I274" i="25" s="1"/>
  <c r="J274" i="25" s="1"/>
  <c r="K274" i="25" s="1"/>
  <c r="L274" i="25" s="1"/>
  <c r="C60" i="25"/>
  <c r="D60" i="25" s="1"/>
  <c r="E60" i="25" s="1"/>
  <c r="F60" i="25" s="1"/>
  <c r="G60" i="25" s="1"/>
  <c r="H60" i="25" s="1"/>
  <c r="I60" i="25" s="1"/>
  <c r="J60" i="25" s="1"/>
  <c r="K60" i="25" s="1"/>
  <c r="L60" i="25" s="1"/>
  <c r="C71" i="25"/>
  <c r="E71" i="25" s="1"/>
  <c r="G79" i="21"/>
  <c r="E153" i="21" s="1"/>
  <c r="E135" i="25"/>
  <c r="E134" i="25" s="1"/>
  <c r="C166" i="25" s="1"/>
  <c r="D166" i="25" s="1"/>
  <c r="E166" i="25" s="1"/>
  <c r="F166" i="25" s="1"/>
  <c r="G166" i="25" s="1"/>
  <c r="H166" i="25" s="1"/>
  <c r="I166" i="25" s="1"/>
  <c r="J166" i="25" s="1"/>
  <c r="K166" i="25" s="1"/>
  <c r="L166" i="25" s="1"/>
  <c r="E141" i="25"/>
  <c r="C168" i="25" s="1"/>
  <c r="D168" i="25" s="1"/>
  <c r="E168" i="25" s="1"/>
  <c r="F168" i="25" s="1"/>
  <c r="G168" i="25" s="1"/>
  <c r="H168" i="25" s="1"/>
  <c r="I168" i="25" s="1"/>
  <c r="J168" i="25" s="1"/>
  <c r="K168" i="25" s="1"/>
  <c r="L168" i="25" s="1"/>
  <c r="R27" i="23"/>
  <c r="I29" i="23"/>
  <c r="M58" i="23"/>
  <c r="M54" i="23" s="1"/>
  <c r="F54" i="23"/>
  <c r="K66" i="23"/>
  <c r="I66" i="23"/>
  <c r="L41" i="19"/>
  <c r="M17" i="20"/>
  <c r="O17" i="20" s="1"/>
  <c r="P17" i="20" s="1"/>
  <c r="M21" i="20"/>
  <c r="M40" i="20"/>
  <c r="O40" i="20" s="1"/>
  <c r="P40" i="20" s="1"/>
  <c r="M43" i="20"/>
  <c r="M46" i="20"/>
  <c r="C26" i="25"/>
  <c r="E26" i="25" s="1"/>
  <c r="G26" i="23"/>
  <c r="K35" i="23"/>
  <c r="I35" i="23"/>
  <c r="E39" i="23"/>
  <c r="K40" i="23"/>
  <c r="I40" i="23"/>
  <c r="M61" i="23"/>
  <c r="F59" i="23"/>
  <c r="I61" i="23"/>
  <c r="I59" i="23" s="1"/>
  <c r="C117" i="25"/>
  <c r="Q23" i="23"/>
  <c r="Q20" i="23" s="1"/>
  <c r="H20" i="23"/>
  <c r="M34" i="23"/>
  <c r="M32" i="23" s="1"/>
  <c r="F32" i="23"/>
  <c r="I34" i="24"/>
  <c r="F32" i="24"/>
  <c r="M17" i="19"/>
  <c r="P65" i="19" s="1"/>
  <c r="M22" i="19"/>
  <c r="M45" i="19"/>
  <c r="Q45" i="19" s="1"/>
  <c r="M53" i="19"/>
  <c r="Q53" i="19" s="1"/>
  <c r="M9" i="20"/>
  <c r="M7" i="20" s="1"/>
  <c r="Q17" i="20"/>
  <c r="M28" i="20"/>
  <c r="N61" i="20" s="1"/>
  <c r="M33" i="20"/>
  <c r="Q40" i="20"/>
  <c r="M54" i="20"/>
  <c r="O54" i="20" s="1"/>
  <c r="P54" i="20" s="1"/>
  <c r="C24" i="25"/>
  <c r="E24" i="25" s="1"/>
  <c r="F27" i="21"/>
  <c r="C126" i="25"/>
  <c r="C178" i="25"/>
  <c r="C188" i="25" s="1"/>
  <c r="G184" i="21"/>
  <c r="D258" i="21" s="1"/>
  <c r="E226" i="25"/>
  <c r="O21" i="23"/>
  <c r="O20" i="23" s="1"/>
  <c r="G20" i="23"/>
  <c r="I23" i="23"/>
  <c r="K55" i="23"/>
  <c r="H63" i="23"/>
  <c r="Q64" i="23"/>
  <c r="Q63" i="23" s="1"/>
  <c r="M59" i="24"/>
  <c r="H32" i="23"/>
  <c r="Q33" i="23"/>
  <c r="Q32" i="23" s="1"/>
  <c r="O49" i="23"/>
  <c r="C14" i="25"/>
  <c r="E14" i="25" s="1"/>
  <c r="E43" i="25"/>
  <c r="E42" i="25" s="1"/>
  <c r="C59" i="25" s="1"/>
  <c r="D59" i="25" s="1"/>
  <c r="E59" i="25" s="1"/>
  <c r="F59" i="25" s="1"/>
  <c r="G59" i="25" s="1"/>
  <c r="H59" i="25" s="1"/>
  <c r="I59" i="25" s="1"/>
  <c r="J59" i="25" s="1"/>
  <c r="K59" i="25" s="1"/>
  <c r="L59" i="25" s="1"/>
  <c r="C42" i="25"/>
  <c r="E210" i="25"/>
  <c r="I33" i="23"/>
  <c r="I34" i="23"/>
  <c r="E63" i="23"/>
  <c r="M41" i="24"/>
  <c r="I41" i="24"/>
  <c r="C101" i="25"/>
  <c r="E225" i="25"/>
  <c r="M26" i="23"/>
  <c r="O34" i="23"/>
  <c r="O32" i="23" s="1"/>
  <c r="G32" i="23"/>
  <c r="K36" i="23"/>
  <c r="R36" i="23" s="1"/>
  <c r="F44" i="23"/>
  <c r="M44" i="23" s="1"/>
  <c r="K46" i="23"/>
  <c r="Q56" i="23"/>
  <c r="Q54" i="23" s="1"/>
  <c r="H54" i="23"/>
  <c r="O65" i="23"/>
  <c r="O63" i="23" s="1"/>
  <c r="G63" i="23"/>
  <c r="K67" i="23"/>
  <c r="R67" i="23" s="1"/>
  <c r="F44" i="24"/>
  <c r="M45" i="24"/>
  <c r="M44" i="24" s="1"/>
  <c r="R56" i="24"/>
  <c r="R54" i="24" s="1"/>
  <c r="M54" i="24"/>
  <c r="M64" i="24"/>
  <c r="M63" i="24" s="1"/>
  <c r="F63" i="24"/>
  <c r="H59" i="23"/>
  <c r="Q60" i="23"/>
  <c r="Q59" i="23" s="1"/>
  <c r="O32" i="24"/>
  <c r="R67" i="24"/>
  <c r="F266" i="21"/>
  <c r="G266" i="21" s="1"/>
  <c r="H266" i="21" s="1"/>
  <c r="I266" i="21" s="1"/>
  <c r="J266" i="21" s="1"/>
  <c r="K266" i="21" s="1"/>
  <c r="L266" i="21" s="1"/>
  <c r="M266" i="21" s="1"/>
  <c r="E253" i="25"/>
  <c r="R41" i="23"/>
  <c r="K58" i="23"/>
  <c r="I58" i="23"/>
  <c r="G39" i="24"/>
  <c r="O40" i="24"/>
  <c r="O39" i="24" s="1"/>
  <c r="I40" i="24"/>
  <c r="K46" i="24"/>
  <c r="I46" i="24"/>
  <c r="F54" i="24"/>
  <c r="E146" i="25"/>
  <c r="F199" i="21"/>
  <c r="Q28" i="23"/>
  <c r="Q26" i="23" s="1"/>
  <c r="H26" i="23"/>
  <c r="Q39" i="23"/>
  <c r="Q49" i="23"/>
  <c r="M27" i="24"/>
  <c r="K27" i="24"/>
  <c r="E26" i="24"/>
  <c r="I27" i="24"/>
  <c r="K58" i="24"/>
  <c r="R58" i="24" s="1"/>
  <c r="I58" i="24"/>
  <c r="K61" i="24"/>
  <c r="I61" i="24"/>
  <c r="I59" i="24" s="1"/>
  <c r="E59" i="24"/>
  <c r="F39" i="24"/>
  <c r="K65" i="24"/>
  <c r="I65" i="24"/>
  <c r="H32" i="24"/>
  <c r="Q33" i="24"/>
  <c r="Q32" i="24" s="1"/>
  <c r="G44" i="24"/>
  <c r="O45" i="24"/>
  <c r="O44" i="24" s="1"/>
  <c r="E54" i="24"/>
  <c r="E63" i="24"/>
  <c r="O64" i="24"/>
  <c r="O63" i="24" s="1"/>
  <c r="G63" i="24"/>
  <c r="F42" i="21"/>
  <c r="O27" i="24"/>
  <c r="O26" i="24" s="1"/>
  <c r="G26" i="24"/>
  <c r="M30" i="24"/>
  <c r="K30" i="24"/>
  <c r="I30" i="24"/>
  <c r="I33" i="24"/>
  <c r="Q44" i="24"/>
  <c r="G54" i="24"/>
  <c r="I55" i="24"/>
  <c r="I57" i="24"/>
  <c r="F59" i="24"/>
  <c r="Q64" i="24"/>
  <c r="Q63" i="24" s="1"/>
  <c r="H63" i="24"/>
  <c r="I66" i="24"/>
  <c r="I67" i="24"/>
  <c r="E270" i="21"/>
  <c r="F270" i="21" s="1"/>
  <c r="G270" i="21" s="1"/>
  <c r="H270" i="21" s="1"/>
  <c r="I270" i="21" s="1"/>
  <c r="J270" i="21" s="1"/>
  <c r="K270" i="21" s="1"/>
  <c r="L270" i="21" s="1"/>
  <c r="M270" i="21" s="1"/>
  <c r="K42" i="24"/>
  <c r="I42" i="24"/>
  <c r="H44" i="24"/>
  <c r="K50" i="24"/>
  <c r="I50" i="24"/>
  <c r="I56" i="24"/>
  <c r="G59" i="24"/>
  <c r="O60" i="24"/>
  <c r="O59" i="24" s="1"/>
  <c r="R66" i="24"/>
  <c r="E192" i="25"/>
  <c r="E203" i="25" s="1"/>
  <c r="C264" i="25" s="1"/>
  <c r="D264" i="25" s="1"/>
  <c r="E264" i="25" s="1"/>
  <c r="F264" i="25" s="1"/>
  <c r="G264" i="25" s="1"/>
  <c r="H264" i="25" s="1"/>
  <c r="I264" i="25" s="1"/>
  <c r="J264" i="25" s="1"/>
  <c r="K264" i="25" s="1"/>
  <c r="L264" i="25" s="1"/>
  <c r="C203" i="25"/>
  <c r="M35" i="24"/>
  <c r="M32" i="24" s="1"/>
  <c r="K35" i="24"/>
  <c r="I35" i="24"/>
  <c r="E32" i="24"/>
  <c r="H59" i="24"/>
  <c r="Q60" i="24"/>
  <c r="Q59" i="24" s="1"/>
  <c r="I45" i="24"/>
  <c r="D268" i="21" l="1"/>
  <c r="E268" i="21" s="1"/>
  <c r="F268" i="21" s="1"/>
  <c r="G268" i="21" s="1"/>
  <c r="H268" i="21" s="1"/>
  <c r="I268" i="21" s="1"/>
  <c r="J268" i="21" s="1"/>
  <c r="K268" i="21" s="1"/>
  <c r="L268" i="21" s="1"/>
  <c r="M268" i="21" s="1"/>
  <c r="C244" i="25"/>
  <c r="F251" i="21"/>
  <c r="C214" i="25"/>
  <c r="D262" i="21"/>
  <c r="E262" i="21" s="1"/>
  <c r="F262" i="21" s="1"/>
  <c r="G262" i="21" s="1"/>
  <c r="H262" i="21" s="1"/>
  <c r="I262" i="21" s="1"/>
  <c r="J262" i="21" s="1"/>
  <c r="K262" i="21" s="1"/>
  <c r="L262" i="21" s="1"/>
  <c r="M262" i="21" s="1"/>
  <c r="D259" i="21"/>
  <c r="E259" i="21" s="1"/>
  <c r="F259" i="21" s="1"/>
  <c r="G259" i="21" s="1"/>
  <c r="H259" i="21" s="1"/>
  <c r="I259" i="21" s="1"/>
  <c r="J259" i="21" s="1"/>
  <c r="K259" i="21" s="1"/>
  <c r="L259" i="21" s="1"/>
  <c r="M259" i="21" s="1"/>
  <c r="M36" i="20"/>
  <c r="M34" i="20" s="1"/>
  <c r="F61" i="20" s="1"/>
  <c r="O38" i="20"/>
  <c r="P38" i="20" s="1"/>
  <c r="Q38" i="20" s="1"/>
  <c r="D86" i="24"/>
  <c r="C35" i="26" s="1"/>
  <c r="C37" i="25"/>
  <c r="E131" i="25"/>
  <c r="C165" i="25" s="1"/>
  <c r="D165" i="25" s="1"/>
  <c r="E165" i="25" s="1"/>
  <c r="F165" i="25" s="1"/>
  <c r="G165" i="25" s="1"/>
  <c r="H165" i="25" s="1"/>
  <c r="I165" i="25" s="1"/>
  <c r="J165" i="25" s="1"/>
  <c r="K165" i="25" s="1"/>
  <c r="L165" i="25" s="1"/>
  <c r="D163" i="21"/>
  <c r="E163" i="21" s="1"/>
  <c r="F163" i="21" s="1"/>
  <c r="G163" i="21" s="1"/>
  <c r="H163" i="21" s="1"/>
  <c r="I163" i="21" s="1"/>
  <c r="J163" i="21" s="1"/>
  <c r="K163" i="21" s="1"/>
  <c r="L163" i="21" s="1"/>
  <c r="M163" i="21" s="1"/>
  <c r="D162" i="21"/>
  <c r="E162" i="21" s="1"/>
  <c r="F162" i="21" s="1"/>
  <c r="G162" i="21" s="1"/>
  <c r="H162" i="21" s="1"/>
  <c r="I162" i="21" s="1"/>
  <c r="J162" i="21" s="1"/>
  <c r="K162" i="21" s="1"/>
  <c r="L162" i="21" s="1"/>
  <c r="M162" i="21" s="1"/>
  <c r="C134" i="25"/>
  <c r="E123" i="25"/>
  <c r="C163" i="25" s="1"/>
  <c r="D163" i="25" s="1"/>
  <c r="E163" i="25" s="1"/>
  <c r="F163" i="25" s="1"/>
  <c r="G163" i="25" s="1"/>
  <c r="H163" i="25" s="1"/>
  <c r="I163" i="25" s="1"/>
  <c r="J163" i="25" s="1"/>
  <c r="K163" i="25" s="1"/>
  <c r="L163" i="25" s="1"/>
  <c r="D157" i="21"/>
  <c r="E157" i="21" s="1"/>
  <c r="F157" i="21" s="1"/>
  <c r="G157" i="21" s="1"/>
  <c r="H157" i="21" s="1"/>
  <c r="I157" i="21" s="1"/>
  <c r="J157" i="21" s="1"/>
  <c r="K157" i="21" s="1"/>
  <c r="L157" i="21" s="1"/>
  <c r="M157" i="21" s="1"/>
  <c r="C107" i="25"/>
  <c r="E107" i="25"/>
  <c r="C161" i="25" s="1"/>
  <c r="D161" i="25" s="1"/>
  <c r="E161" i="25" s="1"/>
  <c r="F161" i="25" s="1"/>
  <c r="G161" i="25" s="1"/>
  <c r="H161" i="25" s="1"/>
  <c r="I161" i="25" s="1"/>
  <c r="J161" i="25" s="1"/>
  <c r="K161" i="25" s="1"/>
  <c r="L161" i="25" s="1"/>
  <c r="E101" i="25"/>
  <c r="C96" i="25"/>
  <c r="D58" i="21"/>
  <c r="E58" i="21" s="1"/>
  <c r="F58" i="21" s="1"/>
  <c r="G58" i="21" s="1"/>
  <c r="H58" i="21" s="1"/>
  <c r="I58" i="21" s="1"/>
  <c r="J58" i="21" s="1"/>
  <c r="K58" i="21" s="1"/>
  <c r="L58" i="21" s="1"/>
  <c r="M58" i="21" s="1"/>
  <c r="C47" i="25"/>
  <c r="E53" i="21"/>
  <c r="F53" i="21" s="1"/>
  <c r="G53" i="21" s="1"/>
  <c r="H53" i="21" s="1"/>
  <c r="I53" i="21" s="1"/>
  <c r="J53" i="21" s="1"/>
  <c r="K53" i="21" s="1"/>
  <c r="L53" i="21" s="1"/>
  <c r="M53" i="21" s="1"/>
  <c r="E80" i="5"/>
  <c r="E81" i="5"/>
  <c r="D62" i="16" s="1"/>
  <c r="E69" i="5"/>
  <c r="C87" i="16"/>
  <c r="C8" i="17" s="1"/>
  <c r="E138" i="25"/>
  <c r="E137" i="25" s="1"/>
  <c r="C167" i="25" s="1"/>
  <c r="D167" i="25" s="1"/>
  <c r="E167" i="25" s="1"/>
  <c r="F167" i="25" s="1"/>
  <c r="G167" i="25" s="1"/>
  <c r="H167" i="25" s="1"/>
  <c r="I167" i="25" s="1"/>
  <c r="J167" i="25" s="1"/>
  <c r="K167" i="25" s="1"/>
  <c r="L167" i="25" s="1"/>
  <c r="D159" i="21"/>
  <c r="E159" i="21" s="1"/>
  <c r="F159" i="21" s="1"/>
  <c r="G159" i="21" s="1"/>
  <c r="H159" i="21" s="1"/>
  <c r="I159" i="21" s="1"/>
  <c r="J159" i="21" s="1"/>
  <c r="K159" i="21" s="1"/>
  <c r="L159" i="21" s="1"/>
  <c r="M159" i="21" s="1"/>
  <c r="E234" i="25"/>
  <c r="E233" i="25" s="1"/>
  <c r="C270" i="25" s="1"/>
  <c r="D270" i="25" s="1"/>
  <c r="E270" i="25" s="1"/>
  <c r="F270" i="25" s="1"/>
  <c r="G270" i="25" s="1"/>
  <c r="H270" i="25" s="1"/>
  <c r="I270" i="25" s="1"/>
  <c r="J270" i="25" s="1"/>
  <c r="K270" i="25" s="1"/>
  <c r="L270" i="25" s="1"/>
  <c r="E145" i="25"/>
  <c r="C169" i="25" s="1"/>
  <c r="D169" i="25" s="1"/>
  <c r="E169" i="25" s="1"/>
  <c r="F169" i="25" s="1"/>
  <c r="G169" i="25" s="1"/>
  <c r="H169" i="25" s="1"/>
  <c r="I169" i="25" s="1"/>
  <c r="J169" i="25" s="1"/>
  <c r="K169" i="25" s="1"/>
  <c r="L169" i="25" s="1"/>
  <c r="E244" i="25"/>
  <c r="C273" i="25" s="1"/>
  <c r="D273" i="25" s="1"/>
  <c r="E273" i="25" s="1"/>
  <c r="F273" i="25" s="1"/>
  <c r="G273" i="25" s="1"/>
  <c r="H273" i="25" s="1"/>
  <c r="I273" i="25" s="1"/>
  <c r="J273" i="25" s="1"/>
  <c r="K273" i="25" s="1"/>
  <c r="L273" i="25" s="1"/>
  <c r="M49" i="23"/>
  <c r="Q49" i="24"/>
  <c r="R23" i="24"/>
  <c r="I20" i="24"/>
  <c r="O18" i="24"/>
  <c r="R21" i="24"/>
  <c r="K20" i="24"/>
  <c r="D263" i="21"/>
  <c r="E263" i="21" s="1"/>
  <c r="F263" i="21" s="1"/>
  <c r="G263" i="21" s="1"/>
  <c r="H263" i="21" s="1"/>
  <c r="I263" i="21" s="1"/>
  <c r="J263" i="21" s="1"/>
  <c r="K263" i="21" s="1"/>
  <c r="L263" i="21" s="1"/>
  <c r="M263" i="21" s="1"/>
  <c r="D161" i="21"/>
  <c r="E161" i="21" s="1"/>
  <c r="F161" i="21" s="1"/>
  <c r="G161" i="21" s="1"/>
  <c r="H161" i="21" s="1"/>
  <c r="I161" i="21" s="1"/>
  <c r="J161" i="21" s="1"/>
  <c r="K161" i="21" s="1"/>
  <c r="L161" i="21" s="1"/>
  <c r="M161" i="21" s="1"/>
  <c r="O47" i="24"/>
  <c r="M39" i="23"/>
  <c r="I63" i="24"/>
  <c r="K26" i="23"/>
  <c r="R46" i="23"/>
  <c r="I63" i="23"/>
  <c r="R23" i="23"/>
  <c r="M20" i="23"/>
  <c r="E224" i="25"/>
  <c r="C268" i="25" s="1"/>
  <c r="D268" i="25" s="1"/>
  <c r="E268" i="25" s="1"/>
  <c r="F268" i="25" s="1"/>
  <c r="G268" i="25" s="1"/>
  <c r="H268" i="25" s="1"/>
  <c r="I268" i="25" s="1"/>
  <c r="J268" i="25" s="1"/>
  <c r="K268" i="25" s="1"/>
  <c r="L268" i="25" s="1"/>
  <c r="E252" i="25"/>
  <c r="C275" i="25" s="1"/>
  <c r="D275" i="25" s="1"/>
  <c r="E275" i="25" s="1"/>
  <c r="F275" i="25" s="1"/>
  <c r="G275" i="25" s="1"/>
  <c r="H275" i="25" s="1"/>
  <c r="I275" i="25" s="1"/>
  <c r="J275" i="25" s="1"/>
  <c r="K275" i="25" s="1"/>
  <c r="L275" i="25" s="1"/>
  <c r="Q47" i="24"/>
  <c r="O37" i="24"/>
  <c r="Q26" i="24"/>
  <c r="Q18" i="24" s="1"/>
  <c r="R45" i="24"/>
  <c r="R44" i="24" s="1"/>
  <c r="I49" i="24"/>
  <c r="M26" i="24"/>
  <c r="M18" i="24" s="1"/>
  <c r="M47" i="24"/>
  <c r="I32" i="24"/>
  <c r="I39" i="24"/>
  <c r="R56" i="23"/>
  <c r="R33" i="23"/>
  <c r="I32" i="23"/>
  <c r="I44" i="23"/>
  <c r="R58" i="23"/>
  <c r="I39" i="23"/>
  <c r="I26" i="23"/>
  <c r="R57" i="23"/>
  <c r="I54" i="23"/>
  <c r="R53" i="23"/>
  <c r="P14" i="20"/>
  <c r="P13" i="20" s="1"/>
  <c r="O13" i="20"/>
  <c r="O46" i="19"/>
  <c r="P47" i="19"/>
  <c r="P46" i="19" s="1"/>
  <c r="M127" i="6"/>
  <c r="M137" i="6"/>
  <c r="M138" i="6" s="1"/>
  <c r="N138" i="6" s="1"/>
  <c r="P11" i="20"/>
  <c r="Q11" i="20" s="1"/>
  <c r="Q64" i="20" s="1"/>
  <c r="C34" i="22" s="1"/>
  <c r="Q22" i="19"/>
  <c r="Q33" i="20"/>
  <c r="O50" i="19"/>
  <c r="P51" i="19"/>
  <c r="P50" i="19" s="1"/>
  <c r="O7" i="19"/>
  <c r="R60" i="19"/>
  <c r="P8" i="19"/>
  <c r="Q40" i="19"/>
  <c r="O21" i="20"/>
  <c r="P21" i="20" s="1"/>
  <c r="M19" i="20"/>
  <c r="D56" i="21"/>
  <c r="D54" i="21" s="1"/>
  <c r="D40" i="22" s="1"/>
  <c r="F45" i="21"/>
  <c r="E242" i="25"/>
  <c r="E241" i="25" s="1"/>
  <c r="C272" i="25" s="1"/>
  <c r="D272" i="25" s="1"/>
  <c r="E272" i="25" s="1"/>
  <c r="F272" i="25" s="1"/>
  <c r="G272" i="25" s="1"/>
  <c r="H272" i="25" s="1"/>
  <c r="I272" i="25" s="1"/>
  <c r="J272" i="25" s="1"/>
  <c r="K272" i="25" s="1"/>
  <c r="L272" i="25" s="1"/>
  <c r="Q37" i="24"/>
  <c r="P28" i="20"/>
  <c r="M31" i="20"/>
  <c r="O45" i="20"/>
  <c r="P45" i="20" s="1"/>
  <c r="Q45" i="20" s="1"/>
  <c r="N13" i="20"/>
  <c r="O59" i="20"/>
  <c r="D31" i="7"/>
  <c r="E31" i="7" s="1"/>
  <c r="F31" i="7" s="1"/>
  <c r="G31" i="7" s="1"/>
  <c r="H31" i="7" s="1"/>
  <c r="I31" i="7" s="1"/>
  <c r="J31" i="7" s="1"/>
  <c r="K31" i="7" s="1"/>
  <c r="L31" i="7" s="1"/>
  <c r="M31" i="7" s="1"/>
  <c r="C4" i="7"/>
  <c r="C6" i="7" s="1"/>
  <c r="Q63" i="19"/>
  <c r="N26" i="19"/>
  <c r="N24" i="19" s="1"/>
  <c r="G61" i="19" s="1"/>
  <c r="Q61" i="19"/>
  <c r="R33" i="24"/>
  <c r="R46" i="24"/>
  <c r="K44" i="24"/>
  <c r="R64" i="24"/>
  <c r="R60" i="23"/>
  <c r="E215" i="25"/>
  <c r="E214" i="25" s="1"/>
  <c r="C267" i="25" s="1"/>
  <c r="D267" i="25" s="1"/>
  <c r="E267" i="25" s="1"/>
  <c r="F267" i="25" s="1"/>
  <c r="G267" i="25" s="1"/>
  <c r="H267" i="25" s="1"/>
  <c r="I267" i="25" s="1"/>
  <c r="J267" i="25" s="1"/>
  <c r="K267" i="25" s="1"/>
  <c r="L267" i="25" s="1"/>
  <c r="R34" i="23"/>
  <c r="R35" i="23"/>
  <c r="K32" i="23"/>
  <c r="Q54" i="20"/>
  <c r="R66" i="23"/>
  <c r="K63" i="23"/>
  <c r="P27" i="20"/>
  <c r="O26" i="20"/>
  <c r="O52" i="20"/>
  <c r="P52" i="20" s="1"/>
  <c r="Q52" i="20" s="1"/>
  <c r="Q38" i="19"/>
  <c r="E208" i="25"/>
  <c r="N64" i="20"/>
  <c r="E52" i="21"/>
  <c r="D51" i="21"/>
  <c r="M124" i="6"/>
  <c r="M129" i="6"/>
  <c r="D4" i="7" s="1"/>
  <c r="R35" i="24"/>
  <c r="K32" i="24"/>
  <c r="R61" i="24"/>
  <c r="K59" i="24"/>
  <c r="E258" i="21"/>
  <c r="M24" i="20"/>
  <c r="F60" i="20" s="1"/>
  <c r="P51" i="20"/>
  <c r="O22" i="19"/>
  <c r="P22" i="19" s="1"/>
  <c r="E178" i="25"/>
  <c r="E188" i="25" s="1"/>
  <c r="C263" i="25" s="1"/>
  <c r="R61" i="23"/>
  <c r="C13" i="26" s="1"/>
  <c r="M59" i="23"/>
  <c r="P10" i="19"/>
  <c r="R64" i="19"/>
  <c r="N62" i="20"/>
  <c r="P11" i="19"/>
  <c r="Q11" i="19" s="1"/>
  <c r="S65" i="19" s="1"/>
  <c r="C14" i="22" s="1"/>
  <c r="N50" i="20"/>
  <c r="N34" i="20" s="1"/>
  <c r="G61" i="20" s="1"/>
  <c r="P27" i="19"/>
  <c r="R63" i="19"/>
  <c r="I54" i="24"/>
  <c r="D261" i="21"/>
  <c r="D160" i="21"/>
  <c r="E160" i="21" s="1"/>
  <c r="F160" i="21" s="1"/>
  <c r="G160" i="21" s="1"/>
  <c r="H160" i="21" s="1"/>
  <c r="I160" i="21" s="1"/>
  <c r="J160" i="21" s="1"/>
  <c r="K160" i="21" s="1"/>
  <c r="L160" i="21" s="1"/>
  <c r="M160" i="21" s="1"/>
  <c r="R60" i="24"/>
  <c r="R59" i="24" s="1"/>
  <c r="E118" i="25"/>
  <c r="E117" i="25" s="1"/>
  <c r="C162" i="25" s="1"/>
  <c r="D162" i="25" s="1"/>
  <c r="E162" i="25" s="1"/>
  <c r="F162" i="25" s="1"/>
  <c r="G162" i="25" s="1"/>
  <c r="H162" i="25" s="1"/>
  <c r="I162" i="25" s="1"/>
  <c r="J162" i="25" s="1"/>
  <c r="K162" i="25" s="1"/>
  <c r="L162" i="25" s="1"/>
  <c r="O43" i="20"/>
  <c r="P43" i="20" s="1"/>
  <c r="Q43" i="20" s="1"/>
  <c r="M41" i="20"/>
  <c r="N19" i="19"/>
  <c r="O33" i="20"/>
  <c r="P33" i="20" s="1"/>
  <c r="Q60" i="19"/>
  <c r="Q66" i="19" s="1"/>
  <c r="N7" i="19"/>
  <c r="M31" i="19"/>
  <c r="O32" i="19"/>
  <c r="Q14" i="20"/>
  <c r="Q13" i="20" s="1"/>
  <c r="O40" i="19"/>
  <c r="P40" i="19" s="1"/>
  <c r="R61" i="19"/>
  <c r="P9" i="19"/>
  <c r="Q9" i="19" s="1"/>
  <c r="G54" i="5"/>
  <c r="F67" i="5"/>
  <c r="F80" i="5" s="1"/>
  <c r="E47" i="25"/>
  <c r="C57" i="25"/>
  <c r="P20" i="19"/>
  <c r="P19" i="19" s="1"/>
  <c r="O19" i="19"/>
  <c r="P14" i="19"/>
  <c r="P13" i="19" s="1"/>
  <c r="Q62" i="19"/>
  <c r="O43" i="19"/>
  <c r="O61" i="20"/>
  <c r="M13" i="19"/>
  <c r="O28" i="19"/>
  <c r="O17" i="19"/>
  <c r="P17" i="19" s="1"/>
  <c r="E12" i="25"/>
  <c r="E19" i="25" s="1"/>
  <c r="C54" i="25" s="1"/>
  <c r="C19" i="25"/>
  <c r="K49" i="24"/>
  <c r="R50" i="24"/>
  <c r="R49" i="24" s="1"/>
  <c r="I26" i="24"/>
  <c r="R64" i="23"/>
  <c r="F146" i="21"/>
  <c r="D156" i="21"/>
  <c r="E127" i="25"/>
  <c r="E126" i="25" s="1"/>
  <c r="C164" i="25" s="1"/>
  <c r="D164" i="25" s="1"/>
  <c r="E164" i="25" s="1"/>
  <c r="F164" i="25" s="1"/>
  <c r="G164" i="25" s="1"/>
  <c r="H164" i="25" s="1"/>
  <c r="I164" i="25" s="1"/>
  <c r="J164" i="25" s="1"/>
  <c r="K164" i="25" s="1"/>
  <c r="L164" i="25" s="1"/>
  <c r="Q21" i="20"/>
  <c r="D158" i="21"/>
  <c r="E158" i="21" s="1"/>
  <c r="F158" i="21" s="1"/>
  <c r="G158" i="21" s="1"/>
  <c r="H158" i="21" s="1"/>
  <c r="I158" i="21" s="1"/>
  <c r="J158" i="21" s="1"/>
  <c r="K158" i="21" s="1"/>
  <c r="L158" i="21" s="1"/>
  <c r="M158" i="21" s="1"/>
  <c r="C160" i="25"/>
  <c r="K44" i="23"/>
  <c r="R45" i="23"/>
  <c r="P20" i="20"/>
  <c r="O19" i="20"/>
  <c r="M41" i="19"/>
  <c r="G55" i="21"/>
  <c r="M19" i="19"/>
  <c r="N7" i="20"/>
  <c r="N5" i="20" s="1"/>
  <c r="G59" i="20" s="1"/>
  <c r="N31" i="19"/>
  <c r="R65" i="23"/>
  <c r="M65" i="20"/>
  <c r="I49" i="23"/>
  <c r="P61" i="19"/>
  <c r="R42" i="24"/>
  <c r="K39" i="24"/>
  <c r="I44" i="24"/>
  <c r="K54" i="23"/>
  <c r="R55" i="23"/>
  <c r="E239" i="25"/>
  <c r="E238" i="25" s="1"/>
  <c r="C271" i="25" s="1"/>
  <c r="D271" i="25" s="1"/>
  <c r="E271" i="25" s="1"/>
  <c r="F271" i="25" s="1"/>
  <c r="G271" i="25" s="1"/>
  <c r="H271" i="25" s="1"/>
  <c r="I271" i="25" s="1"/>
  <c r="J271" i="25" s="1"/>
  <c r="K271" i="25" s="1"/>
  <c r="L271" i="25" s="1"/>
  <c r="E81" i="25"/>
  <c r="C157" i="25" s="1"/>
  <c r="C81" i="25"/>
  <c r="I20" i="23"/>
  <c r="M46" i="19"/>
  <c r="Q47" i="19"/>
  <c r="Q46" i="19" s="1"/>
  <c r="L24" i="19"/>
  <c r="E61" i="19" s="1"/>
  <c r="E63" i="19" s="1"/>
  <c r="G66" i="5"/>
  <c r="G79" i="5" s="1"/>
  <c r="F56" i="5"/>
  <c r="F32" i="5"/>
  <c r="E5" i="7" s="1"/>
  <c r="R65" i="24"/>
  <c r="K63" i="24"/>
  <c r="K39" i="23"/>
  <c r="R40" i="23"/>
  <c r="M50" i="19"/>
  <c r="Q51" i="19"/>
  <c r="Q50" i="19" s="1"/>
  <c r="O10" i="20"/>
  <c r="M7" i="19"/>
  <c r="M5" i="19" s="1"/>
  <c r="F60" i="19" s="1"/>
  <c r="P60" i="19"/>
  <c r="P66" i="19" s="1"/>
  <c r="M36" i="19"/>
  <c r="P64" i="19"/>
  <c r="E85" i="25"/>
  <c r="E96" i="25" s="1"/>
  <c r="C158" i="25" s="1"/>
  <c r="K49" i="23"/>
  <c r="R50" i="23"/>
  <c r="N135" i="6"/>
  <c r="N136" i="6" s="1"/>
  <c r="R40" i="24"/>
  <c r="R27" i="24"/>
  <c r="R26" i="24" s="1"/>
  <c r="K26" i="24"/>
  <c r="K54" i="24"/>
  <c r="R28" i="23"/>
  <c r="R26" i="23" s="1"/>
  <c r="M39" i="24"/>
  <c r="M37" i="24" s="1"/>
  <c r="R41" i="24"/>
  <c r="N60" i="20"/>
  <c r="N65" i="20" s="1"/>
  <c r="C29" i="25"/>
  <c r="E29" i="25" s="1"/>
  <c r="C55" i="25" s="1"/>
  <c r="D55" i="25" s="1"/>
  <c r="E55" i="25" s="1"/>
  <c r="F55" i="25" s="1"/>
  <c r="G55" i="25" s="1"/>
  <c r="H55" i="25" s="1"/>
  <c r="I55" i="25" s="1"/>
  <c r="J55" i="25" s="1"/>
  <c r="K55" i="25" s="1"/>
  <c r="L55" i="25" s="1"/>
  <c r="Q28" i="20"/>
  <c r="Q17" i="19"/>
  <c r="O48" i="20"/>
  <c r="O64" i="20"/>
  <c r="P42" i="20"/>
  <c r="O41" i="20"/>
  <c r="P59" i="20"/>
  <c r="P37" i="19"/>
  <c r="O36" i="19"/>
  <c r="Q10" i="19"/>
  <c r="S64" i="19" s="1"/>
  <c r="K20" i="23"/>
  <c r="R21" i="23"/>
  <c r="Q54" i="19"/>
  <c r="O37" i="20"/>
  <c r="P32" i="20"/>
  <c r="L34" i="20"/>
  <c r="E61" i="20" s="1"/>
  <c r="E62" i="20" s="1"/>
  <c r="M13" i="20"/>
  <c r="M5" i="20" s="1"/>
  <c r="F59" i="20" s="1"/>
  <c r="O9" i="20"/>
  <c r="M26" i="19"/>
  <c r="M24" i="19" s="1"/>
  <c r="F61" i="19" s="1"/>
  <c r="P63" i="19"/>
  <c r="N26" i="6"/>
  <c r="N24" i="6"/>
  <c r="F68" i="5"/>
  <c r="F81" i="5" s="1"/>
  <c r="G55" i="5"/>
  <c r="D257" i="21" l="1"/>
  <c r="O7" i="20"/>
  <c r="O5" i="20" s="1"/>
  <c r="H59" i="20" s="1"/>
  <c r="F62" i="20"/>
  <c r="D260" i="21"/>
  <c r="R20" i="24"/>
  <c r="D81" i="24"/>
  <c r="R63" i="24"/>
  <c r="R47" i="24" s="1"/>
  <c r="E75" i="24" s="1"/>
  <c r="D85" i="24"/>
  <c r="C34" i="26" s="1"/>
  <c r="D83" i="24"/>
  <c r="C32" i="26" s="1"/>
  <c r="R39" i="24"/>
  <c r="R37" i="24" s="1"/>
  <c r="E74" i="24" s="1"/>
  <c r="D84" i="24"/>
  <c r="R32" i="24"/>
  <c r="D82" i="24"/>
  <c r="C31" i="26" s="1"/>
  <c r="C148" i="25"/>
  <c r="E148" i="25"/>
  <c r="D158" i="25"/>
  <c r="E158" i="25" s="1"/>
  <c r="F158" i="25" s="1"/>
  <c r="G158" i="25" s="1"/>
  <c r="H158" i="25" s="1"/>
  <c r="I158" i="25" s="1"/>
  <c r="J158" i="25" s="1"/>
  <c r="K158" i="25" s="1"/>
  <c r="L158" i="25" s="1"/>
  <c r="C156" i="25"/>
  <c r="C53" i="25"/>
  <c r="D19" i="22"/>
  <c r="D39" i="22"/>
  <c r="D59" i="21"/>
  <c r="E82" i="5"/>
  <c r="D32" i="7" s="1"/>
  <c r="D33" i="7" s="1"/>
  <c r="D86" i="16"/>
  <c r="E62" i="16"/>
  <c r="E86" i="16" s="1"/>
  <c r="D110" i="16"/>
  <c r="C23" i="17"/>
  <c r="K18" i="24"/>
  <c r="I18" i="24"/>
  <c r="I47" i="24"/>
  <c r="R44" i="23"/>
  <c r="I47" i="23"/>
  <c r="I37" i="24"/>
  <c r="C16" i="26"/>
  <c r="C255" i="25"/>
  <c r="R49" i="23"/>
  <c r="R54" i="23"/>
  <c r="R32" i="23"/>
  <c r="C15" i="26"/>
  <c r="I37" i="23"/>
  <c r="C15" i="17"/>
  <c r="C30" i="17" s="1"/>
  <c r="P48" i="20"/>
  <c r="O46" i="20"/>
  <c r="O31" i="20"/>
  <c r="P10" i="20"/>
  <c r="Q10" i="20" s="1"/>
  <c r="Q63" i="20" s="1"/>
  <c r="C33" i="22" s="1"/>
  <c r="P63" i="20"/>
  <c r="G32" i="5"/>
  <c r="F5" i="7" s="1"/>
  <c r="E257" i="21"/>
  <c r="F258" i="21"/>
  <c r="D6" i="7"/>
  <c r="E4" i="7"/>
  <c r="E56" i="21"/>
  <c r="P7" i="19"/>
  <c r="P5" i="19" s="1"/>
  <c r="I60" i="19" s="1"/>
  <c r="Q14" i="19"/>
  <c r="Q13" i="19" s="1"/>
  <c r="F153" i="21"/>
  <c r="E152" i="21"/>
  <c r="P31" i="20"/>
  <c r="Q32" i="20"/>
  <c r="Q31" i="20" s="1"/>
  <c r="D160" i="25"/>
  <c r="C159" i="25"/>
  <c r="D19" i="26" s="1"/>
  <c r="E19" i="26" s="1"/>
  <c r="F19" i="26" s="1"/>
  <c r="G19" i="26" s="1"/>
  <c r="H19" i="26" s="1"/>
  <c r="I19" i="26" s="1"/>
  <c r="J19" i="26" s="1"/>
  <c r="K19" i="26" s="1"/>
  <c r="L19" i="26" s="1"/>
  <c r="M19" i="26" s="1"/>
  <c r="E156" i="21"/>
  <c r="D155" i="21"/>
  <c r="D17" i="22" s="1"/>
  <c r="D15" i="22" s="1"/>
  <c r="D21" i="22" s="1"/>
  <c r="D9" i="17" s="1"/>
  <c r="D10" i="17" s="1"/>
  <c r="C56" i="25"/>
  <c r="D57" i="25"/>
  <c r="C12" i="26"/>
  <c r="R65" i="19"/>
  <c r="O24" i="20"/>
  <c r="H60" i="20" s="1"/>
  <c r="P61" i="20"/>
  <c r="H55" i="21"/>
  <c r="P36" i="19"/>
  <c r="Q37" i="19"/>
  <c r="Q36" i="19" s="1"/>
  <c r="P37" i="20"/>
  <c r="O36" i="20"/>
  <c r="D157" i="25"/>
  <c r="D54" i="25"/>
  <c r="Q27" i="20"/>
  <c r="P26" i="20"/>
  <c r="P24" i="20" s="1"/>
  <c r="I60" i="20" s="1"/>
  <c r="C266" i="25"/>
  <c r="E255" i="25"/>
  <c r="F63" i="19"/>
  <c r="C33" i="26"/>
  <c r="Q7" i="19"/>
  <c r="C14" i="26"/>
  <c r="R39" i="23"/>
  <c r="G56" i="5"/>
  <c r="G62" i="20"/>
  <c r="P19" i="20"/>
  <c r="Q20" i="20"/>
  <c r="Q19" i="20" s="1"/>
  <c r="R63" i="23"/>
  <c r="P43" i="19"/>
  <c r="O41" i="19"/>
  <c r="O13" i="19"/>
  <c r="O5" i="19" s="1"/>
  <c r="H60" i="19" s="1"/>
  <c r="P32" i="19"/>
  <c r="O31" i="19"/>
  <c r="E261" i="21"/>
  <c r="E260" i="21" s="1"/>
  <c r="F52" i="21"/>
  <c r="E51" i="21"/>
  <c r="P62" i="20"/>
  <c r="O65" i="20"/>
  <c r="O34" i="19"/>
  <c r="H62" i="19" s="1"/>
  <c r="R20" i="23"/>
  <c r="F69" i="5"/>
  <c r="Q27" i="19"/>
  <c r="R62" i="19"/>
  <c r="R66" i="19" s="1"/>
  <c r="P28" i="19"/>
  <c r="Q28" i="19" s="1"/>
  <c r="S62" i="19" s="1"/>
  <c r="H54" i="5"/>
  <c r="G67" i="5"/>
  <c r="G80" i="5" s="1"/>
  <c r="P50" i="20"/>
  <c r="Q51" i="20"/>
  <c r="Q50" i="20" s="1"/>
  <c r="P64" i="20"/>
  <c r="C262" i="25"/>
  <c r="D263" i="25"/>
  <c r="G68" i="5"/>
  <c r="G81" i="5" s="1"/>
  <c r="H55" i="5"/>
  <c r="P60" i="20"/>
  <c r="P9" i="20"/>
  <c r="Q9" i="20" s="1"/>
  <c r="Q60" i="20" s="1"/>
  <c r="C30" i="22" s="1"/>
  <c r="P41" i="20"/>
  <c r="Q42" i="20"/>
  <c r="Q41" i="20" s="1"/>
  <c r="M34" i="19"/>
  <c r="F62" i="19" s="1"/>
  <c r="Q20" i="19"/>
  <c r="Q19" i="19" s="1"/>
  <c r="N5" i="19"/>
  <c r="G60" i="19" s="1"/>
  <c r="G63" i="19" s="1"/>
  <c r="O26" i="19"/>
  <c r="O50" i="20"/>
  <c r="R59" i="23"/>
  <c r="D271" i="21" l="1"/>
  <c r="C28" i="22"/>
  <c r="C41" i="22" s="1"/>
  <c r="C24" i="17" s="1"/>
  <c r="C25" i="17" s="1"/>
  <c r="O34" i="20"/>
  <c r="H61" i="20" s="1"/>
  <c r="H62" i="20" s="1"/>
  <c r="D37" i="22"/>
  <c r="P65" i="20"/>
  <c r="D87" i="24"/>
  <c r="C30" i="26"/>
  <c r="C29" i="26" s="1"/>
  <c r="C42" i="26" s="1"/>
  <c r="R18" i="24"/>
  <c r="E73" i="24" s="1"/>
  <c r="E76" i="24" s="1"/>
  <c r="E36" i="22"/>
  <c r="E271" i="21"/>
  <c r="C170" i="25"/>
  <c r="D166" i="21"/>
  <c r="C61" i="25"/>
  <c r="D30" i="17"/>
  <c r="E112" i="16"/>
  <c r="E85" i="16"/>
  <c r="E111" i="16"/>
  <c r="F62" i="16"/>
  <c r="E74" i="23"/>
  <c r="E73" i="23"/>
  <c r="E75" i="23"/>
  <c r="D37" i="26"/>
  <c r="E60" i="16"/>
  <c r="F82" i="5"/>
  <c r="E32" i="7" s="1"/>
  <c r="E33" i="7" s="1"/>
  <c r="P31" i="19"/>
  <c r="Q32" i="19"/>
  <c r="Q31" i="19" s="1"/>
  <c r="S60" i="19"/>
  <c r="C9" i="22" s="1"/>
  <c r="P36" i="20"/>
  <c r="P34" i="20" s="1"/>
  <c r="I61" i="20" s="1"/>
  <c r="Q37" i="20"/>
  <c r="Q36" i="20" s="1"/>
  <c r="F152" i="21"/>
  <c r="G153" i="21"/>
  <c r="F257" i="21"/>
  <c r="F36" i="22" s="1"/>
  <c r="G258" i="21"/>
  <c r="P46" i="20"/>
  <c r="Q48" i="20"/>
  <c r="C11" i="26"/>
  <c r="E160" i="25"/>
  <c r="D159" i="25"/>
  <c r="P26" i="19"/>
  <c r="I29" i="5"/>
  <c r="H32" i="5"/>
  <c r="G5" i="7" s="1"/>
  <c r="E6" i="7"/>
  <c r="F4" i="7"/>
  <c r="H67" i="5"/>
  <c r="H80" i="5" s="1"/>
  <c r="I54" i="5"/>
  <c r="D266" i="25"/>
  <c r="C265" i="25"/>
  <c r="D38" i="26" s="1"/>
  <c r="E38" i="26" s="1"/>
  <c r="F38" i="26" s="1"/>
  <c r="G38" i="26" s="1"/>
  <c r="H38" i="26" s="1"/>
  <c r="I38" i="26" s="1"/>
  <c r="J38" i="26" s="1"/>
  <c r="K38" i="26" s="1"/>
  <c r="L38" i="26" s="1"/>
  <c r="M38" i="26" s="1"/>
  <c r="D40" i="26"/>
  <c r="D21" i="26"/>
  <c r="D262" i="25"/>
  <c r="E263" i="25"/>
  <c r="F156" i="21"/>
  <c r="E155" i="21"/>
  <c r="E17" i="22" s="1"/>
  <c r="E19" i="22"/>
  <c r="E39" i="22"/>
  <c r="H56" i="5"/>
  <c r="H66" i="5"/>
  <c r="H79" i="5" s="1"/>
  <c r="P7" i="20"/>
  <c r="P5" i="20" s="1"/>
  <c r="I59" i="20" s="1"/>
  <c r="E54" i="25"/>
  <c r="D53" i="25"/>
  <c r="F261" i="21"/>
  <c r="E37" i="22"/>
  <c r="Q5" i="19"/>
  <c r="J60" i="19" s="1"/>
  <c r="O24" i="19"/>
  <c r="H61" i="19" s="1"/>
  <c r="H63" i="19" s="1"/>
  <c r="G52" i="21"/>
  <c r="F51" i="21"/>
  <c r="G69" i="5"/>
  <c r="Q7" i="20"/>
  <c r="Q5" i="20" s="1"/>
  <c r="J59" i="20" s="1"/>
  <c r="D18" i="26"/>
  <c r="I55" i="21"/>
  <c r="D56" i="25"/>
  <c r="E57" i="25"/>
  <c r="D20" i="22"/>
  <c r="D18" i="22" s="1"/>
  <c r="D38" i="22"/>
  <c r="Q26" i="19"/>
  <c r="E16" i="22"/>
  <c r="H68" i="5"/>
  <c r="H81" i="5" s="1"/>
  <c r="I55" i="5"/>
  <c r="P41" i="19"/>
  <c r="P34" i="19" s="1"/>
  <c r="I62" i="19" s="1"/>
  <c r="Q43" i="19"/>
  <c r="Q62" i="20"/>
  <c r="Q26" i="20"/>
  <c r="Q24" i="20" s="1"/>
  <c r="J60" i="20" s="1"/>
  <c r="E157" i="25"/>
  <c r="D156" i="25"/>
  <c r="D22" i="26"/>
  <c r="E22" i="26" s="1"/>
  <c r="F22" i="26" s="1"/>
  <c r="G22" i="26" s="1"/>
  <c r="H22" i="26" s="1"/>
  <c r="I22" i="26" s="1"/>
  <c r="J22" i="26" s="1"/>
  <c r="K22" i="26" s="1"/>
  <c r="L22" i="26" s="1"/>
  <c r="M22" i="26" s="1"/>
  <c r="D41" i="26"/>
  <c r="E41" i="26" s="1"/>
  <c r="F41" i="26" s="1"/>
  <c r="G41" i="26" s="1"/>
  <c r="H41" i="26" s="1"/>
  <c r="I41" i="26" s="1"/>
  <c r="J41" i="26" s="1"/>
  <c r="K41" i="26" s="1"/>
  <c r="L41" i="26" s="1"/>
  <c r="M41" i="26" s="1"/>
  <c r="F56" i="21"/>
  <c r="E54" i="21"/>
  <c r="D35" i="22" l="1"/>
  <c r="D41" i="22" s="1"/>
  <c r="D24" i="17" s="1"/>
  <c r="D25" i="17" s="1"/>
  <c r="C10" i="26"/>
  <c r="C23" i="26" s="1"/>
  <c r="D39" i="17"/>
  <c r="I62" i="20"/>
  <c r="C31" i="17"/>
  <c r="C32" i="17" s="1"/>
  <c r="F39" i="17"/>
  <c r="E166" i="21"/>
  <c r="F85" i="16"/>
  <c r="F111" i="16"/>
  <c r="F86" i="16"/>
  <c r="F112" i="16"/>
  <c r="G61" i="16"/>
  <c r="G62" i="16"/>
  <c r="E87" i="16"/>
  <c r="E8" i="17" s="1"/>
  <c r="E15" i="22"/>
  <c r="D170" i="25"/>
  <c r="E35" i="22"/>
  <c r="E76" i="23"/>
  <c r="E20" i="22"/>
  <c r="E18" i="22" s="1"/>
  <c r="E40" i="22"/>
  <c r="E38" i="22" s="1"/>
  <c r="E18" i="26"/>
  <c r="D17" i="26"/>
  <c r="I68" i="5"/>
  <c r="I81" i="5" s="1"/>
  <c r="J55" i="5"/>
  <c r="P24" i="19"/>
  <c r="I61" i="19" s="1"/>
  <c r="I63" i="19" s="1"/>
  <c r="G152" i="21"/>
  <c r="H153" i="21"/>
  <c r="G257" i="21"/>
  <c r="G36" i="22" s="1"/>
  <c r="H258" i="21"/>
  <c r="G56" i="21"/>
  <c r="F54" i="21"/>
  <c r="F59" i="21" s="1"/>
  <c r="D265" i="25"/>
  <c r="D276" i="25" s="1"/>
  <c r="E266" i="25"/>
  <c r="Q65" i="20"/>
  <c r="D61" i="25"/>
  <c r="J54" i="5"/>
  <c r="I67" i="5"/>
  <c r="I80" i="5" s="1"/>
  <c r="F16" i="22"/>
  <c r="E110" i="16"/>
  <c r="F57" i="25"/>
  <c r="E56" i="25"/>
  <c r="F54" i="25"/>
  <c r="E53" i="25"/>
  <c r="F160" i="25"/>
  <c r="E159" i="25"/>
  <c r="C276" i="25"/>
  <c r="I56" i="5"/>
  <c r="I66" i="5"/>
  <c r="I79" i="5" s="1"/>
  <c r="G4" i="7"/>
  <c r="F6" i="7"/>
  <c r="E59" i="21"/>
  <c r="F60" i="16"/>
  <c r="G82" i="5"/>
  <c r="F32" i="7" s="1"/>
  <c r="F33" i="7" s="1"/>
  <c r="E21" i="26"/>
  <c r="D20" i="26"/>
  <c r="E37" i="26"/>
  <c r="D36" i="26"/>
  <c r="D42" i="26" s="1"/>
  <c r="Q41" i="19"/>
  <c r="Q34" i="19" s="1"/>
  <c r="J62" i="19" s="1"/>
  <c r="S61" i="19"/>
  <c r="S63" i="19"/>
  <c r="F39" i="22"/>
  <c r="F19" i="22"/>
  <c r="H69" i="5"/>
  <c r="G156" i="21"/>
  <c r="F155" i="21"/>
  <c r="F17" i="22" s="1"/>
  <c r="Q46" i="20"/>
  <c r="Q34" i="20" s="1"/>
  <c r="J61" i="20" s="1"/>
  <c r="J62" i="20" s="1"/>
  <c r="Q61" i="20"/>
  <c r="E156" i="25"/>
  <c r="F157" i="25"/>
  <c r="Q24" i="19"/>
  <c r="J61" i="19" s="1"/>
  <c r="J63" i="19" s="1"/>
  <c r="J55" i="21"/>
  <c r="H52" i="21"/>
  <c r="G51" i="21"/>
  <c r="G261" i="21"/>
  <c r="F260" i="21"/>
  <c r="F37" i="22" s="1"/>
  <c r="F263" i="25"/>
  <c r="E262" i="25"/>
  <c r="D39" i="26"/>
  <c r="E40" i="26"/>
  <c r="I32" i="5"/>
  <c r="H5" i="7" s="1"/>
  <c r="J29" i="5"/>
  <c r="C16" i="17" l="1"/>
  <c r="C17" i="17" s="1"/>
  <c r="E39" i="17"/>
  <c r="F166" i="21"/>
  <c r="E41" i="22"/>
  <c r="E24" i="17" s="1"/>
  <c r="E21" i="22"/>
  <c r="E9" i="17" s="1"/>
  <c r="E10" i="17" s="1"/>
  <c r="D23" i="26"/>
  <c r="D16" i="17" s="1"/>
  <c r="D17" i="17" s="1"/>
  <c r="D31" i="17"/>
  <c r="D32" i="17" s="1"/>
  <c r="E23" i="17"/>
  <c r="G112" i="16"/>
  <c r="G86" i="16"/>
  <c r="G85" i="16"/>
  <c r="G111" i="16"/>
  <c r="E113" i="16"/>
  <c r="E15" i="17" s="1"/>
  <c r="E30" i="17" s="1"/>
  <c r="H61" i="16"/>
  <c r="H62" i="16"/>
  <c r="F87" i="16"/>
  <c r="F8" i="17" s="1"/>
  <c r="F23" i="17" s="1"/>
  <c r="F35" i="22"/>
  <c r="F21" i="26"/>
  <c r="E20" i="26"/>
  <c r="F15" i="22"/>
  <c r="G16" i="22"/>
  <c r="F40" i="26"/>
  <c r="E39" i="26"/>
  <c r="H152" i="21"/>
  <c r="I153" i="21"/>
  <c r="K55" i="21"/>
  <c r="F37" i="26"/>
  <c r="E36" i="26"/>
  <c r="G160" i="25"/>
  <c r="F159" i="25"/>
  <c r="E265" i="25"/>
  <c r="E276" i="25" s="1"/>
  <c r="F266" i="25"/>
  <c r="H51" i="21"/>
  <c r="I52" i="21"/>
  <c r="G57" i="25"/>
  <c r="F56" i="25"/>
  <c r="J68" i="5"/>
  <c r="J81" i="5" s="1"/>
  <c r="K55" i="5"/>
  <c r="H4" i="7"/>
  <c r="G6" i="7"/>
  <c r="S66" i="19"/>
  <c r="G157" i="25"/>
  <c r="F156" i="25"/>
  <c r="F271" i="21"/>
  <c r="F18" i="26"/>
  <c r="E17" i="26"/>
  <c r="K29" i="5"/>
  <c r="J32" i="5"/>
  <c r="I5" i="7" s="1"/>
  <c r="G260" i="21"/>
  <c r="G37" i="22" s="1"/>
  <c r="H261" i="21"/>
  <c r="E170" i="25"/>
  <c r="F110" i="16"/>
  <c r="F113" i="16" s="1"/>
  <c r="E61" i="25"/>
  <c r="H56" i="21"/>
  <c r="G54" i="21"/>
  <c r="G59" i="21" s="1"/>
  <c r="C8" i="22"/>
  <c r="C21" i="22" s="1"/>
  <c r="C9" i="17" s="1"/>
  <c r="C10" i="17" s="1"/>
  <c r="G263" i="25"/>
  <c r="F262" i="25"/>
  <c r="J67" i="5"/>
  <c r="J80" i="5" s="1"/>
  <c r="K54" i="5"/>
  <c r="H156" i="21"/>
  <c r="G155" i="21"/>
  <c r="G17" i="22" s="1"/>
  <c r="I69" i="5"/>
  <c r="F20" i="22"/>
  <c r="F18" i="22" s="1"/>
  <c r="F40" i="22"/>
  <c r="F38" i="22" s="1"/>
  <c r="G19" i="22"/>
  <c r="G39" i="22"/>
  <c r="G60" i="16"/>
  <c r="H82" i="5"/>
  <c r="G32" i="7" s="1"/>
  <c r="G33" i="7" s="1"/>
  <c r="J66" i="5"/>
  <c r="J79" i="5" s="1"/>
  <c r="J56" i="5"/>
  <c r="F53" i="25"/>
  <c r="G54" i="25"/>
  <c r="I258" i="21"/>
  <c r="H257" i="21"/>
  <c r="H36" i="22" s="1"/>
  <c r="G271" i="21" l="1"/>
  <c r="G166" i="21"/>
  <c r="F41" i="22"/>
  <c r="F24" i="17" s="1"/>
  <c r="C39" i="17"/>
  <c r="F21" i="22"/>
  <c r="F9" i="17" s="1"/>
  <c r="F10" i="17" s="1"/>
  <c r="E23" i="26"/>
  <c r="E16" i="17" s="1"/>
  <c r="E17" i="17" s="1"/>
  <c r="E42" i="26"/>
  <c r="E31" i="17" s="1"/>
  <c r="H86" i="16"/>
  <c r="H112" i="16"/>
  <c r="H85" i="16"/>
  <c r="H111" i="16"/>
  <c r="G84" i="16"/>
  <c r="G87" i="16" s="1"/>
  <c r="G8" i="17" s="1"/>
  <c r="G23" i="17" s="1"/>
  <c r="F15" i="17"/>
  <c r="F30" i="17" s="1"/>
  <c r="I61" i="16"/>
  <c r="I62" i="16"/>
  <c r="F170" i="25"/>
  <c r="G15" i="22"/>
  <c r="G35" i="22"/>
  <c r="K32" i="5"/>
  <c r="J5" i="7" s="1"/>
  <c r="L29" i="5"/>
  <c r="J258" i="21"/>
  <c r="I257" i="21"/>
  <c r="H54" i="25"/>
  <c r="G53" i="25"/>
  <c r="K67" i="5"/>
  <c r="K80" i="5" s="1"/>
  <c r="L54" i="5"/>
  <c r="F17" i="26"/>
  <c r="G18" i="26"/>
  <c r="K68" i="5"/>
  <c r="K81" i="5" s="1"/>
  <c r="L55" i="5"/>
  <c r="H19" i="22"/>
  <c r="H39" i="22"/>
  <c r="H160" i="25"/>
  <c r="G159" i="25"/>
  <c r="I152" i="21"/>
  <c r="J153" i="21"/>
  <c r="L55" i="21"/>
  <c r="I51" i="21"/>
  <c r="J52" i="21"/>
  <c r="F61" i="25"/>
  <c r="G110" i="16"/>
  <c r="G113" i="16" s="1"/>
  <c r="H16" i="22"/>
  <c r="I4" i="7"/>
  <c r="H6" i="7"/>
  <c r="K56" i="5"/>
  <c r="K66" i="5"/>
  <c r="K79" i="5" s="1"/>
  <c r="G20" i="22"/>
  <c r="G18" i="22" s="1"/>
  <c r="G40" i="22"/>
  <c r="G38" i="22" s="1"/>
  <c r="I82" i="5"/>
  <c r="H32" i="7" s="1"/>
  <c r="H33" i="7" s="1"/>
  <c r="H60" i="16"/>
  <c r="I56" i="21"/>
  <c r="H54" i="21"/>
  <c r="H59" i="21" s="1"/>
  <c r="H260" i="21"/>
  <c r="H37" i="22" s="1"/>
  <c r="I261" i="21"/>
  <c r="G156" i="25"/>
  <c r="H157" i="25"/>
  <c r="F265" i="25"/>
  <c r="F276" i="25" s="1"/>
  <c r="G266" i="25"/>
  <c r="G40" i="26"/>
  <c r="F39" i="26"/>
  <c r="J69" i="5"/>
  <c r="G37" i="26"/>
  <c r="F36" i="26"/>
  <c r="G21" i="26"/>
  <c r="F20" i="26"/>
  <c r="H155" i="21"/>
  <c r="H17" i="22" s="1"/>
  <c r="I156" i="21"/>
  <c r="H57" i="25"/>
  <c r="G56" i="25"/>
  <c r="H263" i="25"/>
  <c r="G262" i="25"/>
  <c r="G41" i="22" l="1"/>
  <c r="G24" i="17" s="1"/>
  <c r="H166" i="21"/>
  <c r="F42" i="26"/>
  <c r="F31" i="17" s="1"/>
  <c r="F23" i="26"/>
  <c r="F16" i="17" s="1"/>
  <c r="F17" i="17" s="1"/>
  <c r="I86" i="16"/>
  <c r="I112" i="16"/>
  <c r="I85" i="16"/>
  <c r="I111" i="16"/>
  <c r="J62" i="16"/>
  <c r="J61" i="16"/>
  <c r="G15" i="17"/>
  <c r="G30" i="17" s="1"/>
  <c r="H84" i="16"/>
  <c r="H87" i="16" s="1"/>
  <c r="H8" i="17" s="1"/>
  <c r="H23" i="17" s="1"/>
  <c r="G170" i="25"/>
  <c r="G21" i="22"/>
  <c r="H15" i="22"/>
  <c r="H40" i="26"/>
  <c r="G39" i="26"/>
  <c r="H271" i="21"/>
  <c r="I36" i="22"/>
  <c r="I60" i="16"/>
  <c r="J82" i="5"/>
  <c r="I32" i="7" s="1"/>
  <c r="I33" i="7" s="1"/>
  <c r="H21" i="26"/>
  <c r="G20" i="26"/>
  <c r="L56" i="5"/>
  <c r="L66" i="5"/>
  <c r="L79" i="5" s="1"/>
  <c r="J56" i="21"/>
  <c r="I54" i="21"/>
  <c r="K69" i="5"/>
  <c r="J51" i="21"/>
  <c r="K52" i="21"/>
  <c r="H35" i="22"/>
  <c r="G61" i="25"/>
  <c r="K258" i="21"/>
  <c r="J257" i="21"/>
  <c r="I263" i="25"/>
  <c r="H262" i="25"/>
  <c r="H37" i="26"/>
  <c r="G36" i="26"/>
  <c r="H266" i="25"/>
  <c r="G265" i="25"/>
  <c r="G276" i="25" s="1"/>
  <c r="H110" i="16"/>
  <c r="I19" i="22"/>
  <c r="I39" i="22"/>
  <c r="M55" i="5"/>
  <c r="L68" i="5"/>
  <c r="L81" i="5" s="1"/>
  <c r="H53" i="25"/>
  <c r="I54" i="25"/>
  <c r="M29" i="5"/>
  <c r="L32" i="5"/>
  <c r="K5" i="7" s="1"/>
  <c r="H56" i="25"/>
  <c r="I57" i="25"/>
  <c r="M55" i="21"/>
  <c r="K153" i="21"/>
  <c r="J152" i="21"/>
  <c r="I260" i="21"/>
  <c r="I37" i="22" s="1"/>
  <c r="J261" i="21"/>
  <c r="H20" i="22"/>
  <c r="H18" i="22" s="1"/>
  <c r="H40" i="22"/>
  <c r="H38" i="22" s="1"/>
  <c r="I155" i="21"/>
  <c r="I17" i="22" s="1"/>
  <c r="J156" i="21"/>
  <c r="H156" i="25"/>
  <c r="I157" i="25"/>
  <c r="J4" i="7"/>
  <c r="I6" i="7"/>
  <c r="I16" i="22"/>
  <c r="G17" i="26"/>
  <c r="H18" i="26"/>
  <c r="E32" i="17"/>
  <c r="E25" i="17"/>
  <c r="I160" i="25"/>
  <c r="H159" i="25"/>
  <c r="L67" i="5"/>
  <c r="L80" i="5" s="1"/>
  <c r="M54" i="5"/>
  <c r="G42" i="26" l="1"/>
  <c r="G31" i="17" s="1"/>
  <c r="I166" i="21"/>
  <c r="H41" i="22"/>
  <c r="H24" i="17" s="1"/>
  <c r="G23" i="26"/>
  <c r="G16" i="17" s="1"/>
  <c r="G17" i="17" s="1"/>
  <c r="G9" i="17"/>
  <c r="G10" i="17" s="1"/>
  <c r="J85" i="16"/>
  <c r="J111" i="16"/>
  <c r="J86" i="16"/>
  <c r="J112" i="16"/>
  <c r="K62" i="16"/>
  <c r="K61" i="16"/>
  <c r="I84" i="16"/>
  <c r="I87" i="16" s="1"/>
  <c r="I8" i="17" s="1"/>
  <c r="I23" i="17" s="1"/>
  <c r="H113" i="16"/>
  <c r="H15" i="17" s="1"/>
  <c r="H30" i="17" s="1"/>
  <c r="H21" i="22"/>
  <c r="I15" i="22"/>
  <c r="H170" i="25"/>
  <c r="M67" i="5"/>
  <c r="M80" i="5" s="1"/>
  <c r="N54" i="5"/>
  <c r="N67" i="5" s="1"/>
  <c r="N80" i="5" s="1"/>
  <c r="J54" i="25"/>
  <c r="I53" i="25"/>
  <c r="L258" i="21"/>
  <c r="K257" i="21"/>
  <c r="I40" i="22"/>
  <c r="I38" i="22" s="1"/>
  <c r="I20" i="22"/>
  <c r="I18" i="22" s="1"/>
  <c r="H20" i="26"/>
  <c r="I21" i="26"/>
  <c r="J160" i="25"/>
  <c r="I159" i="25"/>
  <c r="J16" i="22"/>
  <c r="H61" i="25"/>
  <c r="K56" i="21"/>
  <c r="J54" i="21"/>
  <c r="I266" i="25"/>
  <c r="H265" i="25"/>
  <c r="H276" i="25" s="1"/>
  <c r="I40" i="26"/>
  <c r="H39" i="26"/>
  <c r="J155" i="21"/>
  <c r="J17" i="22" s="1"/>
  <c r="K156" i="21"/>
  <c r="M32" i="5"/>
  <c r="L5" i="7" s="1"/>
  <c r="N29" i="5"/>
  <c r="N32" i="5" s="1"/>
  <c r="M5" i="7" s="1"/>
  <c r="J60" i="16"/>
  <c r="K82" i="5"/>
  <c r="J32" i="7" s="1"/>
  <c r="J33" i="7" s="1"/>
  <c r="N55" i="5"/>
  <c r="N68" i="5" s="1"/>
  <c r="N81" i="5" s="1"/>
  <c r="M68" i="5"/>
  <c r="M81" i="5" s="1"/>
  <c r="I110" i="16"/>
  <c r="I113" i="16" s="1"/>
  <c r="I15" i="17" s="1"/>
  <c r="I30" i="17" s="1"/>
  <c r="J263" i="25"/>
  <c r="I262" i="25"/>
  <c r="F32" i="17"/>
  <c r="F25" i="17"/>
  <c r="J6" i="7"/>
  <c r="K4" i="7"/>
  <c r="J57" i="25"/>
  <c r="I56" i="25"/>
  <c r="H36" i="26"/>
  <c r="I37" i="26"/>
  <c r="L52" i="21"/>
  <c r="K51" i="21"/>
  <c r="L69" i="5"/>
  <c r="I271" i="21"/>
  <c r="M66" i="5"/>
  <c r="M79" i="5" s="1"/>
  <c r="M56" i="5"/>
  <c r="J36" i="22"/>
  <c r="L153" i="21"/>
  <c r="K152" i="21"/>
  <c r="H17" i="26"/>
  <c r="I18" i="26"/>
  <c r="I156" i="25"/>
  <c r="J157" i="25"/>
  <c r="K261" i="21"/>
  <c r="J260" i="21"/>
  <c r="J37" i="22" s="1"/>
  <c r="I59" i="21"/>
  <c r="J19" i="22"/>
  <c r="J59" i="21"/>
  <c r="J39" i="22"/>
  <c r="I35" i="22"/>
  <c r="I41" i="22" l="1"/>
  <c r="I24" i="17" s="1"/>
  <c r="J166" i="21"/>
  <c r="H42" i="26"/>
  <c r="H31" i="17" s="1"/>
  <c r="H16" i="17"/>
  <c r="H17" i="17" s="1"/>
  <c r="E40" i="17" s="1"/>
  <c r="H9" i="17"/>
  <c r="H10" i="17" s="1"/>
  <c r="K85" i="16"/>
  <c r="K111" i="16"/>
  <c r="K86" i="16"/>
  <c r="K112" i="16"/>
  <c r="L62" i="16"/>
  <c r="M62" i="16"/>
  <c r="J84" i="16"/>
  <c r="J87" i="16" s="1"/>
  <c r="J8" i="17" s="1"/>
  <c r="J23" i="17" s="1"/>
  <c r="M61" i="16"/>
  <c r="M85" i="16" s="1"/>
  <c r="L61" i="16"/>
  <c r="I21" i="22"/>
  <c r="J15" i="22"/>
  <c r="J271" i="21"/>
  <c r="J35" i="22"/>
  <c r="I170" i="25"/>
  <c r="J40" i="26"/>
  <c r="I39" i="26"/>
  <c r="M153" i="21"/>
  <c r="M152" i="21" s="1"/>
  <c r="L152" i="21"/>
  <c r="J266" i="25"/>
  <c r="I265" i="25"/>
  <c r="I276" i="25" s="1"/>
  <c r="K36" i="22"/>
  <c r="J53" i="25"/>
  <c r="K54" i="25"/>
  <c r="K157" i="25"/>
  <c r="J156" i="25"/>
  <c r="J262" i="25"/>
  <c r="K263" i="25"/>
  <c r="K160" i="25"/>
  <c r="J159" i="25"/>
  <c r="M258" i="21"/>
  <c r="M257" i="21" s="1"/>
  <c r="L257" i="21"/>
  <c r="K16" i="22"/>
  <c r="G32" i="17"/>
  <c r="G25" i="17"/>
  <c r="L261" i="21"/>
  <c r="K260" i="21"/>
  <c r="K37" i="22" s="1"/>
  <c r="J56" i="25"/>
  <c r="K57" i="25"/>
  <c r="J110" i="16"/>
  <c r="J113" i="16" s="1"/>
  <c r="J15" i="17" s="1"/>
  <c r="J30" i="17" s="1"/>
  <c r="K39" i="22"/>
  <c r="K19" i="22"/>
  <c r="J18" i="26"/>
  <c r="I17" i="26"/>
  <c r="N66" i="5"/>
  <c r="N79" i="5" s="1"/>
  <c r="N56" i="5"/>
  <c r="M52" i="21"/>
  <c r="M51" i="21" s="1"/>
  <c r="L51" i="21"/>
  <c r="K6" i="7"/>
  <c r="L4" i="7"/>
  <c r="K155" i="21"/>
  <c r="K17" i="22" s="1"/>
  <c r="L156" i="21"/>
  <c r="J40" i="22"/>
  <c r="J38" i="22" s="1"/>
  <c r="J20" i="22"/>
  <c r="J18" i="22" s="1"/>
  <c r="K60" i="16"/>
  <c r="L82" i="5"/>
  <c r="K32" i="7" s="1"/>
  <c r="K33" i="7" s="1"/>
  <c r="M69" i="5"/>
  <c r="I36" i="26"/>
  <c r="J37" i="26"/>
  <c r="L56" i="21"/>
  <c r="K54" i="21"/>
  <c r="I20" i="26"/>
  <c r="J21" i="26"/>
  <c r="I61" i="25"/>
  <c r="K166" i="21" l="1"/>
  <c r="I23" i="26"/>
  <c r="I16" i="17" s="1"/>
  <c r="I17" i="17" s="1"/>
  <c r="I9" i="17"/>
  <c r="I10" i="17" s="1"/>
  <c r="M111" i="16"/>
  <c r="L85" i="16"/>
  <c r="L111" i="16"/>
  <c r="M86" i="16"/>
  <c r="M112" i="16"/>
  <c r="L112" i="16"/>
  <c r="L86" i="16"/>
  <c r="K84" i="16"/>
  <c r="K87" i="16" s="1"/>
  <c r="K8" i="17" s="1"/>
  <c r="K23" i="17" s="1"/>
  <c r="J41" i="22"/>
  <c r="J24" i="17" s="1"/>
  <c r="J21" i="22"/>
  <c r="K15" i="22"/>
  <c r="J170" i="25"/>
  <c r="K20" i="22"/>
  <c r="K18" i="22" s="1"/>
  <c r="K40" i="22"/>
  <c r="K38" i="22" s="1"/>
  <c r="J20" i="26"/>
  <c r="K21" i="26"/>
  <c r="K18" i="26"/>
  <c r="J17" i="26"/>
  <c r="K271" i="21"/>
  <c r="L6" i="7"/>
  <c r="M4" i="7"/>
  <c r="M6" i="7" s="1"/>
  <c r="L157" i="25"/>
  <c r="L156" i="25" s="1"/>
  <c r="K156" i="25"/>
  <c r="L36" i="22"/>
  <c r="L54" i="25"/>
  <c r="L53" i="25" s="1"/>
  <c r="K53" i="25"/>
  <c r="J36" i="26"/>
  <c r="K37" i="26"/>
  <c r="M39" i="22"/>
  <c r="M19" i="22"/>
  <c r="J61" i="25"/>
  <c r="L57" i="25"/>
  <c r="L56" i="25" s="1"/>
  <c r="K56" i="25"/>
  <c r="K266" i="25"/>
  <c r="J265" i="25"/>
  <c r="J276" i="25" s="1"/>
  <c r="J39" i="26"/>
  <c r="K40" i="26"/>
  <c r="I42" i="26"/>
  <c r="I31" i="17" s="1"/>
  <c r="K110" i="16"/>
  <c r="K113" i="16" s="1"/>
  <c r="K15" i="17" s="1"/>
  <c r="K30" i="17" s="1"/>
  <c r="M156" i="21"/>
  <c r="M155" i="21" s="1"/>
  <c r="M17" i="22" s="1"/>
  <c r="L155" i="21"/>
  <c r="L17" i="22" s="1"/>
  <c r="K59" i="21"/>
  <c r="M261" i="21"/>
  <c r="M260" i="21" s="1"/>
  <c r="M37" i="22" s="1"/>
  <c r="L260" i="21"/>
  <c r="L37" i="22" s="1"/>
  <c r="L160" i="25"/>
  <c r="L159" i="25" s="1"/>
  <c r="K159" i="25"/>
  <c r="L16" i="22"/>
  <c r="H25" i="17"/>
  <c r="H32" i="17"/>
  <c r="M56" i="21"/>
  <c r="M54" i="21" s="1"/>
  <c r="M59" i="21" s="1"/>
  <c r="L54" i="21"/>
  <c r="L59" i="21" s="1"/>
  <c r="L39" i="22"/>
  <c r="L19" i="22"/>
  <c r="M36" i="22"/>
  <c r="L60" i="16"/>
  <c r="M82" i="5"/>
  <c r="L32" i="7" s="1"/>
  <c r="L33" i="7" s="1"/>
  <c r="N69" i="5"/>
  <c r="K262" i="25"/>
  <c r="L263" i="25"/>
  <c r="L262" i="25" s="1"/>
  <c r="M16" i="22"/>
  <c r="K35" i="22"/>
  <c r="K21" i="22" l="1"/>
  <c r="K9" i="17" s="1"/>
  <c r="K10" i="17" s="1"/>
  <c r="J23" i="26"/>
  <c r="J16" i="17" s="1"/>
  <c r="J17" i="17" s="1"/>
  <c r="J9" i="17"/>
  <c r="J10" i="17" s="1"/>
  <c r="L84" i="16"/>
  <c r="L87" i="16" s="1"/>
  <c r="L8" i="17" s="1"/>
  <c r="L23" i="17" s="1"/>
  <c r="M15" i="22"/>
  <c r="M271" i="21"/>
  <c r="M35" i="22"/>
  <c r="L61" i="25"/>
  <c r="K170" i="25"/>
  <c r="J42" i="26"/>
  <c r="J31" i="17" s="1"/>
  <c r="L15" i="22"/>
  <c r="K61" i="25"/>
  <c r="L21" i="26"/>
  <c r="K20" i="26"/>
  <c r="K41" i="22"/>
  <c r="K24" i="17" s="1"/>
  <c r="L35" i="22"/>
  <c r="L271" i="21"/>
  <c r="L266" i="25"/>
  <c r="L265" i="25" s="1"/>
  <c r="L276" i="25" s="1"/>
  <c r="K265" i="25"/>
  <c r="K276" i="25" s="1"/>
  <c r="K39" i="26"/>
  <c r="L40" i="26"/>
  <c r="L166" i="21"/>
  <c r="N82" i="5"/>
  <c r="M32" i="7" s="1"/>
  <c r="M33" i="7" s="1"/>
  <c r="M60" i="16"/>
  <c r="M20" i="22"/>
  <c r="M18" i="22" s="1"/>
  <c r="M40" i="22"/>
  <c r="M38" i="22" s="1"/>
  <c r="L170" i="25"/>
  <c r="L18" i="26"/>
  <c r="K17" i="26"/>
  <c r="L40" i="22"/>
  <c r="L38" i="22" s="1"/>
  <c r="L20" i="22"/>
  <c r="L18" i="22" s="1"/>
  <c r="M166" i="21"/>
  <c r="L110" i="16"/>
  <c r="L113" i="16" s="1"/>
  <c r="L15" i="17" s="1"/>
  <c r="L30" i="17" s="1"/>
  <c r="L37" i="26"/>
  <c r="K36" i="26"/>
  <c r="I25" i="17"/>
  <c r="I32" i="17"/>
  <c r="M21" i="22" l="1"/>
  <c r="M9" i="17" s="1"/>
  <c r="M84" i="16"/>
  <c r="M87" i="16" s="1"/>
  <c r="M8" i="17" s="1"/>
  <c r="M41" i="22"/>
  <c r="M24" i="17" s="1"/>
  <c r="K42" i="26"/>
  <c r="K31" i="17" s="1"/>
  <c r="L41" i="22"/>
  <c r="L24" i="17" s="1"/>
  <c r="L21" i="22"/>
  <c r="M37" i="26"/>
  <c r="M36" i="26" s="1"/>
  <c r="L36" i="26"/>
  <c r="M21" i="26"/>
  <c r="M20" i="26" s="1"/>
  <c r="L20" i="26"/>
  <c r="L39" i="26"/>
  <c r="M40" i="26"/>
  <c r="M39" i="26" s="1"/>
  <c r="M110" i="16"/>
  <c r="M113" i="16" s="1"/>
  <c r="M15" i="17" s="1"/>
  <c r="M30" i="17" s="1"/>
  <c r="J25" i="17"/>
  <c r="J32" i="17"/>
  <c r="M18" i="26"/>
  <c r="M17" i="26" s="1"/>
  <c r="L17" i="26"/>
  <c r="K23" i="26"/>
  <c r="K16" i="17" l="1"/>
  <c r="K17" i="17" s="1"/>
  <c r="L9" i="17"/>
  <c r="L10" i="17" s="1"/>
  <c r="M23" i="17"/>
  <c r="M10" i="17"/>
  <c r="L42" i="26"/>
  <c r="L31" i="17" s="1"/>
  <c r="K32" i="17"/>
  <c r="K25" i="17"/>
  <c r="M42" i="26"/>
  <c r="M31" i="17" s="1"/>
  <c r="L23" i="26"/>
  <c r="M23" i="26"/>
  <c r="M16" i="17" s="1"/>
  <c r="C41" i="17" l="1"/>
  <c r="C40" i="17"/>
  <c r="L16" i="17"/>
  <c r="L17" i="17" s="1"/>
  <c r="L25" i="17"/>
  <c r="L32" i="17"/>
  <c r="M17" i="17"/>
  <c r="E41" i="17" s="1"/>
  <c r="M32" i="17" l="1"/>
  <c r="M25" i="17"/>
  <c r="F40" i="17" l="1"/>
  <c r="F41" i="17"/>
  <c r="D40" i="17"/>
  <c r="D41"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tc={0EFE41A9-9065-4272-8870-A6E04D5D7345}</author>
    <author>tc={D3076D8C-04B5-47A3-80F1-8F9256107F73}</author>
  </authors>
  <commentList>
    <comment ref="O1" authorId="0" shapeId="0" xr:uid="{0EFE41A9-9065-4272-8870-A6E04D5D73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Determinación del factor del mercado potencial</t>
      </text>
    </comment>
    <comment ref="V1" authorId="1" shapeId="0" xr:uid="{D3076D8C-04B5-47A3-80F1-8F9256107F73}">
      <text>
        <t>[Comentario encadenado]
Su versión de Excel le permite leer este comentario encadenado; sin embargo, las ediciones que se apliquen se quitarán si el archivo se abre en una versión más reciente de Excel. Más información: https://go.microsoft.com/fwlink/?linkid=870924
Comentario:
    Determinación del factor de demanda efectiva</t>
      </text>
    </comment>
  </commentList>
</comments>
</file>

<file path=xl/sharedStrings.xml><?xml version="1.0" encoding="utf-8"?>
<sst xmlns="http://schemas.openxmlformats.org/spreadsheetml/2006/main" count="3929" uniqueCount="1040">
  <si>
    <t>EF: Todos estos efectos, contribuyen a un efecto final expresado como “BAJOS NIVELES SOCIO-ECONÓMICO TURÍSTICO DE LA POBLACIÓN DEL DISTRITO DE COLPA”</t>
  </si>
  <si>
    <t>a.3. Mayor número de accidentes en la vía peatonal de las rutas turísticas.</t>
  </si>
  <si>
    <t>a.2. Pérdida de interés por parte de los turistas para visitar Colpa</t>
  </si>
  <si>
    <t>b.2. Disminución de competitividad y posicionamiento turístico</t>
  </si>
  <si>
    <t xml:space="preserve">c.2.Bajos ingresos económicos de las familias que viven en torno a los recursos turísticos del Colpa </t>
  </si>
  <si>
    <t xml:space="preserve"> a.1. Generación de inseguridad a los turistas para aventurarse en las rutas. </t>
  </si>
  <si>
    <t>b.1. Migración de los visitantes a otros lugares turísticos aledaños</t>
  </si>
  <si>
    <t>c.1. Disminución de permanencia de los visitantes en los atractivos turísticos</t>
  </si>
  <si>
    <t>ED1: Mayor inseguridad y riesgo de la integridad de los visitantes</t>
  </si>
  <si>
    <t>ED2: Bajo nivel de afluencia de turistas en los atractivos turísticos</t>
  </si>
  <si>
    <t>ED3: Insatisfacción de los turistas por los servicios brindados</t>
  </si>
  <si>
    <t>PC: El problema que se identificó  se obtuvo a partir del análisis del diagnóstico  de la actividad turística en el distrito de Colpa.</t>
  </si>
  <si>
    <t>CD1: Insuficiente infraestructura vial vinculada a la seguridad y  riesgo.</t>
  </si>
  <si>
    <t>CD2: Deficiente gestión de la atención turística.</t>
  </si>
  <si>
    <t>CD3: Inadecuado estado de la infraestructura  de los recursos turísticos.</t>
  </si>
  <si>
    <t>CI1.1: Inadecuadas condiciones de los caminos y carreteras en la ruta turística del Colpa.</t>
  </si>
  <si>
    <t>CI2.1: Ineficiente capacitación de la población sobre la atención al turista extranjero y nacional.</t>
  </si>
  <si>
    <t>CI3.1: Inadecuado tratamiento de salubridad  de los baños termales del Colpa.</t>
  </si>
  <si>
    <t>CI1.2: Deficiente señalización de senderos en el circuito turístico.</t>
  </si>
  <si>
    <t>CI2.2: Débil marketing de los recursos turísticos.</t>
  </si>
  <si>
    <t>CI3.2: Precaria presentación del mirador turístico del Colpa.</t>
  </si>
  <si>
    <t>CI1.3: Inexistencia de barandillas en el circuito hacia las Cataratas de Paqpacucho.</t>
  </si>
  <si>
    <t xml:space="preserve">FU: Mayor  nivel socioeconómico turístico de los pobladores de la  comunidad  de Colpa. </t>
  </si>
  <si>
    <t>FI 1.3: Menor número de accidentes en la vía peatonal de las rutas turísticas.</t>
  </si>
  <si>
    <t>FI 1.2: Mayor  interés por parte de los turistas para visitar Colpa.</t>
  </si>
  <si>
    <t>FI 2.2. Aumento de competitividad y posicionamiento turístico</t>
  </si>
  <si>
    <t xml:space="preserve">FI 3.2. Incremento de los ingresos económicos de las familias que viven en torno a los recursos turísticos del Colpa </t>
  </si>
  <si>
    <t xml:space="preserve"> FI 1.1: Seguridad en los turistas para aventurarse en las rutas. </t>
  </si>
  <si>
    <t xml:space="preserve">FI 2.1. Reducción de los visitantes a otros lugares turísticos aledaños </t>
  </si>
  <si>
    <t>FI 3.1 Mayor permanencia de los visitantes en los atractivos turísticos</t>
  </si>
  <si>
    <t xml:space="preserve">FD1: Menor inseguridad y riesgo de la integridad de los visitantes </t>
  </si>
  <si>
    <t>FD 2: Mayor nivel de afluencia de turistas en los atractivos turísticos.</t>
  </si>
  <si>
    <t>FD3: Satisfacción de los turistas por los servicios brindados.</t>
  </si>
  <si>
    <t>OC: Mejoramiento de la calidad del servicio turístico en la ruta turística de los baños termales del Colpa</t>
  </si>
  <si>
    <t>MPN 1: Eficiente infraestructura vial vinculada a la seguridad y riesgo.</t>
  </si>
  <si>
    <t>MPN 2: Eficiente gestión de la atención turística.</t>
  </si>
  <si>
    <t>MPN 3:Adecuado estado de la infraestructura de los recursos turísticos.</t>
  </si>
  <si>
    <t>MF 1.1: Adecuadas condiciones de los caminos y carreteras en la ruta turística del Colpa.</t>
  </si>
  <si>
    <t>MF 2.1: Eficiente capacitación de la población sobre la atención al turista extranjero y nacional.</t>
  </si>
  <si>
    <t>MF 3.1: Adecuado tratamiento de salubridad de los atractivos del Colpa.</t>
  </si>
  <si>
    <t>MF 1.2: Eficiente señalización de senderos en el circuito turístico.</t>
  </si>
  <si>
    <t>MF 2.2: Fuerte marketing de los recursos turísticos.</t>
  </si>
  <si>
    <t>MF 3.2: Sólida presentación de los atractivos turísticos del Colpa</t>
  </si>
  <si>
    <t>MF 1.3: Existencia de barandillas en el circuito turístico.</t>
  </si>
  <si>
    <t>MF 1.1:Adecuadas condiciones de los caminos y carreteras en la ruta turística del Colpa.</t>
  </si>
  <si>
    <t xml:space="preserve">MF 1.2: Eficiente señalización de senderos en el circuito turístico..                </t>
  </si>
  <si>
    <t xml:space="preserve">MF 2.2:	Fuerte marketing de los recursos turísticos.. </t>
  </si>
  <si>
    <t>Acción 1: Construcción de los senderos de la ruta turística de Colpa</t>
  </si>
  <si>
    <t>Acción 2: Mejoramiento de los senderos de la ruta turística de Colpa</t>
  </si>
  <si>
    <t>Acción 3: Instalación de señaléticas en la ruta turística de Colpa.</t>
  </si>
  <si>
    <t>Acción 4: Colocación de paneles informativos en la ruta turística de Colpa.</t>
  </si>
  <si>
    <t>Acción 5: Instalación de barandillas de metal en la ruta turística de Colpa</t>
  </si>
  <si>
    <t>Acción 6: Capacitación a los pobladores en temas de calidad de servicio turístico.</t>
  </si>
  <si>
    <t>Acción 7: Sensibilización a los pobladores en temas de calidad de servicio turístico</t>
  </si>
  <si>
    <t>Acción 8: Difusión del atractivo turístico en medios audiovisuales (redes sociales, tv, radio, etc.).</t>
  </si>
  <si>
    <t>Acción 9: Construcción de vestidores al lado de la Catarata.</t>
  </si>
  <si>
    <t>Acción 10: Colocación de contenedores de basura en la Ruta Turística de Colpa</t>
  </si>
  <si>
    <t>Acción 11: Elaboración de reglamentos sanitarios para el uso adecuado de los atractivos turísticos de la Ruta Turística de Colpa.</t>
  </si>
  <si>
    <t xml:space="preserve">Acción 12: Construcción de glorieta en cada atractivo tuiristico </t>
  </si>
  <si>
    <t xml:space="preserve">Acción 13: Construcción de estructuras pictóricas culturales en cada atractivo turístico.    </t>
  </si>
  <si>
    <t>Alternativa 1:</t>
  </si>
  <si>
    <t>Alternativa 2</t>
  </si>
  <si>
    <t>FASES, DURACION Y  ETAPAS DE EJECUCION DEL PROYECTO PARA LA ALTERNATIVA I</t>
  </si>
  <si>
    <t>Descripción</t>
  </si>
  <si>
    <t>Alternativa I</t>
  </si>
  <si>
    <t>Alternativa II</t>
  </si>
  <si>
    <t>ACTIVIDADES A EJECUTARSE  POR ETAPAS</t>
  </si>
  <si>
    <t>DURACION</t>
  </si>
  <si>
    <t>INVERSION</t>
  </si>
  <si>
    <t>Etapa de Operación y Mantenimiento</t>
  </si>
  <si>
    <t xml:space="preserve">ALT. I </t>
  </si>
  <si>
    <t>ALT. II</t>
  </si>
  <si>
    <t>-Horizonte del proyecto</t>
  </si>
  <si>
    <t>10 años</t>
  </si>
  <si>
    <t>Etapa de Pre - Inversion:</t>
  </si>
  <si>
    <t>01 mes</t>
  </si>
  <si>
    <t>Convocatoria para Elaboracion del PIP</t>
  </si>
  <si>
    <t>0.5 mes</t>
  </si>
  <si>
    <t>- Ejecución de Obra</t>
  </si>
  <si>
    <t>09 meses</t>
  </si>
  <si>
    <t>Perfil del Proyecto: Evaluaciones de Campo</t>
  </si>
  <si>
    <t>Evaluacion y Aprobacion del PIP</t>
  </si>
  <si>
    <t>- Acciones de Capacitación</t>
  </si>
  <si>
    <t>1 meses</t>
  </si>
  <si>
    <t>Etapa de Inversion:</t>
  </si>
  <si>
    <t>02 meses</t>
  </si>
  <si>
    <t>- Desarrollo del Proyecto</t>
  </si>
  <si>
    <t>5 años</t>
  </si>
  <si>
    <t>Formulacion de Expediente Tecnico</t>
  </si>
  <si>
    <t>01 meses</t>
  </si>
  <si>
    <t>FUENTE: ELABORACION PROPIA</t>
  </si>
  <si>
    <t>Ejecucion y Supervision de la Obra</t>
  </si>
  <si>
    <t>10 meses</t>
  </si>
  <si>
    <t>05 meses</t>
  </si>
  <si>
    <t>Liquidacion y Transferencia de la Obra</t>
  </si>
  <si>
    <t>Etapa de Operación:</t>
  </si>
  <si>
    <t>Mantenimiento de la Infraestructura</t>
  </si>
  <si>
    <t>FASES, DURACION Y  ETAPAS DE EJECUCION DEL PROYECTO PARA LA ALTERNATIVA 2</t>
  </si>
  <si>
    <t>Meses</t>
  </si>
  <si>
    <t>años</t>
  </si>
  <si>
    <t xml:space="preserve">ALT. II </t>
  </si>
  <si>
    <t>11meses</t>
  </si>
  <si>
    <t>FUENTE: ELABORACION PROPIA DEL EQUIPO KIN MASTER</t>
  </si>
  <si>
    <t>ESTIMACIÓN DE LA DEMANDA</t>
  </si>
  <si>
    <t>1. ESTIMACIÓN DE LA DEMANDA.</t>
  </si>
  <si>
    <t xml:space="preserve">1.1 Demanda Efectiva "Sin Proyecto" </t>
  </si>
  <si>
    <t>Año histórico 1</t>
  </si>
  <si>
    <t>Año histórico 2</t>
  </si>
  <si>
    <t>Año histórico 3</t>
  </si>
  <si>
    <t>Año histórico 4</t>
  </si>
  <si>
    <t>Año histórico 5</t>
  </si>
  <si>
    <t>Turistas Extranjeros</t>
  </si>
  <si>
    <t>Turistas Nacionales</t>
  </si>
  <si>
    <t>Excursionistas</t>
  </si>
  <si>
    <t>Total</t>
  </si>
  <si>
    <t>Tasa de crecimiento "Sin Proyecto"</t>
  </si>
  <si>
    <t>Turista Extranjero</t>
  </si>
  <si>
    <t>Turista Nacional</t>
  </si>
  <si>
    <t>Excursionista</t>
  </si>
  <si>
    <t>Proyección de la Demanda Efectiva "Sin Proyecto"</t>
  </si>
  <si>
    <t>Año 1</t>
  </si>
  <si>
    <t>Año 2</t>
  </si>
  <si>
    <t>Año 3</t>
  </si>
  <si>
    <t>Año 4</t>
  </si>
  <si>
    <t>Año 5</t>
  </si>
  <si>
    <t>Año 6</t>
  </si>
  <si>
    <t>Año 7</t>
  </si>
  <si>
    <t>Año 8</t>
  </si>
  <si>
    <t>Año 9</t>
  </si>
  <si>
    <t>Año 10</t>
  </si>
  <si>
    <t>1.2 Demanda Efectiva "Con Proyecto"</t>
  </si>
  <si>
    <t>Población Referencial</t>
  </si>
  <si>
    <t xml:space="preserve"> Año histórico 5</t>
  </si>
  <si>
    <t>Tasa de crecimiento - población de referencia</t>
  </si>
  <si>
    <t>Proyección de la Demanda Referencial</t>
  </si>
  <si>
    <t>Proyección de la Demanda Potencial</t>
  </si>
  <si>
    <t>Proyección de la Demanda Efectiva</t>
  </si>
  <si>
    <t>CÁLCULO PARA LA CAPACIDAD DE CARGA DEL RECURSO TURÍSTICO</t>
  </si>
  <si>
    <t>Fórmula</t>
  </si>
  <si>
    <t>RUTAS DE COLPA</t>
  </si>
  <si>
    <t>1) Capacidad de Carga Fisica  (CCF)</t>
  </si>
  <si>
    <t>CCF =(S/sp)*Nv/día</t>
  </si>
  <si>
    <t xml:space="preserve">S = Superficie disponible </t>
  </si>
  <si>
    <t>Área total para la visita en m2 =</t>
  </si>
  <si>
    <t>Sp = Superficie utilizada por una persona</t>
  </si>
  <si>
    <t>Área ocupada por persona en m2 =</t>
  </si>
  <si>
    <t>NV/día = Número de veces que el sitio puede ser visitado por una persona en un día</t>
  </si>
  <si>
    <t>NV/día = 8 visitas día</t>
  </si>
  <si>
    <r>
      <rPr>
        <b/>
        <sz val="11"/>
        <color theme="0"/>
        <rFont val="Times New Roman"/>
        <family val="1"/>
      </rPr>
      <t>NV=Hv/</t>
    </r>
    <r>
      <rPr>
        <b/>
        <sz val="11"/>
        <color rgb="FFFFFFFF"/>
        <rFont val="Times New Roman"/>
        <family val="1"/>
      </rPr>
      <t>tv</t>
    </r>
  </si>
  <si>
    <t>NV=Hv/tv</t>
  </si>
  <si>
    <t>Hv: N° de horas disponibles para la visita al día</t>
  </si>
  <si>
    <t>Tv: N° de horas necesarias para la visita</t>
  </si>
  <si>
    <t>NV =</t>
  </si>
  <si>
    <t>CCF =</t>
  </si>
  <si>
    <t>2)  Capacidad de carga real (CCR)</t>
  </si>
  <si>
    <t>FORMULA</t>
  </si>
  <si>
    <t>Capacidad de carga</t>
  </si>
  <si>
    <t>CCR=FC*CCF</t>
  </si>
  <si>
    <t>Capacidad de carga (CCR)=</t>
  </si>
  <si>
    <t>FC: Factores de correcion</t>
  </si>
  <si>
    <t>FC: Factores de correcion=</t>
  </si>
  <si>
    <t>CCF: Capacidad de carga fisica</t>
  </si>
  <si>
    <t>CCF: Capacidad de carga fisica=</t>
  </si>
  <si>
    <t>factor de correccion</t>
  </si>
  <si>
    <t>FC=Mlx/Mtx</t>
  </si>
  <si>
    <t>factor de correccion (FC)=</t>
  </si>
  <si>
    <t>Mlx: Magnitud limitante de la variable x</t>
  </si>
  <si>
    <t>Mlx: Magnitud limitante de la variable x=</t>
  </si>
  <si>
    <t>Mtx: Magnitud total de la variable x</t>
  </si>
  <si>
    <t>Mtx: Magnitud total de la variable x=</t>
  </si>
  <si>
    <t>FACTORES SOCIALES</t>
  </si>
  <si>
    <t>Faactor social</t>
  </si>
  <si>
    <t>Fcsoc=1-((AT-AO)/AT)</t>
  </si>
  <si>
    <t>Faactor social (FCsol)=</t>
  </si>
  <si>
    <t>AT: area total</t>
  </si>
  <si>
    <t>AT: area total =</t>
  </si>
  <si>
    <t>AO: area ocupada</t>
  </si>
  <si>
    <t>AO: area ocupada =</t>
  </si>
  <si>
    <t>AO=NG*pg*dp</t>
  </si>
  <si>
    <t>Area ocupada (AO)=</t>
  </si>
  <si>
    <r>
      <rPr>
        <b/>
        <sz val="11"/>
        <color theme="1"/>
        <rFont val="Times New Roman"/>
        <family val="1"/>
      </rPr>
      <t>NG:</t>
    </r>
    <r>
      <rPr>
        <sz val="11"/>
        <color theme="1"/>
        <rFont val="Times New Roman"/>
        <family val="1"/>
      </rPr>
      <t xml:space="preserve"> numero de grupos</t>
    </r>
  </si>
  <si>
    <r>
      <rPr>
        <b/>
        <sz val="11"/>
        <color theme="1"/>
        <rFont val="Times New Roman"/>
        <family val="1"/>
      </rPr>
      <t>NG:</t>
    </r>
    <r>
      <rPr>
        <sz val="11"/>
        <color theme="1"/>
        <rFont val="Times New Roman"/>
        <family val="1"/>
      </rPr>
      <t xml:space="preserve"> numero de grupos=</t>
    </r>
  </si>
  <si>
    <r>
      <rPr>
        <b/>
        <sz val="11"/>
        <color theme="1"/>
        <rFont val="Times New Roman"/>
        <family val="1"/>
      </rPr>
      <t>dp:</t>
    </r>
    <r>
      <rPr>
        <sz val="11"/>
        <color theme="1"/>
        <rFont val="Times New Roman"/>
        <family val="1"/>
      </rPr>
      <t xml:space="preserve"> distancia ocupada por persona </t>
    </r>
  </si>
  <si>
    <r>
      <rPr>
        <b/>
        <sz val="11"/>
        <color theme="1"/>
        <rFont val="Times New Roman"/>
        <family val="1"/>
      </rPr>
      <t>dp:</t>
    </r>
    <r>
      <rPr>
        <sz val="11"/>
        <color theme="1"/>
        <rFont val="Times New Roman"/>
        <family val="1"/>
      </rPr>
      <t xml:space="preserve"> distancia ocupada por persona= </t>
    </r>
  </si>
  <si>
    <r>
      <rPr>
        <b/>
        <sz val="11"/>
        <color theme="1"/>
        <rFont val="Times New Roman"/>
        <family val="1"/>
      </rPr>
      <t>pg:</t>
    </r>
    <r>
      <rPr>
        <sz val="11"/>
        <color theme="1"/>
        <rFont val="Times New Roman"/>
        <family val="1"/>
      </rPr>
      <t xml:space="preserve"> area ocupada</t>
    </r>
  </si>
  <si>
    <r>
      <rPr>
        <b/>
        <sz val="11"/>
        <color theme="1"/>
        <rFont val="Times New Roman"/>
        <family val="1"/>
      </rPr>
      <t>pg:</t>
    </r>
    <r>
      <rPr>
        <sz val="11"/>
        <color theme="1"/>
        <rFont val="Times New Roman"/>
        <family val="1"/>
      </rPr>
      <t xml:space="preserve"> area ocupada=</t>
    </r>
  </si>
  <si>
    <t>NG=(AT)/((pg*dp)+dtg)</t>
  </si>
  <si>
    <t>NUMERO DE GRUPOS</t>
  </si>
  <si>
    <r>
      <rPr>
        <b/>
        <sz val="11"/>
        <color theme="1"/>
        <rFont val="Times New Roman"/>
        <family val="1"/>
      </rPr>
      <t>AT</t>
    </r>
    <r>
      <rPr>
        <sz val="11"/>
        <color theme="1"/>
        <rFont val="Times New Roman"/>
        <family val="1"/>
      </rPr>
      <t>: area total</t>
    </r>
  </si>
  <si>
    <r>
      <rPr>
        <b/>
        <sz val="11"/>
        <color theme="1"/>
        <rFont val="Times New Roman"/>
        <family val="1"/>
      </rPr>
      <t>AT</t>
    </r>
    <r>
      <rPr>
        <sz val="11"/>
        <color theme="1"/>
        <rFont val="Times New Roman"/>
        <family val="1"/>
      </rPr>
      <t>: area total=</t>
    </r>
  </si>
  <si>
    <r>
      <rPr>
        <b/>
        <sz val="11"/>
        <color theme="1"/>
        <rFont val="Times New Roman"/>
        <family val="1"/>
      </rPr>
      <t>pg:</t>
    </r>
    <r>
      <rPr>
        <sz val="11"/>
        <color theme="1"/>
        <rFont val="Times New Roman"/>
        <family val="1"/>
      </rPr>
      <t xml:space="preserve"> area ocupada</t>
    </r>
  </si>
  <si>
    <r>
      <rPr>
        <b/>
        <sz val="11"/>
        <color theme="1"/>
        <rFont val="Times New Roman"/>
        <family val="1"/>
      </rPr>
      <t>pg:</t>
    </r>
    <r>
      <rPr>
        <sz val="11"/>
        <color theme="1"/>
        <rFont val="Times New Roman"/>
        <family val="1"/>
      </rPr>
      <t xml:space="preserve"> area ocupada=</t>
    </r>
  </si>
  <si>
    <r>
      <rPr>
        <b/>
        <sz val="11"/>
        <color theme="1"/>
        <rFont val="Times New Roman"/>
        <family val="1"/>
      </rPr>
      <t>dp</t>
    </r>
    <r>
      <rPr>
        <sz val="11"/>
        <color theme="1"/>
        <rFont val="Times New Roman"/>
        <family val="1"/>
      </rPr>
      <t>: area que ocupa persona en el grupo</t>
    </r>
  </si>
  <si>
    <r>
      <rPr>
        <b/>
        <sz val="11"/>
        <color theme="1"/>
        <rFont val="Times New Roman"/>
        <family val="1"/>
      </rPr>
      <t>dp</t>
    </r>
    <r>
      <rPr>
        <sz val="11"/>
        <color theme="1"/>
        <rFont val="Times New Roman"/>
        <family val="1"/>
      </rPr>
      <t>: area que ocupa persona en el grupo=</t>
    </r>
  </si>
  <si>
    <r>
      <rPr>
        <b/>
        <sz val="11"/>
        <color theme="1"/>
        <rFont val="Times New Roman"/>
        <family val="1"/>
      </rPr>
      <t>dtg:</t>
    </r>
    <r>
      <rPr>
        <sz val="11"/>
        <color theme="1"/>
        <rFont val="Times New Roman"/>
        <family val="1"/>
      </rPr>
      <t xml:space="preserve"> area entre grupos</t>
    </r>
  </si>
  <si>
    <r>
      <rPr>
        <b/>
        <sz val="11"/>
        <color theme="1"/>
        <rFont val="Times New Roman"/>
        <family val="1"/>
      </rPr>
      <t>dtg:</t>
    </r>
    <r>
      <rPr>
        <sz val="11"/>
        <color theme="1"/>
        <rFont val="Times New Roman"/>
        <family val="1"/>
      </rPr>
      <t xml:space="preserve"> area entre grupos=</t>
    </r>
  </si>
  <si>
    <t>FACTORES FISICOS</t>
  </si>
  <si>
    <t>pendiente</t>
  </si>
  <si>
    <t>grado de erodadilidad</t>
  </si>
  <si>
    <t>factor de ponderacion</t>
  </si>
  <si>
    <t>&lt;=10%</t>
  </si>
  <si>
    <t>bajo</t>
  </si>
  <si>
    <t>10%-20%</t>
  </si>
  <si>
    <t>medio</t>
  </si>
  <si>
    <t>&gt;20%</t>
  </si>
  <si>
    <t>alto</t>
  </si>
  <si>
    <t>Factor de Correccion de erodabilidad (Fcero)</t>
  </si>
  <si>
    <t>Fcero=1-((ma*1.5+mm*1)/mt)</t>
  </si>
  <si>
    <t>Factor de Correccion de erodabilidad (Fcero)=</t>
  </si>
  <si>
    <r>
      <rPr>
        <b/>
        <sz val="11"/>
        <color theme="1"/>
        <rFont val="Times New Roman"/>
        <family val="1"/>
      </rPr>
      <t>ma:</t>
    </r>
    <r>
      <rPr>
        <sz val="11"/>
        <color theme="1"/>
        <rFont val="Times New Roman"/>
        <family val="1"/>
      </rPr>
      <t xml:space="preserve"> longitud total del circuito o recorrido con erodabilidad alta</t>
    </r>
  </si>
  <si>
    <r>
      <rPr>
        <b/>
        <sz val="11"/>
        <color theme="1"/>
        <rFont val="Times New Roman"/>
        <family val="1"/>
      </rPr>
      <t>ma:</t>
    </r>
    <r>
      <rPr>
        <sz val="11"/>
        <color theme="1"/>
        <rFont val="Times New Roman"/>
        <family val="1"/>
      </rPr>
      <t xml:space="preserve"> longitud total del circuito o recorrido con erodabilidad alta</t>
    </r>
  </si>
  <si>
    <r>
      <rPr>
        <b/>
        <sz val="11"/>
        <color theme="1"/>
        <rFont val="Times New Roman"/>
        <family val="1"/>
      </rPr>
      <t>mm:</t>
    </r>
    <r>
      <rPr>
        <sz val="11"/>
        <color theme="1"/>
        <rFont val="Times New Roman"/>
        <family val="1"/>
      </rPr>
      <t xml:space="preserve"> longitud total del circuito turistico con erodabilidad media</t>
    </r>
  </si>
  <si>
    <r>
      <rPr>
        <b/>
        <sz val="11"/>
        <color theme="1"/>
        <rFont val="Times New Roman"/>
        <family val="1"/>
      </rPr>
      <t>mm:</t>
    </r>
    <r>
      <rPr>
        <sz val="11"/>
        <color theme="1"/>
        <rFont val="Times New Roman"/>
        <family val="1"/>
      </rPr>
      <t xml:space="preserve"> longitud total del circuito turistico con erodabilidad media</t>
    </r>
  </si>
  <si>
    <r>
      <rPr>
        <b/>
        <sz val="11"/>
        <color theme="1"/>
        <rFont val="Times New Roman"/>
        <family val="1"/>
      </rPr>
      <t>mt:</t>
    </r>
    <r>
      <rPr>
        <sz val="11"/>
        <color theme="1"/>
        <rFont val="Times New Roman"/>
        <family val="1"/>
      </rPr>
      <t xml:space="preserve"> longitud total del circuito o recorrido</t>
    </r>
  </si>
  <si>
    <r>
      <rPr>
        <b/>
        <sz val="11"/>
        <color theme="1"/>
        <rFont val="Times New Roman"/>
        <family val="1"/>
      </rPr>
      <t>mt:</t>
    </r>
    <r>
      <rPr>
        <sz val="11"/>
        <color theme="1"/>
        <rFont val="Times New Roman"/>
        <family val="1"/>
      </rPr>
      <t xml:space="preserve"> longitud total del circuito o recorrido</t>
    </r>
  </si>
  <si>
    <t>factor de ponderacion ma=</t>
  </si>
  <si>
    <t>factor de ponderacion mm=</t>
  </si>
  <si>
    <t>Factor de correccion de accesibilidad (Fcacc)</t>
  </si>
  <si>
    <t>Fcacc=1-((ma*1.5+mm*1)/mt)</t>
  </si>
  <si>
    <t>Factor de correccion de accesibilidad (Fcacc)=</t>
  </si>
  <si>
    <r>
      <rPr>
        <b/>
        <sz val="11"/>
        <color theme="1"/>
        <rFont val="Times New Roman"/>
        <family val="1"/>
      </rPr>
      <t xml:space="preserve">ma: </t>
    </r>
    <r>
      <rPr>
        <sz val="11"/>
        <color theme="1"/>
        <rFont val="Times New Roman"/>
        <family val="1"/>
      </rPr>
      <t>longitud de recorrido interno o area con dificultad alta</t>
    </r>
  </si>
  <si>
    <r>
      <rPr>
        <b/>
        <sz val="11"/>
        <color theme="1"/>
        <rFont val="Times New Roman"/>
        <family val="1"/>
      </rPr>
      <t xml:space="preserve">ma: </t>
    </r>
    <r>
      <rPr>
        <sz val="11"/>
        <color theme="1"/>
        <rFont val="Times New Roman"/>
        <family val="1"/>
      </rPr>
      <t>longitud de recorrido interno o area con dificultad alta</t>
    </r>
  </si>
  <si>
    <r>
      <rPr>
        <b/>
        <sz val="11"/>
        <color theme="1"/>
        <rFont val="Times New Roman"/>
        <family val="1"/>
      </rPr>
      <t xml:space="preserve">mm: </t>
    </r>
    <r>
      <rPr>
        <sz val="11"/>
        <color theme="1"/>
        <rFont val="Times New Roman"/>
        <family val="1"/>
      </rPr>
      <t>longitud de recorrido interno o area con dificultad media</t>
    </r>
  </si>
  <si>
    <r>
      <rPr>
        <b/>
        <sz val="11"/>
        <color theme="1"/>
        <rFont val="Times New Roman"/>
        <family val="1"/>
      </rPr>
      <t xml:space="preserve">mm: </t>
    </r>
    <r>
      <rPr>
        <sz val="11"/>
        <color theme="1"/>
        <rFont val="Times New Roman"/>
        <family val="1"/>
      </rPr>
      <t>longitud de recorrido interno o area con dificultad media</t>
    </r>
  </si>
  <si>
    <r>
      <rPr>
        <b/>
        <sz val="11"/>
        <color theme="1"/>
        <rFont val="Times New Roman"/>
        <family val="1"/>
      </rPr>
      <t xml:space="preserve">mt: </t>
    </r>
    <r>
      <rPr>
        <sz val="11"/>
        <color theme="1"/>
        <rFont val="Times New Roman"/>
        <family val="1"/>
      </rPr>
      <t>longitud total de recorrido interno o area total</t>
    </r>
  </si>
  <si>
    <r>
      <rPr>
        <b/>
        <sz val="11"/>
        <color theme="1"/>
        <rFont val="Times New Roman"/>
        <family val="1"/>
      </rPr>
      <t xml:space="preserve">mt: </t>
    </r>
    <r>
      <rPr>
        <sz val="11"/>
        <color theme="1"/>
        <rFont val="Times New Roman"/>
        <family val="1"/>
      </rPr>
      <t>longitud total de recorrido interno o area total</t>
    </r>
  </si>
  <si>
    <t>FACTORES AMBIENTALES</t>
  </si>
  <si>
    <t>Factor de correcion de precipitacion (Fcprec)</t>
  </si>
  <si>
    <t>Fcprec=1-(hl/ht)</t>
  </si>
  <si>
    <t>Factor de correcion de precipitacion (Fcprec)=</t>
  </si>
  <si>
    <r>
      <rPr>
        <b/>
        <sz val="11"/>
        <color theme="1"/>
        <rFont val="Times New Roman"/>
        <family val="1"/>
      </rPr>
      <t>hl:</t>
    </r>
    <r>
      <rPr>
        <sz val="11"/>
        <color theme="1"/>
        <rFont val="Times New Roman"/>
        <family val="1"/>
      </rPr>
      <t xml:space="preserve"> horas de precipitacion limitante/año</t>
    </r>
  </si>
  <si>
    <r>
      <rPr>
        <b/>
        <sz val="11"/>
        <color theme="1"/>
        <rFont val="Times New Roman"/>
        <family val="1"/>
      </rPr>
      <t>hl:</t>
    </r>
    <r>
      <rPr>
        <sz val="11"/>
        <color theme="1"/>
        <rFont val="Times New Roman"/>
        <family val="1"/>
      </rPr>
      <t xml:space="preserve"> horas de precipitacion limitante/año=</t>
    </r>
  </si>
  <si>
    <r>
      <rPr>
        <b/>
        <sz val="11"/>
        <color theme="1"/>
        <rFont val="Times New Roman"/>
        <family val="1"/>
      </rPr>
      <t>ht:</t>
    </r>
    <r>
      <rPr>
        <sz val="11"/>
        <color theme="1"/>
        <rFont val="Times New Roman"/>
        <family val="1"/>
      </rPr>
      <t xml:space="preserve"> horas disponibles/ año que el recurso se encuentra dispobible a la visista</t>
    </r>
  </si>
  <si>
    <r>
      <rPr>
        <b/>
        <sz val="11"/>
        <color theme="1"/>
        <rFont val="Times New Roman"/>
        <family val="1"/>
      </rPr>
      <t>ht:</t>
    </r>
    <r>
      <rPr>
        <sz val="11"/>
        <color theme="1"/>
        <rFont val="Times New Roman"/>
        <family val="1"/>
      </rPr>
      <t xml:space="preserve"> horas disponibles/ año que el recurso se encuentra dispobible a la visista=</t>
    </r>
  </si>
  <si>
    <t>Factor de correccion por brillo solar (Fcbrill)</t>
  </si>
  <si>
    <t>Fcbrill=1-(hsol/ht)*(ms/mt)</t>
  </si>
  <si>
    <t>Factor de correccion por brillo solar (Fcbrill)=</t>
  </si>
  <si>
    <r>
      <rPr>
        <b/>
        <sz val="11"/>
        <color theme="1"/>
        <rFont val="Times New Roman"/>
        <family val="1"/>
      </rPr>
      <t>hsol:</t>
    </r>
    <r>
      <rPr>
        <sz val="11"/>
        <color theme="1"/>
        <rFont val="Times New Roman"/>
        <family val="1"/>
      </rPr>
      <t xml:space="preserve">  horas de sol limitante/año</t>
    </r>
  </si>
  <si>
    <r>
      <rPr>
        <b/>
        <sz val="11"/>
        <color theme="1"/>
        <rFont val="Times New Roman"/>
        <family val="1"/>
      </rPr>
      <t>hsol:</t>
    </r>
    <r>
      <rPr>
        <sz val="11"/>
        <color theme="1"/>
        <rFont val="Times New Roman"/>
        <family val="1"/>
      </rPr>
      <t xml:space="preserve">  horas de sol limitante/año=</t>
    </r>
  </si>
  <si>
    <r>
      <rPr>
        <b/>
        <sz val="11"/>
        <color theme="1"/>
        <rFont val="Times New Roman"/>
        <family val="1"/>
      </rPr>
      <t>ht:</t>
    </r>
    <r>
      <rPr>
        <sz val="11"/>
        <color theme="1"/>
        <rFont val="Times New Roman"/>
        <family val="1"/>
      </rPr>
      <t xml:space="preserve"> horas disponibles/ año que el recurso se encuentra disponible a la visista</t>
    </r>
  </si>
  <si>
    <r>
      <rPr>
        <b/>
        <sz val="11"/>
        <color theme="1"/>
        <rFont val="Times New Roman"/>
        <family val="1"/>
      </rPr>
      <t>ht:</t>
    </r>
    <r>
      <rPr>
        <sz val="11"/>
        <color theme="1"/>
        <rFont val="Times New Roman"/>
        <family val="1"/>
      </rPr>
      <t xml:space="preserve"> horas disponibles/ año que el recurso se encuentra disponible a la visista=</t>
    </r>
  </si>
  <si>
    <r>
      <rPr>
        <b/>
        <sz val="11"/>
        <color theme="1"/>
        <rFont val="Times New Roman"/>
        <family val="1"/>
      </rPr>
      <t>ms:</t>
    </r>
    <r>
      <rPr>
        <sz val="11"/>
        <color theme="1"/>
        <rFont val="Times New Roman"/>
        <family val="1"/>
      </rPr>
      <t xml:space="preserve"> longitud de recorrido interno sin cobertura</t>
    </r>
  </si>
  <si>
    <r>
      <rPr>
        <b/>
        <sz val="11"/>
        <color theme="1"/>
        <rFont val="Times New Roman"/>
        <family val="1"/>
      </rPr>
      <t>ms:</t>
    </r>
    <r>
      <rPr>
        <sz val="11"/>
        <color theme="1"/>
        <rFont val="Times New Roman"/>
        <family val="1"/>
      </rPr>
      <t xml:space="preserve"> longitud de recorrido interno sin cobertura=</t>
    </r>
  </si>
  <si>
    <r>
      <rPr>
        <b/>
        <sz val="11"/>
        <color theme="1"/>
        <rFont val="Times New Roman"/>
        <family val="1"/>
      </rPr>
      <t>mt:</t>
    </r>
    <r>
      <rPr>
        <sz val="11"/>
        <color theme="1"/>
        <rFont val="Times New Roman"/>
        <family val="1"/>
      </rPr>
      <t xml:space="preserve"> longitud total de recorrido interno sin cobertura</t>
    </r>
  </si>
  <si>
    <r>
      <rPr>
        <b/>
        <sz val="11"/>
        <color theme="1"/>
        <rFont val="Times New Roman"/>
        <family val="1"/>
      </rPr>
      <t>mt:</t>
    </r>
    <r>
      <rPr>
        <sz val="11"/>
        <color theme="1"/>
        <rFont val="Times New Roman"/>
        <family val="1"/>
      </rPr>
      <t xml:space="preserve"> longitud total de recorrido interno sin cobertura=</t>
    </r>
  </si>
  <si>
    <t>FACTORES DE VISITA</t>
  </si>
  <si>
    <t>Factor de cierres temporales (Fctem)</t>
  </si>
  <si>
    <t>Fctem= 1-(hc/ht)</t>
  </si>
  <si>
    <t>Factor de cierres temporales (Fctem)=</t>
  </si>
  <si>
    <r>
      <rPr>
        <b/>
        <sz val="11"/>
        <color theme="1"/>
        <rFont val="Times New Roman"/>
        <family val="1"/>
      </rPr>
      <t>hc:</t>
    </r>
    <r>
      <rPr>
        <sz val="11"/>
        <color theme="1"/>
        <rFont val="Times New Roman"/>
        <family val="1"/>
      </rPr>
      <t xml:space="preserve"> horas del año que el recurso estara cerrado</t>
    </r>
  </si>
  <si>
    <r>
      <rPr>
        <b/>
        <sz val="11"/>
        <color theme="1"/>
        <rFont val="Times New Roman"/>
        <family val="1"/>
      </rPr>
      <t>hc:</t>
    </r>
    <r>
      <rPr>
        <sz val="11"/>
        <color theme="1"/>
        <rFont val="Times New Roman"/>
        <family val="1"/>
      </rPr>
      <t xml:space="preserve"> horas del año que el recurso estara cerrado=</t>
    </r>
  </si>
  <si>
    <r>
      <rPr>
        <b/>
        <sz val="11"/>
        <color theme="1"/>
        <rFont val="Times New Roman"/>
        <family val="1"/>
      </rPr>
      <t>ht:</t>
    </r>
    <r>
      <rPr>
        <sz val="11"/>
        <color theme="1"/>
        <rFont val="Times New Roman"/>
        <family val="1"/>
      </rPr>
      <t xml:space="preserve"> horas disponibless al año que el recurso se encuentra disponible a la visita</t>
    </r>
  </si>
  <si>
    <r>
      <rPr>
        <b/>
        <sz val="11"/>
        <color theme="1"/>
        <rFont val="Times New Roman"/>
        <family val="1"/>
      </rPr>
      <t>ht:</t>
    </r>
    <r>
      <rPr>
        <sz val="11"/>
        <color theme="1"/>
        <rFont val="Times New Roman"/>
        <family val="1"/>
      </rPr>
      <t xml:space="preserve"> horas disponibless al año que el recurso se encuentra disponible a la visita=</t>
    </r>
  </si>
  <si>
    <t>Factor de correccion de anegamiento (Fcane)</t>
  </si>
  <si>
    <t>Fcane=1-(ma/mt)</t>
  </si>
  <si>
    <t>Factor de correccion de anegamiento (Fcane)=</t>
  </si>
  <si>
    <r>
      <rPr>
        <b/>
        <sz val="11"/>
        <color theme="1"/>
        <rFont val="Times New Roman"/>
        <family val="1"/>
      </rPr>
      <t>ma:</t>
    </r>
    <r>
      <rPr>
        <sz val="11"/>
        <color theme="1"/>
        <rFont val="Times New Roman"/>
        <family val="1"/>
      </rPr>
      <t xml:space="preserve"> longitud de recorrido interno o area con problemas de anegamiento</t>
    </r>
  </si>
  <si>
    <r>
      <rPr>
        <b/>
        <sz val="11"/>
        <color theme="1"/>
        <rFont val="Times New Roman"/>
        <family val="1"/>
      </rPr>
      <t>ma:</t>
    </r>
    <r>
      <rPr>
        <sz val="11"/>
        <color theme="1"/>
        <rFont val="Times New Roman"/>
        <family val="1"/>
      </rPr>
      <t xml:space="preserve"> longitud de recorrido interno o area con problemas de anegamiento=</t>
    </r>
  </si>
  <si>
    <r>
      <rPr>
        <b/>
        <sz val="11"/>
        <color theme="1"/>
        <rFont val="Times New Roman"/>
        <family val="1"/>
      </rPr>
      <t>mt:</t>
    </r>
    <r>
      <rPr>
        <sz val="11"/>
        <color theme="1"/>
        <rFont val="Times New Roman"/>
        <family val="1"/>
      </rPr>
      <t xml:space="preserve"> longitud total de recorrido interno o area total</t>
    </r>
  </si>
  <si>
    <r>
      <rPr>
        <b/>
        <sz val="11"/>
        <color theme="1"/>
        <rFont val="Times New Roman"/>
        <family val="1"/>
      </rPr>
      <t>mt:</t>
    </r>
    <r>
      <rPr>
        <sz val="11"/>
        <color theme="1"/>
        <rFont val="Times New Roman"/>
        <family val="1"/>
      </rPr>
      <t xml:space="preserve"> longitud total de recorrido interno o area total=</t>
    </r>
  </si>
  <si>
    <t>3) Capacidad de Manejo (CM)</t>
  </si>
  <si>
    <t>La capacidad de manejo está dada por las condiciones con las que debe contar un recurso turístico para desarrollar sus actividades, en ese sentido, estará determinado por el nivel de conservación y el servicio que se brinda en el recurso turístico.</t>
  </si>
  <si>
    <t>Instalacion turistica</t>
  </si>
  <si>
    <t>Cantidad Actual</t>
  </si>
  <si>
    <t>Factor</t>
  </si>
  <si>
    <t>Suma Factores</t>
  </si>
  <si>
    <t>Factor int=S/.(4xNro.fact)</t>
  </si>
  <si>
    <t>Calificacion</t>
  </si>
  <si>
    <t xml:space="preserve">valor </t>
  </si>
  <si>
    <t>% (ponderacion)</t>
  </si>
  <si>
    <t>Cantidad</t>
  </si>
  <si>
    <t>Estado</t>
  </si>
  <si>
    <t>Localizacion</t>
  </si>
  <si>
    <t>Funcion</t>
  </si>
  <si>
    <t>Insatisfactorio</t>
  </si>
  <si>
    <t>&lt;=35%</t>
  </si>
  <si>
    <t>boleteria</t>
  </si>
  <si>
    <t>poco satisfactorio</t>
  </si>
  <si>
    <t>36%-50%</t>
  </si>
  <si>
    <t>senderos</t>
  </si>
  <si>
    <t>mediananmente satisfactorio</t>
  </si>
  <si>
    <t>51%-75%</t>
  </si>
  <si>
    <t>zona de estacionamiento</t>
  </si>
  <si>
    <t>satisfactorio</t>
  </si>
  <si>
    <t>76%-89%</t>
  </si>
  <si>
    <t>promedio</t>
  </si>
  <si>
    <t>muy satisfactorio</t>
  </si>
  <si>
    <t>&gt;=90%</t>
  </si>
  <si>
    <t>Capacidad de manejo</t>
  </si>
  <si>
    <t>CM=((instalaciones turisticas+equipamiento+ personal)/3)*100</t>
  </si>
  <si>
    <t>equipamiento turistico</t>
  </si>
  <si>
    <t>cantidad actual</t>
  </si>
  <si>
    <t>factor</t>
  </si>
  <si>
    <t>Factor Inf=(4xNro.fact)</t>
  </si>
  <si>
    <t>cantidad</t>
  </si>
  <si>
    <t>localizacion</t>
  </si>
  <si>
    <t>funcion</t>
  </si>
  <si>
    <t>Señalizacion interna y externa</t>
  </si>
  <si>
    <t>Tachos de basura</t>
  </si>
  <si>
    <t>Extinguidor</t>
  </si>
  <si>
    <t>Luminaria</t>
  </si>
  <si>
    <t>Bancas</t>
  </si>
  <si>
    <t>Capacidad de Manejo</t>
  </si>
  <si>
    <t>CM=(Factor por instalacion+factor equipamiento+ factor de personal)/N° de criterios</t>
  </si>
  <si>
    <t>Radio</t>
  </si>
  <si>
    <t>Promedio</t>
  </si>
  <si>
    <t>Infraestructura Turistica</t>
  </si>
  <si>
    <t>Suna de Factores</t>
  </si>
  <si>
    <t>conocimiento</t>
  </si>
  <si>
    <t>servicio al cliente</t>
  </si>
  <si>
    <t>Administrador</t>
  </si>
  <si>
    <t>Colaborador</t>
  </si>
  <si>
    <t>Vigilante</t>
  </si>
  <si>
    <t>Operario</t>
  </si>
  <si>
    <t>Capacidad de Manejo (CM)=</t>
  </si>
  <si>
    <t>4) Capacidad de Carga Efectiva (CCE)</t>
  </si>
  <si>
    <t>CCE = CCR x CM</t>
  </si>
  <si>
    <t>Capacidad de Carga efectiva (CCE)=</t>
  </si>
  <si>
    <t>CCR = Capacidad de Carga Real</t>
  </si>
  <si>
    <t xml:space="preserve">CCF = </t>
  </si>
  <si>
    <t>CM = Capacidad de Manejo</t>
  </si>
  <si>
    <t xml:space="preserve">CM = </t>
  </si>
  <si>
    <t>CCE =</t>
  </si>
  <si>
    <t xml:space="preserve">Descripción </t>
  </si>
  <si>
    <t xml:space="preserve">visitas por dia </t>
  </si>
  <si>
    <t>visitas por año</t>
  </si>
  <si>
    <t>Capacidad de Carga Fisica (CCF)=</t>
  </si>
  <si>
    <t>Capacidad de Carga Real (CCR) =</t>
  </si>
  <si>
    <t>Capacidad de Manejo (CM) =</t>
  </si>
  <si>
    <t>Capacidad de Carga Efectiva (CCE)=</t>
  </si>
  <si>
    <t>SIN PROYECTO</t>
  </si>
  <si>
    <t>ofesrta actual</t>
  </si>
  <si>
    <t>demanda efectiva</t>
  </si>
  <si>
    <t>BRECHA O-D</t>
  </si>
  <si>
    <t>CON PROYECTO</t>
  </si>
  <si>
    <t>oferta actual</t>
  </si>
  <si>
    <t>BRECHA</t>
  </si>
  <si>
    <t>O-D</t>
  </si>
  <si>
    <t>CRONOGRAMA DE ACTIVIDADES</t>
  </si>
  <si>
    <t>ACTIVIDADES</t>
  </si>
  <si>
    <t>AÑO 00</t>
  </si>
  <si>
    <t>AÑO 1</t>
  </si>
  <si>
    <t>AÑO 2</t>
  </si>
  <si>
    <t>AÑO 3</t>
  </si>
  <si>
    <t>AÑO 4</t>
  </si>
  <si>
    <t>AÑO 5</t>
  </si>
  <si>
    <t>AÑO 6</t>
  </si>
  <si>
    <t>AÑO 7</t>
  </si>
  <si>
    <t>AÑO 8</t>
  </si>
  <si>
    <t>AÑO 9</t>
  </si>
  <si>
    <t>AÑO 10</t>
  </si>
  <si>
    <t>1. Fase de Inversión</t>
  </si>
  <si>
    <t xml:space="preserve">    &gt; Infraestructura</t>
  </si>
  <si>
    <t>Preparación de términos de referencia para la elaboración del Expediente Técnico</t>
  </si>
  <si>
    <t>Proceso de selección y contratación para la elaboración del Expediente Técnico</t>
  </si>
  <si>
    <t>Elaboración del Expediente Técnico</t>
  </si>
  <si>
    <t>Aprobación del Expediente Técnico</t>
  </si>
  <si>
    <t>Elaboración de términos de referencia para la contratación de obra</t>
  </si>
  <si>
    <t>Proceso de selección y contratación de la obra</t>
  </si>
  <si>
    <t>Ejecución de la obra física</t>
  </si>
  <si>
    <t>Supervisión por la unidad ejecutora</t>
  </si>
  <si>
    <t xml:space="preserve">    &gt; Conservación del recurso turístico</t>
  </si>
  <si>
    <t>Investigación y prospección arqueológica</t>
  </si>
  <si>
    <t>Preparación de términos de referencia para la elaboración del Expediente Técnico de conservación</t>
  </si>
  <si>
    <t>Proceso de selección y contratación para la elaboración del Expediente Técnico de conservación</t>
  </si>
  <si>
    <t>Elaboración del Expediente Técnico de conservación</t>
  </si>
  <si>
    <t>Aprobación del Expediente Técnico de conservación</t>
  </si>
  <si>
    <t>Elaboración de términos de referencia para la contratación para la ejecución de los trabajos de conservación</t>
  </si>
  <si>
    <t>Ejecución de los trabajos de conservación</t>
  </si>
  <si>
    <t>Supervisión de los trabajos de conservación</t>
  </si>
  <si>
    <t xml:space="preserve">    &gt; Intangibles</t>
  </si>
  <si>
    <t>Elaboración de términos de referencia para la contratación de las capacitaciones y difusión</t>
  </si>
  <si>
    <t xml:space="preserve">Proceso de selección y contratación de las capacitaciones y difusión </t>
  </si>
  <si>
    <t>Ejecución de las actividades programadas de las capacitaciones y difusión</t>
  </si>
  <si>
    <t>Elaboración de términos de referencia para la contratación de la supervisión</t>
  </si>
  <si>
    <t>Proceso de selección y contratación de la supervisión</t>
  </si>
  <si>
    <t>Ejecución de la supervisión</t>
  </si>
  <si>
    <t>Capacitación y asistencia técnica necesaria para la operación y mantenimiento</t>
  </si>
  <si>
    <t>Recepción y transferencia de la obra(s) física(s) por las instancias correspondientes (municipalidad, gobierno regional, Plan COPESCO Nacional, etc).</t>
  </si>
  <si>
    <t>2. Fase de Post Inversión</t>
  </si>
  <si>
    <t>Operación y mantenimiento de la infraestructura y equipamiento implementado</t>
  </si>
  <si>
    <t>Alternativa de solucion 1</t>
  </si>
  <si>
    <t>1.-</t>
  </si>
  <si>
    <t xml:space="preserve"> Eficiente infraestructura vial vinculada a la seguridad y riesgo.</t>
  </si>
  <si>
    <t>MF1</t>
  </si>
  <si>
    <t xml:space="preserve"> Adecuadas condiciones de los caminos y carreteras en la ruta turística del Colpa.</t>
  </si>
  <si>
    <t>Accion 1</t>
  </si>
  <si>
    <t>Construcción de los senderos de la ruta turística de Colpa</t>
  </si>
  <si>
    <t>Elaboracion de expediente tecnico</t>
  </si>
  <si>
    <t>Ejecucion de obras de senderos</t>
  </si>
  <si>
    <t>Contratacion de supervision de obras</t>
  </si>
  <si>
    <t>Medidas de mitigacion de impacto ambiental</t>
  </si>
  <si>
    <t>MF2</t>
  </si>
  <si>
    <t>Eficiente señalización de senderos en el circuito turístico</t>
  </si>
  <si>
    <t>Accion 3</t>
  </si>
  <si>
    <t>Instalación de señaléticas en la ruta turística de Colpa</t>
  </si>
  <si>
    <t>Ejecucion de obra de instalacion señalizacion de senderos</t>
  </si>
  <si>
    <t>MF3</t>
  </si>
  <si>
    <t>Existencia de barandillas en el circuito turístico</t>
  </si>
  <si>
    <t>Acción 5</t>
  </si>
  <si>
    <t>Instalación de barandillas de metal en la ruta turística de Colpa</t>
  </si>
  <si>
    <t xml:space="preserve">Ejecucion de barandillas de metal </t>
  </si>
  <si>
    <t>2.-</t>
  </si>
  <si>
    <t>Eficiente gestión de la atención turística.</t>
  </si>
  <si>
    <t>MF4</t>
  </si>
  <si>
    <t>Eficiente capacitación de la población sobre la atención al turista extranjero y nacional.</t>
  </si>
  <si>
    <t>Accion 6</t>
  </si>
  <si>
    <t>Capacitación a los pobladores en temas de calidad de servicio turístico</t>
  </si>
  <si>
    <t xml:space="preserve">Contratacion de un capacitador </t>
  </si>
  <si>
    <t>Material de trabajo</t>
  </si>
  <si>
    <t>Cursos de capacitacion en cultura turistica a la DIRCETUR y operadores turisticos</t>
  </si>
  <si>
    <t>MF5</t>
  </si>
  <si>
    <t>Fuerte marketing de los recursos turísticos.</t>
  </si>
  <si>
    <t>Accion 8</t>
  </si>
  <si>
    <t>Difusión del atractivo turístico en medios audiovisuales (redes sociales, tv, radio, etc.)</t>
  </si>
  <si>
    <t>Elaboracion e impresión de material promocional(impreso y video)</t>
  </si>
  <si>
    <t>Famtrip con operadores operadores de Quinua y Piquimachay</t>
  </si>
  <si>
    <t>3.-</t>
  </si>
  <si>
    <t>Adecuado estado de la infraestructura de los recursos turísticos.</t>
  </si>
  <si>
    <t>MF6</t>
  </si>
  <si>
    <t>Adecuado tratamiento de salubridad de los atractivos del Colpa</t>
  </si>
  <si>
    <t>Acción 9</t>
  </si>
  <si>
    <t>Construcción de vestidores al lado de la Catarata.</t>
  </si>
  <si>
    <t>Ejecucion de vestidores a lado de la catarata</t>
  </si>
  <si>
    <t>Acción 10</t>
  </si>
  <si>
    <t>Colocación de contenedores de basura por tipo de residuos en cada atractivo turístico.</t>
  </si>
  <si>
    <t>Suministro e instalacion de contenedores de basura</t>
  </si>
  <si>
    <t>Acción 11</t>
  </si>
  <si>
    <t>Elaboración de reglamentos sanitarios para el uso adecuado de los baños termales.</t>
  </si>
  <si>
    <t>Elaboracion de reglamentos sanitarios</t>
  </si>
  <si>
    <t>MF7</t>
  </si>
  <si>
    <t>Sólida presentación de los atractivos turísticos del Colpa</t>
  </si>
  <si>
    <t>Acción 12</t>
  </si>
  <si>
    <t>Construcción de glorieta en cada atractivo tuiristico</t>
  </si>
  <si>
    <t>Elaboración de expediente técnico de señalización.</t>
  </si>
  <si>
    <t>Ejecucion de construccion de glorietas en cada atractivo turistico</t>
  </si>
  <si>
    <t>Contratación de supervisión de obra.</t>
  </si>
  <si>
    <t>Medidas de mitigación de impacto ambiental.</t>
  </si>
  <si>
    <t>Fase de Post Inversión</t>
  </si>
  <si>
    <t>Alternativa de solucion 2</t>
  </si>
  <si>
    <t>Accion 2</t>
  </si>
  <si>
    <t>Mejoramiento de los senderos de la ruta turística de Colpa</t>
  </si>
  <si>
    <t>Ejecucion de obras de mejoramiento de senderos</t>
  </si>
  <si>
    <t>Accion 4</t>
  </si>
  <si>
    <t>  Colocación de paneles informativos de cada recurso turístico.</t>
  </si>
  <si>
    <t>Instalacion de letreros</t>
  </si>
  <si>
    <t>Instalación de barandillas de madera en la ruta turística de Colpa</t>
  </si>
  <si>
    <t>Ejecucion de barandillas de madera</t>
  </si>
  <si>
    <t>Accion 7</t>
  </si>
  <si>
    <t>Sensibilización a los pobladores en temas de calidad de servicio turístico</t>
  </si>
  <si>
    <t xml:space="preserve">contratacion de un capacitador </t>
  </si>
  <si>
    <t>Difusión del atractivo turístico en medios audiovisuales (redes sociales, tv, radio, etc.).</t>
  </si>
  <si>
    <t>Meterial de trabajo</t>
  </si>
  <si>
    <t>Acción 13</t>
  </si>
  <si>
    <t>Construcción de estructuras pictóricas culturales en cada atractivo turístico.</t>
  </si>
  <si>
    <t>Ejecucion de construccion de estructura pictorica cultural</t>
  </si>
  <si>
    <t>CAPACIDAD DE LAS INSTALACIONES TURISTICAS</t>
  </si>
  <si>
    <t xml:space="preserve">Instalación Turística </t>
  </si>
  <si>
    <t>Tipo de servicio</t>
  </si>
  <si>
    <t>Unidad</t>
  </si>
  <si>
    <t>Área disponible para la visita (</t>
  </si>
  <si>
    <t>Área por persona/vehículo (</t>
  </si>
  <si>
    <t>Áreas entre grupos (</t>
  </si>
  <si>
    <t>Área por grupo (</t>
  </si>
  <si>
    <t>Horario de atención(horas)</t>
  </si>
  <si>
    <t>Tiempo de recorrido(horas)</t>
  </si>
  <si>
    <t xml:space="preserve">Número de visitas por día </t>
  </si>
  <si>
    <t xml:space="preserve"> </t>
  </si>
  <si>
    <t>por año</t>
  </si>
  <si>
    <t>Disfrute del paisaje</t>
  </si>
  <si>
    <t>Turistas/día</t>
  </si>
  <si>
    <t>9am-17 pm</t>
  </si>
  <si>
    <t xml:space="preserve">Boletería </t>
  </si>
  <si>
    <t>Suministro de boleto</t>
  </si>
  <si>
    <t>9am-16 pm</t>
  </si>
  <si>
    <t>Estacionamiento</t>
  </si>
  <si>
    <t xml:space="preserve">Estacionamiento de vehículos </t>
  </si>
  <si>
    <t>9am -17pm</t>
  </si>
  <si>
    <t>Baños Termales</t>
  </si>
  <si>
    <t>9 am-15pm</t>
  </si>
  <si>
    <t>Cueva de Murciélagos</t>
  </si>
  <si>
    <t>9am –16pm</t>
  </si>
  <si>
    <t>Catarata de Colpa</t>
  </si>
  <si>
    <t>9am- 15pm</t>
  </si>
  <si>
    <t>Mirador de Colpa</t>
  </si>
  <si>
    <t>9am- 16pm</t>
  </si>
  <si>
    <t>DEMANDA INSATISFECHA</t>
  </si>
  <si>
    <t>Variable/Año</t>
  </si>
  <si>
    <t>Oferta actual</t>
  </si>
  <si>
    <t>Demanda efectiva</t>
  </si>
  <si>
    <t>Brecha D-O</t>
  </si>
  <si>
    <t>Capacidad máxima(personas/año)</t>
  </si>
  <si>
    <t xml:space="preserve">Capacidad de carga efectiva del recurso turístico </t>
  </si>
  <si>
    <t>Demanda efectiva unidad producida (año 10)</t>
  </si>
  <si>
    <t>Balance (personas /año)</t>
  </si>
  <si>
    <t>Balance (personas/día)</t>
  </si>
  <si>
    <t>Resultado del servicio ofrecido</t>
  </si>
  <si>
    <t xml:space="preserve">Comentarios </t>
  </si>
  <si>
    <t>Senderos de circuitos internos</t>
  </si>
  <si>
    <t>SUPERAVIT</t>
  </si>
  <si>
    <t>Mejora de senderos e instalación de señalización</t>
  </si>
  <si>
    <t xml:space="preserve">Boleteria </t>
  </si>
  <si>
    <t>Ampliación de boletería</t>
  </si>
  <si>
    <t>Ampliación y reubicación  de estacionamiento</t>
  </si>
  <si>
    <t>Reestructuración de los baños termales</t>
  </si>
  <si>
    <t>Remodelación de la cueva de murcielagos</t>
  </si>
  <si>
    <t>Remodelación de la catarata de Colpa</t>
  </si>
  <si>
    <t>Construcción del mirador de Colpa</t>
  </si>
  <si>
    <t>Gasto de turista extranjero</t>
  </si>
  <si>
    <t>Periodo de permanencia adicionales</t>
  </si>
  <si>
    <t>Frecuencia</t>
  </si>
  <si>
    <t>Dias de permanencia</t>
  </si>
  <si>
    <t>Gasto por la compra de souvenirs</t>
  </si>
  <si>
    <t>Gasto</t>
  </si>
  <si>
    <t>DGP</t>
  </si>
  <si>
    <t>Otros gastos</t>
  </si>
  <si>
    <t>Descripcion</t>
  </si>
  <si>
    <t>Por alientacion</t>
  </si>
  <si>
    <t>S/x turista</t>
  </si>
  <si>
    <t>Por hospedaje</t>
  </si>
  <si>
    <t>Por servicios de orientador turistico</t>
  </si>
  <si>
    <t>Por la compra de artesania</t>
  </si>
  <si>
    <t>Sin proyecto</t>
  </si>
  <si>
    <t>Con proyecto</t>
  </si>
  <si>
    <t>Por alimentacion</t>
  </si>
  <si>
    <t>S/x escursionista</t>
  </si>
  <si>
    <t>Por servicios del orientador turisico</t>
  </si>
  <si>
    <t>Demanda efectiva Incremental</t>
  </si>
  <si>
    <t>Turista nacional</t>
  </si>
  <si>
    <t>Incremental</t>
  </si>
  <si>
    <t>Turista extranjero</t>
  </si>
  <si>
    <t>Gasto promedio por dia</t>
  </si>
  <si>
    <t>s/. Cx turista</t>
  </si>
  <si>
    <t>Pernoctacion adicional</t>
  </si>
  <si>
    <t>dias x turista</t>
  </si>
  <si>
    <t>Por souvenirs</t>
  </si>
  <si>
    <t>s/. x turista</t>
  </si>
  <si>
    <t>Por aliemntacion</t>
  </si>
  <si>
    <t>Por sevicios del orientador tursitico</t>
  </si>
  <si>
    <t>Por compra de artesania</t>
  </si>
  <si>
    <t xml:space="preserve">Por alimentacion </t>
  </si>
  <si>
    <t>s/. X excursionista</t>
  </si>
  <si>
    <t>Por servicios del orientador turistico</t>
  </si>
  <si>
    <t>Beneficios a precios sociales</t>
  </si>
  <si>
    <t xml:space="preserve">Factor de correccion </t>
  </si>
  <si>
    <t>https://www.mef.gob.pe/contenidos/inv_publica/docs/capacidades/capac_1_01/Mdulo_Formulacin_Evaluacin.pdf</t>
  </si>
  <si>
    <t>https://www.mef.gob.pe/contenidos/inv_publica/docs/capacita/2014/marzo/4.EXPOSICI-MoD-EVALUACI.pdf</t>
  </si>
  <si>
    <t>https://www.mef.gob.pe/contenidos/inv_publica/docs/instrumentos_metod/saneamiento/_2_Factores_de_correcci_de_precios_de_mercado_a_precios_sociales.pdf</t>
  </si>
  <si>
    <t>Evaluacion social a precios de mercado</t>
  </si>
  <si>
    <t>Beneficios Incrementales</t>
  </si>
  <si>
    <t>Costos Incrementales</t>
  </si>
  <si>
    <t>Flujo Neto Social</t>
  </si>
  <si>
    <t>Evaluacion social a precios sociales</t>
  </si>
  <si>
    <t>Indicadores</t>
  </si>
  <si>
    <t>Evaluacion  a Precios Privados</t>
  </si>
  <si>
    <t>Evaluacion  a Precios Sociales</t>
  </si>
  <si>
    <t>Tasa de Descuento</t>
  </si>
  <si>
    <t>Inversion</t>
  </si>
  <si>
    <t>Valor Actual Neto (VAN)</t>
  </si>
  <si>
    <t>Tasa Interna de Retorno (TIR)</t>
  </si>
  <si>
    <t>1. Costo de inversión a precios de mercado - Alternativa 01</t>
  </si>
  <si>
    <t xml:space="preserve">und. </t>
  </si>
  <si>
    <t>Cant.</t>
  </si>
  <si>
    <t>C.U</t>
  </si>
  <si>
    <t>MOC</t>
  </si>
  <si>
    <t>MONC</t>
  </si>
  <si>
    <t>Materiales</t>
  </si>
  <si>
    <t>Equipo y Herramientras</t>
  </si>
  <si>
    <t>Costo Directo</t>
  </si>
  <si>
    <t>Gastos General 10%</t>
  </si>
  <si>
    <t>Utilidad 10%</t>
  </si>
  <si>
    <t>parcial</t>
  </si>
  <si>
    <t>Impuest. IR=10% IGV=18%</t>
  </si>
  <si>
    <t>Total a precios privados (s/.)</t>
  </si>
  <si>
    <t>Consultoría</t>
  </si>
  <si>
    <t>km</t>
  </si>
  <si>
    <t>servicio</t>
  </si>
  <si>
    <t>glb</t>
  </si>
  <si>
    <t>consultoria</t>
  </si>
  <si>
    <t>servicipo</t>
  </si>
  <si>
    <t>curso</t>
  </si>
  <si>
    <t>m2</t>
  </si>
  <si>
    <t>unidad</t>
  </si>
  <si>
    <t>Resumen de Cotos por Rubros-Alternativa Nº 01</t>
  </si>
  <si>
    <t>Resumen de costos de la alternativa 1</t>
  </si>
  <si>
    <t>Gastos generales</t>
  </si>
  <si>
    <t>Utilidad</t>
  </si>
  <si>
    <t>Impuestos</t>
  </si>
  <si>
    <t>Monto a precios privados(s/.)</t>
  </si>
  <si>
    <t>Gastos Generales</t>
  </si>
  <si>
    <t>Parcial</t>
  </si>
  <si>
    <t>1. Estudios definitivos y expedientes tecnicos</t>
  </si>
  <si>
    <t>Comp. 1</t>
  </si>
  <si>
    <t>Eficiente infraestructura vial vinculada a la seguridad y riesgo.</t>
  </si>
  <si>
    <t>2. Inversion fija (Infraestructura)</t>
  </si>
  <si>
    <t>Comp. 2</t>
  </si>
  <si>
    <t>3. Equipamiento</t>
  </si>
  <si>
    <t>Comp. 3</t>
  </si>
  <si>
    <t>Adecuado estado de la infraestructura de los recursos turísticos</t>
  </si>
  <si>
    <t>4. Inversion intangible (difuion y capacitacion)</t>
  </si>
  <si>
    <t>Total costo de Alternativa 1</t>
  </si>
  <si>
    <t>5. Supervision</t>
  </si>
  <si>
    <t>6. Mitigacion ambiental</t>
  </si>
  <si>
    <t>1. Costo de inversión a precios de mercado - Alternativa 02</t>
  </si>
  <si>
    <t>Resumen de costos de la alternativa 2</t>
  </si>
  <si>
    <t>Resumen de Cotos por Rubros-Alternativa Nº 02</t>
  </si>
  <si>
    <t>2. Costos de operación y mantenimiento a precios de mercado</t>
  </si>
  <si>
    <t>A. Costos de operación y mantenimiento para la Situación Sin Proyecto</t>
  </si>
  <si>
    <t>Costos de operación por mes</t>
  </si>
  <si>
    <t>FC</t>
  </si>
  <si>
    <t>Personal</t>
  </si>
  <si>
    <t>Sueldo básico mensual (S/.)</t>
  </si>
  <si>
    <t>Aportaciones (9%)</t>
  </si>
  <si>
    <t>Monto a precios privados (S/.)</t>
  </si>
  <si>
    <t>H-Mes</t>
  </si>
  <si>
    <t>Arqueólogo</t>
  </si>
  <si>
    <t>Contador</t>
  </si>
  <si>
    <t>Cobrador</t>
  </si>
  <si>
    <t>Servicios de seguridad</t>
  </si>
  <si>
    <t>Guía</t>
  </si>
  <si>
    <t>Otros servicios a terceros</t>
  </si>
  <si>
    <t>Glb</t>
  </si>
  <si>
    <t>Insumos, materiales y herramientas</t>
  </si>
  <si>
    <t>Monto a precios
 privados (S/.)</t>
  </si>
  <si>
    <t>Combustible y lubricantes</t>
  </si>
  <si>
    <t>Vestuario</t>
  </si>
  <si>
    <t>Mes</t>
  </si>
  <si>
    <t>Útiles de oficina</t>
  </si>
  <si>
    <t>Pasajes y gastos de transporte</t>
  </si>
  <si>
    <t>Und</t>
  </si>
  <si>
    <t>Teléfono</t>
  </si>
  <si>
    <t>Monto a Precios 
Privados (S/.)</t>
  </si>
  <si>
    <t>Monto a Precios 
Sociales (S/.)</t>
  </si>
  <si>
    <t>Mantenimiento</t>
  </si>
  <si>
    <t>Cos-Mes</t>
  </si>
  <si>
    <t>Imprevistos</t>
  </si>
  <si>
    <t>%</t>
  </si>
  <si>
    <t>Aguas termales de Colpa</t>
  </si>
  <si>
    <t>Servicios de limpieza</t>
  </si>
  <si>
    <t>Mantenimiento de los equipos (oficina)</t>
  </si>
  <si>
    <t>Boletería</t>
  </si>
  <si>
    <t>Senderos Internos (círcuito) en en la ruta turística del Copla</t>
  </si>
  <si>
    <t>Limpieza general</t>
  </si>
  <si>
    <t>Km</t>
  </si>
  <si>
    <t>Bacheo</t>
  </si>
  <si>
    <t>Total Mensual</t>
  </si>
  <si>
    <t>Proyección de costos de operación y mantenimiento en la situación sin proyecto</t>
  </si>
  <si>
    <t>Costos de operación</t>
  </si>
  <si>
    <t>Costos de mantenimiento</t>
  </si>
  <si>
    <t>Senderos internos (circuito) en el Colpa</t>
  </si>
  <si>
    <t>B. Costos de operación y mantenimiento para la Situación Con Proyecto</t>
  </si>
  <si>
    <t>B1. Alternativa 1</t>
  </si>
  <si>
    <t>Sueldo Mensual (S/.)</t>
  </si>
  <si>
    <t>Monto a Precios Privados (S/.)</t>
  </si>
  <si>
    <t>Asistente de conservación</t>
  </si>
  <si>
    <t>Asistente de investigación</t>
  </si>
  <si>
    <t>Asistente administrativo</t>
  </si>
  <si>
    <t>Guia</t>
  </si>
  <si>
    <t>Bienes de consumo</t>
  </si>
  <si>
    <t>Medicamentos</t>
  </si>
  <si>
    <t>Materiales de oficina</t>
  </si>
  <si>
    <t>Viáticos y asignaciones</t>
  </si>
  <si>
    <t>Celular</t>
  </si>
  <si>
    <t>Monto Precios Privados (S/.)</t>
  </si>
  <si>
    <t>Mantenimiento del estacionamiento</t>
  </si>
  <si>
    <t>Mantenimiento del área de recepción</t>
  </si>
  <si>
    <t>Mantenimiento del mobiliario urbano</t>
  </si>
  <si>
    <t>Mantenimiento de jardines</t>
  </si>
  <si>
    <t>Aguas Termales del Colpa</t>
  </si>
  <si>
    <t>Mantenimiento del sistema eléctrico y de seguridad</t>
  </si>
  <si>
    <t>Servicio de limpieza</t>
  </si>
  <si>
    <t>Mantenimiento de equipos (conservación)</t>
  </si>
  <si>
    <t>Mantenimiento de mobiliario</t>
  </si>
  <si>
    <t>Material Interpretativo</t>
  </si>
  <si>
    <t>Vía Vehicular</t>
  </si>
  <si>
    <t>Reposición de pavimento</t>
  </si>
  <si>
    <t>Limpieza de cunetas</t>
  </si>
  <si>
    <t>ml</t>
  </si>
  <si>
    <t>Limpieza de alcantarillas</t>
  </si>
  <si>
    <t>und</t>
  </si>
  <si>
    <t>Mantenimiento de los equipos</t>
  </si>
  <si>
    <t>Mantenimiento de infraestructura (pintura, etc.)</t>
  </si>
  <si>
    <t>Senderos internos (circuito)
en la ruta turistica del Colpa</t>
  </si>
  <si>
    <t>Señalización del circuito</t>
  </si>
  <si>
    <t>Reparación y pintado de señalizaciones</t>
  </si>
  <si>
    <t>Limpieza de señalizaciones</t>
  </si>
  <si>
    <t>Barandillas en el circuito turístico</t>
  </si>
  <si>
    <t xml:space="preserve">Reparación y pintado de barandillas metalicas </t>
  </si>
  <si>
    <t xml:space="preserve">Limpieza de barandillas metalicas </t>
  </si>
  <si>
    <t>Glorieta de cada atractivo tuiristico</t>
  </si>
  <si>
    <t>Reparación de estructuras</t>
  </si>
  <si>
    <t>Pintado de estructuras</t>
  </si>
  <si>
    <t>vestidores al lado de la Catarata.</t>
  </si>
  <si>
    <t>Conservación preventiva</t>
  </si>
  <si>
    <t>Mantenimiento de vestidores</t>
  </si>
  <si>
    <t>Mantenimiento de servicios higiencos</t>
  </si>
  <si>
    <t>Contenedores de basura</t>
  </si>
  <si>
    <t>Mantenimiento y/o reparación de contenedores</t>
  </si>
  <si>
    <t>Costo de mantenimiento</t>
  </si>
  <si>
    <t>Aguas termales del Colpa</t>
  </si>
  <si>
    <t>Vía vehicular</t>
  </si>
  <si>
    <t>Señalizacion del circuito</t>
  </si>
  <si>
    <t>Barandillas del circuito turistico</t>
  </si>
  <si>
    <t>Glorieta en cada atractivo turistico</t>
  </si>
  <si>
    <t>Vestidores a lado de la catarata</t>
  </si>
  <si>
    <t>B2. Alternativa 2</t>
  </si>
  <si>
    <t>Sueldo  Mensual (S/.)</t>
  </si>
  <si>
    <t>Senderos internos (circuito) en la ruta turistica del Colpa</t>
  </si>
  <si>
    <t>Paneles informativos</t>
  </si>
  <si>
    <t>Reparación y pintado de paneles</t>
  </si>
  <si>
    <t>Limpieza de señales de paneles</t>
  </si>
  <si>
    <t>Reparación y pintado de barandillas  de madera</t>
  </si>
  <si>
    <t>Limpieza de barandillas  de madera</t>
  </si>
  <si>
    <t>Estructura pictorica en cada atractivo tuiristico</t>
  </si>
  <si>
    <t>Proyección de Costos de Operación y Mantenimiento en la situación
con proyecto - Alternativa No 02</t>
  </si>
  <si>
    <t>Barandillas en el circuito Turistico</t>
  </si>
  <si>
    <t>Glorieta e cada atractivo turistico</t>
  </si>
  <si>
    <t>Contenedores de Basura</t>
  </si>
  <si>
    <t>Rubro</t>
  </si>
  <si>
    <t>I. Inversión</t>
  </si>
  <si>
    <t>1. Estudios definitivos y expedientes técnicos</t>
  </si>
  <si>
    <t>2. Inversión fija (infraestructura)</t>
  </si>
  <si>
    <t>4. Inversión intangible (difusión y capacitación)</t>
  </si>
  <si>
    <t>5. Supervisión</t>
  </si>
  <si>
    <t>6. Mitigación ambiental</t>
  </si>
  <si>
    <t>II. Post Inversión</t>
  </si>
  <si>
    <t>1. Costos de operación con proyecto</t>
  </si>
  <si>
    <t>2. Costos de mantenimiento con proyecto</t>
  </si>
  <si>
    <t>III. Costos O y M sin proyecto</t>
  </si>
  <si>
    <t>1. Costos de operación sin proyecto</t>
  </si>
  <si>
    <t>2. Costos de mantenimiento sin proyecto</t>
  </si>
  <si>
    <t>Costos incrementales (I+II-III)</t>
  </si>
  <si>
    <t>1. Costo de inversión a precios sociales - Alternativa 01</t>
  </si>
  <si>
    <t>Total a precios sociales  (s/.)</t>
  </si>
  <si>
    <t>TOTAL</t>
  </si>
  <si>
    <t>Total a precios Sociales (s/.)</t>
  </si>
  <si>
    <t>Monto a precios Scialess(s/.)</t>
  </si>
  <si>
    <t>1. Costo de inversión a precios Sociales - Alternativa 02</t>
  </si>
  <si>
    <t>Factor de Correccion</t>
  </si>
  <si>
    <t>1. Beneficios Sociales</t>
  </si>
  <si>
    <t>A. Determinacion de los Beneficios Sociales Generados por los visitantes</t>
  </si>
  <si>
    <t>* Turista Nacional</t>
  </si>
  <si>
    <t>(∆GD)</t>
  </si>
  <si>
    <t>(∆T)</t>
  </si>
  <si>
    <t>* Turista Extranjero</t>
  </si>
  <si>
    <t>(∆GP)</t>
  </si>
  <si>
    <t>* Excursionistas</t>
  </si>
  <si>
    <t>Gastos del excursionista</t>
  </si>
  <si>
    <t>Flujo de ingresos y costos - Alternativa 1</t>
  </si>
  <si>
    <t>Flujo de ingresos y costos - Alternativa 2</t>
  </si>
  <si>
    <t>Evaluación social</t>
  </si>
  <si>
    <t>B. Estimación del flujo de beneficios sociales incrementales</t>
  </si>
  <si>
    <t>* Numero adicional de turistas (∆NP) al año que genra el proyecto</t>
  </si>
  <si>
    <t>* Variación de los beneficios generados por el visitante, tales como el “período de permanencia del turista” en el lugar visitado (ΔT) y la distribución del “gasto promedio” (ΔGP) o “gasto diario adicional del turista” (ΔGD), según corresponda.</t>
  </si>
  <si>
    <t>s/. x excursionista</t>
  </si>
  <si>
    <t>Beneficios a precios privados</t>
  </si>
  <si>
    <t>A. Identificación de los factores de corrección</t>
  </si>
  <si>
    <t>Mano de obra calificada</t>
  </si>
  <si>
    <t>Mano de obra no calificada</t>
  </si>
  <si>
    <t>Materiales transables</t>
  </si>
  <si>
    <t>Servicios y otros</t>
  </si>
  <si>
    <t>B. Estimación de los costos a precios sociales</t>
  </si>
  <si>
    <t xml:space="preserve">Personas por grupo/ vehículo (unidad) </t>
  </si>
  <si>
    <t>Senderos de circuitos Internos</t>
  </si>
  <si>
    <t>Proyección de Costos de Operación y Mantenimiento en la situación con proyecto - Alternativa No 02</t>
  </si>
  <si>
    <t>2. Costos sociales</t>
  </si>
  <si>
    <t>3. Indicadores de rentabilidad social</t>
  </si>
  <si>
    <t>Año</t>
  </si>
  <si>
    <t>Descripción FC</t>
  </si>
  <si>
    <t>3. Flujo de costos incrementales a precios de mercado</t>
  </si>
  <si>
    <t>3.1. Flujo de costos incrementales a precios de mercado - Alternativa 1</t>
  </si>
  <si>
    <t>3.2. Flujo de costos incrementales a precios de mercado - Alternativa 2</t>
  </si>
  <si>
    <t>3.1. Flujo de costos incrementales a precios sociales- Alternativa 1</t>
  </si>
  <si>
    <t>3.2. Flujo de costos incrementales a precios sociales - Alternativa 2</t>
  </si>
  <si>
    <t>Proyección anual de costos de Operación y Mantenimiento en la situación sin proyecto</t>
  </si>
  <si>
    <t>B. Costos mensuales de operación y mantenimiento para la situación con proyecto</t>
  </si>
  <si>
    <t>Proyecto anual de costos de operación y mantenimiento en la situación con proyecto - Alternativa Nº 1</t>
  </si>
  <si>
    <t>Indicadores de rentabilidad</t>
  </si>
  <si>
    <t>Organización Preliminar para el Funcionamiento del Proyecto</t>
  </si>
  <si>
    <t>Organización macro – Mejoramiento y ampliación de servicios de la ruta turística de los baños termales de Colpa</t>
  </si>
  <si>
    <t>Dirección de Arqueología</t>
  </si>
  <si>
    <t>Ministerio de Tursimo</t>
  </si>
  <si>
    <t>Capacitación y promoción</t>
  </si>
  <si>
    <t>Gerencia de Turismo y Desarrollo Económico</t>
  </si>
  <si>
    <t>Municiplidad Distrital de Acos Vinchos</t>
  </si>
  <si>
    <t>Instalaciones turísticas</t>
  </si>
  <si>
    <t>Unidad de Estudios y Unidad de Obras</t>
  </si>
  <si>
    <t>Plan COPESCO Nacional</t>
  </si>
  <si>
    <t>Componente a ejecutar</t>
  </si>
  <si>
    <t>Órgano técnico</t>
  </si>
  <si>
    <t>Unidad Co-Ejecutora</t>
  </si>
  <si>
    <t xml:space="preserve">9. Construcción de estructuras pictóricas culturales en cada atractivo turístico. </t>
  </si>
  <si>
    <t>6. Construcción de vestidores al lado de la Catarata.
7. Colocación de contenedores de basura en la Ruta Turística de Colpa.
8. Elaboración de reglamentos sanitarios para el uso adecuado de los atractivos turísticos de la Ruta Turística de Colpa</t>
  </si>
  <si>
    <t>5. Difusión del atractivo turístico en medios audiovisuales (redes sociales, tv, radio, etc.).</t>
  </si>
  <si>
    <t>4. Sensibilización a los pobladores en temas de calidad de servicio      turístico.</t>
  </si>
  <si>
    <t>3. Instalación de barandillas de metal en la ruta turística de Colpa.</t>
  </si>
  <si>
    <t>2. Colocación de paneles informativos en la ruta turística de Colpa</t>
  </si>
  <si>
    <t xml:space="preserve">1. Mejoramiento de los senderos de la ruta turística de Colpa. </t>
  </si>
  <si>
    <t>Actividades</t>
  </si>
  <si>
    <t>Sólida presentación de los atractivos turísticos del Colpa.</t>
  </si>
  <si>
    <t>Adecuado tratamiento de salubridad de los atractivos del Colpa.</t>
  </si>
  <si>
    <t xml:space="preserve">Fuerte marketing de los recursos turísticos. </t>
  </si>
  <si>
    <t>Existencia de barandillas en el circuito turístico.</t>
  </si>
  <si>
    <t>Eficiente señalización de senderos en el circuito turístico.</t>
  </si>
  <si>
    <t>Adecuadas condiciones de los caminos y carreteras en la ruta turística del Colpa</t>
  </si>
  <si>
    <t>Componentes</t>
  </si>
  <si>
    <t>Mejoramiento de la calidad del servicio turístico en la ruta turística de los baños termales del Colpa</t>
  </si>
  <si>
    <t>Propósito</t>
  </si>
  <si>
    <t xml:space="preserve">Mayor nivel socioeconómico turístico de los pobladores de la comunidad de Colpa. </t>
  </si>
  <si>
    <t>Fin</t>
  </si>
  <si>
    <t>Supuestos</t>
  </si>
  <si>
    <t>Fuentes</t>
  </si>
  <si>
    <t>Objetivos</t>
  </si>
  <si>
    <t>Matriz de Marco Lógico Alternativa 2</t>
  </si>
  <si>
    <t xml:space="preserve">9. Construcción de glorieta en cada atractivo turístico </t>
  </si>
  <si>
    <t>4. Capacitación a los pobladores en temas de calidad de servicio turístico</t>
  </si>
  <si>
    <t>2. Instalación de señaléticas en la ruta turística de Colpa</t>
  </si>
  <si>
    <t>1. Construcción de los senderos de la ruta turística de Colpa.</t>
  </si>
  <si>
    <t>A finales del 2030 se tiene una boletería ampliada y equipada.</t>
  </si>
  <si>
    <t>A finales del 2030 se tiene un mirador contruido de 60 m2.</t>
  </si>
  <si>
    <t>A finales del 2030 se tiene una capacidad de 40 espacios para
estacionamiento de vehículos.</t>
  </si>
  <si>
    <t>A finales del 2030 se tiene un museo de sitio de 300 m2 de área
construida y 200 m2 de áreas de exhibición museográfica.</t>
  </si>
  <si>
    <t>Encuestas de percepción a los visitantes a la salida del complejo.</t>
  </si>
  <si>
    <t>El 90% de visitantes se encuentra satisfecho con los servicios recibidos.</t>
  </si>
  <si>
    <t>Articulación y organización de los operadores turísticos.</t>
  </si>
  <si>
    <r>
      <t>Registro de visitas del  en la ruta turística de los baños termales del Colpa a cargo de la</t>
    </r>
    <r>
      <rPr>
        <sz val="11"/>
        <color rgb="FFFF0000"/>
        <rFont val="Times New Roman"/>
        <family val="1"/>
      </rPr>
      <t xml:space="preserve"> Dirección
Regional de Cultura.</t>
    </r>
  </si>
  <si>
    <r>
      <t>Incremento en</t>
    </r>
    <r>
      <rPr>
        <sz val="11"/>
        <color rgb="FFFF0000"/>
        <rFont val="Times New Roman"/>
        <family val="1"/>
      </rPr>
      <t xml:space="preserve"> 5%</t>
    </r>
    <r>
      <rPr>
        <sz val="11"/>
        <color theme="1"/>
        <rFont val="Times New Roman"/>
        <family val="1"/>
      </rPr>
      <t xml:space="preserve"> del número de visitantes a la ruta turística de los baños termales del Colpa en los primeros cinco años (proyección Demanda CON
Proyeco).</t>
    </r>
  </si>
  <si>
    <t>Mejoramiento de la calidad del servicio turístico en la ruta turística de los baños termales del Colpa.</t>
  </si>
  <si>
    <t>Mantenimiento de la política nacional, regional y local de
promoción y desarrollo turístico.</t>
  </si>
  <si>
    <t>1. Informe Anual de Desempeño del Programa de Turismo Rural Comunitario.
2. Encuestas y entrevistas.</t>
  </si>
  <si>
    <r>
      <t xml:space="preserve">La población vinculada a la actividad turística mejora su nivel socioeconómico en </t>
    </r>
    <r>
      <rPr>
        <sz val="11"/>
        <color rgb="FFFF0000"/>
        <rFont val="Times New Roman"/>
        <family val="1"/>
      </rPr>
      <t>5%</t>
    </r>
    <r>
      <rPr>
        <sz val="11"/>
        <color theme="1"/>
        <rFont val="Times New Roman"/>
        <family val="1"/>
      </rPr>
      <t xml:space="preserve"> en los primeros cinco años.</t>
    </r>
  </si>
  <si>
    <t>Matriz de Marco Lógico Alternativa 1</t>
  </si>
  <si>
    <t xml:space="preserve">👉Revisar la alternativa 2. el paso de precios de mercado a precios sociales, guairse con la alternativa 1.    </t>
  </si>
  <si>
    <t>👉Revisar operación y mantenimiento, el TIR debe estar entre 15-30% con VAN positivo, TIR a precios sociales debe ser mayor al TIR  a precios privados.</t>
  </si>
  <si>
    <t>Proyección de Costos de Operación y Mantenimiento en la situación con proyecto - Alternativa No 01</t>
  </si>
  <si>
    <t>3. Flujo de costos incrementales a precios sociales</t>
  </si>
  <si>
    <t>2. Costos de operación y mantenimiento a precios sociales</t>
  </si>
  <si>
    <t>ID</t>
  </si>
  <si>
    <t>Hora de inicio</t>
  </si>
  <si>
    <t>Hora de finalización</t>
  </si>
  <si>
    <t>Correo electrónico</t>
  </si>
  <si>
    <t>Nombre</t>
  </si>
  <si>
    <t>¿Cuál  es el objetivo de su visita a la ruta turística de los baños  termales de Colpa? (Se puede marcar más de una opción)</t>
  </si>
  <si>
    <t>¿Qué edad tiene?</t>
  </si>
  <si>
    <t>Sexo:</t>
  </si>
  <si>
    <t>Estado Civil:</t>
  </si>
  <si>
    <t>Lugar de residencia</t>
  </si>
  <si>
    <t>Profesión / Ocupación</t>
  </si>
  <si>
    <t>Nivel de instrucción:</t>
  </si>
  <si>
    <t>¿Cuál de los siguientes atractivos turísticos existentes en ruta turística de los baños      termales de Colpa, Ud. conoce o ha visitado?</t>
  </si>
  <si>
    <t>¿En qué temporada prefiere viajar?</t>
  </si>
  <si>
    <t>En su viaje, usted tendría la disposición de realizar actividades turísticas (se incluye las actividades turísticas que ofrece y ofrecería el recurso turístico) como: a) Visita a Cueva de Murciéla...</t>
  </si>
  <si>
    <t>¿Cuál es la modalidad que usa antes de realizar una visita?</t>
  </si>
  <si>
    <t>¿Qué tipo de servicio prefería para hospedarse?</t>
  </si>
  <si>
    <t>¿Qué tipo de movilidad usaría para llegar a la ruta turística de los baños termales de Colpa?</t>
  </si>
  <si>
    <t>La naturaleza es el mejoramiento y ampliación, lo cual implica proveer mejores servicios turísticos de los ya existentes, para la atención del mismo número de visitantes y ampliar la cobertura del...</t>
  </si>
  <si>
    <t>Haciendo uso de un estudio técnico que pueda mejorar los ingresos de la comunidad en un mediano plazo y que a la vez sea sostenible. 2/3</t>
  </si>
  <si>
    <t>En la Ruta Turística de los Baños Termales de Colpa en el Distrito de Acos Vinchos. 3/3</t>
  </si>
  <si>
    <t>Teniendo conocimiento de las mejoras que se realizarían en el recurso turístico y su entorno, ¿visitaría usted a la ruta   turística de los baños  termales de Colpa?</t>
  </si>
  <si>
    <t>Teniendo en cuenta las mejoras en ruta   turística de los baños    termales de Colpa  y su entorno, ¿cuántos días adicionales prolongar su permanencia?</t>
  </si>
  <si>
    <t>Paquete turístico</t>
  </si>
  <si>
    <t>Movilidad</t>
  </si>
  <si>
    <t>Alimentación</t>
  </si>
  <si>
    <t>Souvenirs y/o regalos</t>
  </si>
  <si>
    <t>Artesanías</t>
  </si>
  <si>
    <t>Guía de turismo</t>
  </si>
  <si>
    <t>Otro</t>
  </si>
  <si>
    <t>¿Qué facilidades se requeriría acceso para visitar a la ruta turística de los baños termales de Colpa?</t>
  </si>
  <si>
    <t>¿Número de integrantes del grupo familiar o amigos que lo acompañarían en el viaje?</t>
  </si>
  <si>
    <t>¿Qué servicios públicos requeriría para  realizar sus actividades en la ruta      turística     de       los baños termales de Colpa? (Puede marcar más de uno)</t>
  </si>
  <si>
    <t>Si se implementaran los servicios públicos turísticos señalados en la pregunta anterior, ¿cuánto estaría dispuesto a pagar como "tarifa" por visitar a la ruta  turística   de    los baños   termal...</t>
  </si>
  <si>
    <t>¿Qué espera encontrar en la visita a la ruta turística de los baños termales de Colpa?</t>
  </si>
  <si>
    <t>anonymous</t>
  </si>
  <si>
    <t>1. Turismo;</t>
  </si>
  <si>
    <t>18 - 25 años</t>
  </si>
  <si>
    <t>M</t>
  </si>
  <si>
    <t>Soltero</t>
  </si>
  <si>
    <t>Ayacucho</t>
  </si>
  <si>
    <t>Estudiante</t>
  </si>
  <si>
    <t>Superior</t>
  </si>
  <si>
    <t>Los Baños Termales de Colpa</t>
  </si>
  <si>
    <t>En cualquier momento</t>
  </si>
  <si>
    <t>SÍ</t>
  </si>
  <si>
    <t>Compra del paquete turístico en el lugar donde vive</t>
  </si>
  <si>
    <t>Hotel</t>
  </si>
  <si>
    <t>Auto</t>
  </si>
  <si>
    <t>Sí</t>
  </si>
  <si>
    <t>Un día</t>
  </si>
  <si>
    <t>10</t>
  </si>
  <si>
    <t>20</t>
  </si>
  <si>
    <t>15</t>
  </si>
  <si>
    <t>Carretera o vía de acceso</t>
  </si>
  <si>
    <t>Menos de 3</t>
  </si>
  <si>
    <t>1. Hotel / Hostal / Casa hospedaje;5. Señalización turística;8. Centro de interpretación;</t>
  </si>
  <si>
    <t>S/. 15</t>
  </si>
  <si>
    <t>1. Hospedaje</t>
  </si>
  <si>
    <t>3. Visita a la familiaOpción 3;4. Por motivo de estudio;</t>
  </si>
  <si>
    <t>ayacucho</t>
  </si>
  <si>
    <t>Mecanico</t>
  </si>
  <si>
    <t>Estudios Técnicos</t>
  </si>
  <si>
    <t>Vacaciones de trabajo</t>
  </si>
  <si>
    <t>NO</t>
  </si>
  <si>
    <t>26 - 33 años</t>
  </si>
  <si>
    <t xml:space="preserve">Ayacucho </t>
  </si>
  <si>
    <t>Ing. Civil</t>
  </si>
  <si>
    <t>Por cuenta propia</t>
  </si>
  <si>
    <t>Zona de camping</t>
  </si>
  <si>
    <t>Camioneta</t>
  </si>
  <si>
    <t>más de 25 </t>
  </si>
  <si>
    <t>De 4 a 6</t>
  </si>
  <si>
    <t>2. Restaurant;</t>
  </si>
  <si>
    <t>S/. 5</t>
  </si>
  <si>
    <t>10. Otros (especifique)</t>
  </si>
  <si>
    <t>Carmen alto</t>
  </si>
  <si>
    <t>Feriados largos</t>
  </si>
  <si>
    <t>Casa / Hospedaje</t>
  </si>
  <si>
    <t>Dos días</t>
  </si>
  <si>
    <t>Transporte turístico</t>
  </si>
  <si>
    <t>1. Hotel / Hostal / Casa hospedaje;</t>
  </si>
  <si>
    <t>S/. 20</t>
  </si>
  <si>
    <t>5. Seguridad</t>
  </si>
  <si>
    <t>Paseo organizado por centro de estudio o trabajo</t>
  </si>
  <si>
    <t>Coaster</t>
  </si>
  <si>
    <t>Tres días</t>
  </si>
  <si>
    <t>3. Zona de acampar;2. Restaurant;6. Servicios higiénicos;5. Señalización turística;4. Zona de parqueo;10. Mirador turístico;12. Boletería;11. Parador turístico;1. Hotel / Hostal / Casa hospedaje;</t>
  </si>
  <si>
    <t>S/. 10</t>
  </si>
  <si>
    <t>2. Restaurantes</t>
  </si>
  <si>
    <t>Huamanga</t>
  </si>
  <si>
    <t>Conductor</t>
  </si>
  <si>
    <t xml:space="preserve">Mirador de Colpa </t>
  </si>
  <si>
    <t>2. Restaurant;1. Hotel / Hostal / Casa hospedaje;</t>
  </si>
  <si>
    <t>F</t>
  </si>
  <si>
    <t xml:space="preserve">Ayacucho - Huamanga </t>
  </si>
  <si>
    <t xml:space="preserve">Economía </t>
  </si>
  <si>
    <t>Servicio de agua y saneamiento</t>
  </si>
  <si>
    <t>12. Boletería;</t>
  </si>
  <si>
    <t>3. Orden y limpieza</t>
  </si>
  <si>
    <t>25</t>
  </si>
  <si>
    <t>9. Museo de Sitio;8. Centro de interpretación;3. Zona de acampar;</t>
  </si>
  <si>
    <t>6. Red de caminos adecuados</t>
  </si>
  <si>
    <t>La señalización turística</t>
  </si>
  <si>
    <t>1. Hotel / Hostal / Casa hospedaje;2. Restaurant;4. Zona de parqueo;5. Señalización turística;6. Servicios higiénicos;7. Circuito interno (Caminos);8. Centro de interpretación;9. Museo de Sitio;10. Mirador turístico;11. Parador turístico;12. Boletería;13. Otro;</t>
  </si>
  <si>
    <t xml:space="preserve">Estudiante </t>
  </si>
  <si>
    <t xml:space="preserve">HUAMANGA </t>
  </si>
  <si>
    <t xml:space="preserve">ECONOMISTA </t>
  </si>
  <si>
    <t>Ningún día</t>
  </si>
  <si>
    <t>10. Mirador turístico;2. Restaurant;</t>
  </si>
  <si>
    <t>4. Accesibilidad</t>
  </si>
  <si>
    <t xml:space="preserve">Estudiante universitario </t>
  </si>
  <si>
    <t>Transporte público</t>
  </si>
  <si>
    <t>3. Zona de acampar;2. Restaurant;1. Hotel / Hostal / Casa hospedaje;10. Mirador turístico;</t>
  </si>
  <si>
    <t>3. Visita a la familia;</t>
  </si>
  <si>
    <t>Huanta</t>
  </si>
  <si>
    <t>No</t>
  </si>
  <si>
    <t>1. Hotel / Hostal / Casa hospedaje;3. Zona de acampar;4. Zona de parqueo;5. Señalización turística;6. Servicios higiénicos;</t>
  </si>
  <si>
    <t>9. Servicios Higiénicos</t>
  </si>
  <si>
    <t>1. Turismo;Baños Termales.;</t>
  </si>
  <si>
    <t>Huanta-Ayacucho.</t>
  </si>
  <si>
    <t>FUNCIONARIO PÚBLICO.</t>
  </si>
  <si>
    <t>10. Mirador turístico;2. Restaurant;1. Hotel / Hostal / Casa hospedaje;</t>
  </si>
  <si>
    <t>Docente</t>
  </si>
  <si>
    <t>Viaja solo</t>
  </si>
  <si>
    <t>1. Hotel / Hostal / Casa hospedaje;9. Museo de Sitio;6. Servicios higiénicos;</t>
  </si>
  <si>
    <t>3. Zona de acampar;4. Zona de parqueo;7. Circuito interno (Caminos);13. Otro;</t>
  </si>
  <si>
    <t>Lima</t>
  </si>
  <si>
    <t>huanta</t>
  </si>
  <si>
    <t>2. Restaurant;1. Hotel / Hostal / Casa hospedaje;4. Zona de parqueo;6. Servicios higiénicos;10. Mirador turístico;</t>
  </si>
  <si>
    <t>estudiante universitario</t>
  </si>
  <si>
    <t>La señalización vial</t>
  </si>
  <si>
    <t>2. Restaurant;3. Zona de acampar;4. Zona de parqueo;1. Hotel / Hostal / Casa hospedaje;5. Señalización turística;6. Servicios higiénicos;7. Circuito interno (Caminos);12. Boletería;11. Parador turístico;10. Mirador turístico;9. Museo de Sitio;8. Centro de interpretación;</t>
  </si>
  <si>
    <t>8. Guía</t>
  </si>
  <si>
    <t>Sistemas</t>
  </si>
  <si>
    <t>1. Hotel / Hostal / Casa hospedaje;2. Restaurant;3. Zona de acampar;6. Servicios higiénicos;</t>
  </si>
  <si>
    <t>34 - 41 años</t>
  </si>
  <si>
    <t>Conviviente</t>
  </si>
  <si>
    <t>Comunicadora</t>
  </si>
  <si>
    <t>1. Hotel / Hostal / Casa hospedaje;2. Restaurant;4. Zona de parqueo;5. Señalización turística;6. Servicios higiénicos;7. Circuito interno (Caminos);12. Boletería;</t>
  </si>
  <si>
    <t>AYACUCHO</t>
  </si>
  <si>
    <t>ESTUDIANTE</t>
  </si>
  <si>
    <t>2. Restaurant;4. Zona de parqueo;5. Señalización turística;6. Servicios higiénicos;7. Circuito interno (Caminos);11. Parador turístico;</t>
  </si>
  <si>
    <t>Por las festividades</t>
  </si>
  <si>
    <t>Compra del paquete turístico en el lugar visitado</t>
  </si>
  <si>
    <t>1. Hotel / Hostal / Casa hospedaje;6. Servicios higiénicos;10. Mirador turístico;</t>
  </si>
  <si>
    <t>Cumpleaños de familiares</t>
  </si>
  <si>
    <t>2. Restaurant;4. Zona de parqueo;6. Servicios higiénicos;</t>
  </si>
  <si>
    <t xml:space="preserve">Economista </t>
  </si>
  <si>
    <t>1. Hotel / Hostal / Casa hospedaje;2. Restaurant;3. Zona de acampar;4. Zona de parqueo;5. Señalización turística;6. Servicios higiénicos;8. Centro de interpretación;7. Circuito interno (Caminos);12. Boletería;11. Parador turístico;10. Mirador turístico;9. Museo de Sitio;</t>
  </si>
  <si>
    <t xml:space="preserve">estudiante </t>
  </si>
  <si>
    <t>De 7 a más</t>
  </si>
  <si>
    <t>1. Hotel / Hostal / Casa hospedaje;3. Zona de acampar;2. Restaurant;4. Zona de parqueo;5. Señalización turística;6. Servicios higiénicos;7. Circuito interno (Caminos);8. Centro de interpretación;9. Museo de Sitio;10. Mirador turístico;11. Parador turístico;12. Boletería;13. Otro;</t>
  </si>
  <si>
    <t xml:space="preserve">Ayacucho _ Huamanga </t>
  </si>
  <si>
    <t>2. Restaurant;6. Servicios higiénicos;</t>
  </si>
  <si>
    <t xml:space="preserve">AYACUCHO </t>
  </si>
  <si>
    <t xml:space="preserve">ESTUDIANTE DE AGRONOMÍA </t>
  </si>
  <si>
    <t>2. Restaurant;3. Zona de acampar;6. Servicios higiénicos;5. Señalización turística;7. Circuito interno (Caminos);9. Museo de Sitio;11. Parador turístico;10. Mirador turístico;12. Boletería;</t>
  </si>
  <si>
    <t>7. Circuito interno (Caminos);</t>
  </si>
  <si>
    <t>3. Zona de acampar;2. Restaurant;10. Mirador turístico;11. Parador turístico;9. Museo de Sitio;6. Servicios higiénicos;</t>
  </si>
  <si>
    <t>Jesus Nazareno</t>
  </si>
  <si>
    <t>4. Zona de parqueo;6. Servicios higiénicos;2. Restaurant;</t>
  </si>
  <si>
    <t>1. Turismo;3. Visita a la familia;</t>
  </si>
  <si>
    <t>50 - 57 años</t>
  </si>
  <si>
    <t>Divorciado</t>
  </si>
  <si>
    <t>Economista</t>
  </si>
  <si>
    <t>Secundaria</t>
  </si>
  <si>
    <t>Mototaxi</t>
  </si>
  <si>
    <t>5. Señalización turística;11. Parador turístico;2. Restaurant;</t>
  </si>
  <si>
    <t>1. Hotel / Hostal / Casa hospedaje;2. Restaurant;3. Zona de acampar;10. Mirador turístico;</t>
  </si>
  <si>
    <t xml:space="preserve">Comunicador </t>
  </si>
  <si>
    <t>2. Restaurant;3. Zona de acampar;1. Hotel / Hostal / Casa hospedaje;4. Zona de parqueo;5. Señalización turística;6. Servicios higiénicos;7. Circuito interno (Caminos);</t>
  </si>
  <si>
    <t>Oficial</t>
  </si>
  <si>
    <t>1. Hotel / Hostal / Casa hospedaje;2. Restaurant;3. Zona de acampar;4. Zona de parqueo;5. Señalización turística;6. Servicios higiénicos;11. Parador turístico;10. Mirador turístico;8. Centro de interpretación;7. Circuito interno (Caminos);</t>
  </si>
  <si>
    <t>2. Restaurant;3. Zona de acampar;6. Servicios higiénicos;10. Mirador turístico;</t>
  </si>
  <si>
    <t>2. Restaurant;6. Servicios higiénicos;1. Hotel / Hostal / Casa hospedaje;</t>
  </si>
  <si>
    <t>70</t>
  </si>
  <si>
    <t>1. Hotel / Hostal / Casa hospedaje;2. Restaurant;4. Zona de parqueo;6. Servicios higiénicos;10. Mirador turístico;12. Boletería;7. Circuito interno (Caminos);</t>
  </si>
  <si>
    <t>2. Restaurant;1. Hotel / Hostal / Casa hospedaje;5. Señalización turística;6. Servicios higiénicos;</t>
  </si>
  <si>
    <t>Carmen Alto</t>
  </si>
  <si>
    <t>Casado</t>
  </si>
  <si>
    <t>Jesús nazareno</t>
  </si>
  <si>
    <t>3. Zona de acampar;</t>
  </si>
  <si>
    <t>Eatudiante</t>
  </si>
  <si>
    <t>Distrito Ayacucho - Centro Historico</t>
  </si>
  <si>
    <t>Bachiller economia</t>
  </si>
  <si>
    <t>3. Zona de acampar;6. Servicios higiénicos;12. Boletería;</t>
  </si>
  <si>
    <t>Estudiante de economia</t>
  </si>
  <si>
    <t>1. Hotel / Hostal / Casa hospedaje;2. Restaurant;3. Zona de acampar;4. Zona de parqueo;6. Servicios higiénicos;10. Mirador turístico;</t>
  </si>
  <si>
    <t>2. Restaurant;3. Zona de acampar;5. Señalización turística;6. Servicios higiénicos;</t>
  </si>
  <si>
    <t>2. Restaurant;3. Zona de acampar;6. Servicios higiénicos;</t>
  </si>
  <si>
    <t xml:space="preserve">Huamanga </t>
  </si>
  <si>
    <t>2. Restaurant;3. Zona de acampar;4. Zona de parqueo;5. Señalización turística;6. Servicios higiénicos;7. Circuito interno (Caminos);10. Mirador turístico;</t>
  </si>
  <si>
    <t xml:space="preserve">PREGUNTA </t>
  </si>
  <si>
    <t>Determinación del factor del mercado potencial</t>
  </si>
  <si>
    <t>Extranjero</t>
  </si>
  <si>
    <t>Nacional</t>
  </si>
  <si>
    <t>Nº de rptas.</t>
  </si>
  <si>
    <t>SI</t>
  </si>
  <si>
    <t>Factor de demanda potencial (fdp)</t>
  </si>
  <si>
    <t>Factor de demanda efectiva (fde)</t>
  </si>
  <si>
    <t>Monto a precios
Sociales (S/.)</t>
  </si>
  <si>
    <t>Precios privados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</si>
</sst>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 _€_-;\-* #,##0\ _€_-;_-* &quot;-&quot;??\ _€_-;_-@"/>
    <numFmt numFmtId="165" formatCode="_-* #,##0.00\ _€_-;\-* #,##0.00\ _€_-;_-* &quot;-&quot;??\ _€_-;_-@"/>
    <numFmt numFmtId="166" formatCode="_ * #,##0_ ;_ * \-#,##0_ ;_ * &quot;-&quot;??_ ;_ @_ "/>
    <numFmt numFmtId="167" formatCode="_ * #,##0.00_ ;_ * \-#,##0.00_ ;_ * &quot;-&quot;??_ ;_ @_ "/>
    <numFmt numFmtId="168" formatCode="_-* #,##0_-;\-* #,##0_-;_-* &quot;-&quot;??_-;_-@"/>
    <numFmt numFmtId="169" formatCode="d\.m"/>
    <numFmt numFmtId="170" formatCode="#,##0.0000;\(#,##0.0000\)"/>
    <numFmt numFmtId="171" formatCode="#,##0.0000"/>
    <numFmt numFmtId="172" formatCode="0.000"/>
    <numFmt numFmtId="173" formatCode="&quot;S/&quot;\ #,##0.00;[Red]\-&quot;S/&quot;\ #,##0.00"/>
    <numFmt numFmtId="174" formatCode="#,##0.00\ [$€-1]"/>
    <numFmt numFmtId="175" formatCode="0.0"/>
    <numFmt numFmtId="176" formatCode="m/d/yy\ h:mm:ss"/>
  </numFmts>
  <fonts count="23" x14ac:knownFonts="1">
    <font>
      <sz val="12"/>
      <color theme="1"/>
      <name val="Times New Roman"/>
    </font>
    <font>
      <sz val="11"/>
      <color theme="1"/>
      <name val="Calibri"/>
      <family val="2"/>
      <scheme val="minor"/>
    </font>
    <font>
      <sz val="11"/>
      <color theme="1"/>
      <name val="Times New Roman"/>
      <family val="1"/>
    </font>
    <font>
      <sz val="12"/>
      <name val="Times New Roman"/>
      <family val="1"/>
    </font>
    <font>
      <sz val="11"/>
      <color rgb="FF000000"/>
      <name val="Times New Roman"/>
      <family val="1"/>
    </font>
    <font>
      <b/>
      <i/>
      <sz val="11"/>
      <color theme="1"/>
      <name val="Times New Roman"/>
      <family val="1"/>
    </font>
    <font>
      <b/>
      <sz val="11"/>
      <color theme="1"/>
      <name val="Times New Roman"/>
      <family val="1"/>
    </font>
    <font>
      <i/>
      <sz val="11"/>
      <color theme="1"/>
      <name val="Times New Roman"/>
      <family val="1"/>
    </font>
    <font>
      <b/>
      <sz val="11"/>
      <color theme="0"/>
      <name val="Times New Roman"/>
      <family val="1"/>
    </font>
    <font>
      <sz val="11"/>
      <color theme="0"/>
      <name val="Times New Roman"/>
      <family val="1"/>
    </font>
    <font>
      <b/>
      <sz val="11"/>
      <color rgb="FF000000"/>
      <name val="Times New Roman"/>
      <family val="1"/>
    </font>
    <font>
      <sz val="11"/>
      <color rgb="FFFF0000"/>
      <name val="Times New Roman"/>
      <family val="1"/>
    </font>
    <font>
      <u/>
      <sz val="11"/>
      <color theme="10"/>
      <name val="Times New Roman"/>
      <family val="1"/>
    </font>
    <font>
      <b/>
      <sz val="11"/>
      <color rgb="FFFFFFFF"/>
      <name val="Times New Roman"/>
      <family val="1"/>
    </font>
    <font>
      <sz val="12"/>
      <color theme="1"/>
      <name val="Times New Roman"/>
      <family val="1"/>
    </font>
    <font>
      <u/>
      <sz val="11"/>
      <color rgb="FF1155CC"/>
      <name val="Times New Roman"/>
      <family val="1"/>
    </font>
    <font>
      <sz val="11"/>
      <name val="Times New Roman"/>
      <family val="1"/>
    </font>
    <font>
      <b/>
      <u/>
      <sz val="11"/>
      <color theme="1"/>
      <name val="Times New Roman"/>
      <family val="1"/>
    </font>
    <font>
      <b/>
      <sz val="11"/>
      <name val="Times New Roman"/>
      <family val="1"/>
    </font>
    <font>
      <sz val="10"/>
      <color theme="1"/>
      <name val="Times New Roman"/>
      <family val="1"/>
    </font>
    <font>
      <sz val="12"/>
      <color theme="1"/>
      <name val="Times New Roman"/>
      <family val="1"/>
    </font>
    <font>
      <b/>
      <sz val="12"/>
      <name val="Times New Roman"/>
      <family val="1"/>
    </font>
    <font>
      <b/>
      <sz val="12"/>
      <color theme="1"/>
      <name val="Times New Roman"/>
      <family val="1"/>
    </font>
  </fonts>
  <fills count="44">
    <fill>
      <patternFill patternType="none"/>
    </fill>
    <fill>
      <patternFill patternType="gray125"/>
    </fill>
    <fill>
      <patternFill patternType="solid">
        <fgColor rgb="FFFEF2CB"/>
        <bgColor rgb="FFFEF2CB"/>
      </patternFill>
    </fill>
    <fill>
      <patternFill patternType="solid">
        <fgColor rgb="FFFBE4D5"/>
        <bgColor rgb="FFFBE4D5"/>
      </patternFill>
    </fill>
    <fill>
      <patternFill patternType="solid">
        <fgColor rgb="FFF7CAAC"/>
        <bgColor rgb="FFF7CAAC"/>
      </patternFill>
    </fill>
    <fill>
      <patternFill patternType="solid">
        <fgColor rgb="FFDEEAF6"/>
        <bgColor rgb="FFDEEAF6"/>
      </patternFill>
    </fill>
    <fill>
      <patternFill patternType="solid">
        <fgColor rgb="FFC5E0B3"/>
        <bgColor rgb="FFC5E0B3"/>
      </patternFill>
    </fill>
    <fill>
      <patternFill patternType="solid">
        <fgColor rgb="FFE2EFD9"/>
        <bgColor rgb="FFE2EFD9"/>
      </patternFill>
    </fill>
    <fill>
      <patternFill patternType="solid">
        <fgColor rgb="FFB4C6E7"/>
        <bgColor rgb="FFB4C6E7"/>
      </patternFill>
    </fill>
    <fill>
      <patternFill patternType="solid">
        <fgColor rgb="FFFFE598"/>
        <bgColor rgb="FFFFE598"/>
      </patternFill>
    </fill>
    <fill>
      <patternFill patternType="solid">
        <fgColor theme="0"/>
        <bgColor theme="0"/>
      </patternFill>
    </fill>
    <fill>
      <patternFill patternType="solid">
        <fgColor rgb="FF000000"/>
        <bgColor rgb="FF000000"/>
      </patternFill>
    </fill>
    <fill>
      <patternFill patternType="solid">
        <fgColor rgb="FF92D050"/>
        <bgColor rgb="FF92D050"/>
      </patternFill>
    </fill>
    <fill>
      <patternFill patternType="solid">
        <fgColor rgb="FF0070C0"/>
        <bgColor rgb="FF0070C0"/>
      </patternFill>
    </fill>
    <fill>
      <patternFill patternType="solid">
        <fgColor rgb="FF548135"/>
        <bgColor rgb="FF548135"/>
      </patternFill>
    </fill>
    <fill>
      <patternFill patternType="solid">
        <fgColor rgb="FF385623"/>
        <bgColor rgb="FF385623"/>
      </patternFill>
    </fill>
    <fill>
      <patternFill patternType="solid">
        <fgColor rgb="FF0C0C0C"/>
        <bgColor rgb="FF0C0C0C"/>
      </patternFill>
    </fill>
    <fill>
      <patternFill patternType="solid">
        <fgColor rgb="FF7B7B7B"/>
        <bgColor rgb="FF7B7B7B"/>
      </patternFill>
    </fill>
    <fill>
      <patternFill patternType="solid">
        <fgColor rgb="FFFFFF00"/>
        <bgColor rgb="FFFFFF00"/>
      </patternFill>
    </fill>
    <fill>
      <patternFill patternType="solid">
        <fgColor rgb="FFF4B083"/>
        <bgColor rgb="FFF4B083"/>
      </patternFill>
    </fill>
    <fill>
      <patternFill patternType="solid">
        <fgColor rgb="FFFFFFFF"/>
        <bgColor rgb="FFFFFFFF"/>
      </patternFill>
    </fill>
    <fill>
      <patternFill patternType="solid">
        <fgColor rgb="FFBF9000"/>
        <bgColor rgb="FFBF9000"/>
      </patternFill>
    </fill>
    <fill>
      <patternFill patternType="solid">
        <fgColor rgb="FFC8C8C8"/>
        <bgColor rgb="FFC8C8C8"/>
      </patternFill>
    </fill>
    <fill>
      <patternFill patternType="solid">
        <fgColor rgb="FFFF0000"/>
        <bgColor rgb="FFFF0000"/>
      </patternFill>
    </fill>
    <fill>
      <patternFill patternType="solid">
        <fgColor rgb="FF00B050"/>
        <bgColor rgb="FF00B050"/>
      </patternFill>
    </fill>
    <fill>
      <patternFill patternType="solid">
        <fgColor rgb="FF9CC2E5"/>
        <bgColor rgb="FF9CC2E5"/>
      </patternFill>
    </fill>
    <fill>
      <patternFill patternType="solid">
        <fgColor rgb="FFECECEC"/>
        <bgColor rgb="FFECECEC"/>
      </patternFill>
    </fill>
    <fill>
      <patternFill patternType="solid">
        <fgColor rgb="FFBFBFBF"/>
        <bgColor rgb="FFBFBFBF"/>
      </patternFill>
    </fill>
    <fill>
      <patternFill patternType="solid">
        <fgColor rgb="FFE5E5E5"/>
        <bgColor rgb="FFE5E5E5"/>
      </patternFill>
    </fill>
    <fill>
      <patternFill patternType="solid">
        <fgColor rgb="FFFFC000"/>
        <bgColor rgb="FFFFC000"/>
      </patternFill>
    </fill>
    <fill>
      <patternFill patternType="solid">
        <fgColor rgb="FFFF00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79998168889431442"/>
        <bgColor theme="0"/>
      </patternFill>
    </fill>
    <fill>
      <patternFill patternType="solid">
        <fgColor theme="5" tint="0.79998168889431442"/>
        <bgColor theme="0"/>
      </patternFill>
    </fill>
    <fill>
      <patternFill patternType="solid">
        <fgColor theme="9" tint="0.79998168889431442"/>
        <bgColor rgb="FFB4C6E7"/>
      </patternFill>
    </fill>
    <fill>
      <patternFill patternType="solid">
        <fgColor theme="9" tint="0.79998168889431442"/>
        <bgColor rgb="FFA8D08D"/>
      </patternFill>
    </fill>
    <fill>
      <patternFill patternType="solid">
        <fgColor theme="9" tint="0.79998168889431442"/>
        <bgColor rgb="FFF4B083"/>
      </patternFill>
    </fill>
    <fill>
      <patternFill patternType="solid">
        <fgColor theme="9" tint="0.79998168889431442"/>
        <bgColor rgb="FF7F7F7F"/>
      </patternFill>
    </fill>
    <fill>
      <patternFill patternType="solid">
        <fgColor theme="5" tint="0.79998168889431442"/>
        <bgColor rgb="FFFFD965"/>
      </patternFill>
    </fill>
    <fill>
      <patternFill patternType="solid">
        <fgColor theme="8" tint="0.79998168889431442"/>
        <bgColor theme="0"/>
      </patternFill>
    </fill>
    <fill>
      <patternFill patternType="solid">
        <fgColor theme="9" tint="0.79998168889431442"/>
        <bgColor rgb="FFF7CAAC"/>
      </patternFill>
    </fill>
    <fill>
      <patternFill patternType="solid">
        <fgColor rgb="FFFFFF00"/>
        <bgColor indexed="64"/>
      </patternFill>
    </fill>
  </fills>
  <borders count="12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double">
        <color rgb="FF000000"/>
      </left>
      <right/>
      <top/>
      <bottom style="double">
        <color rgb="FF000000"/>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double">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double">
        <color rgb="FF000000"/>
      </left>
      <right/>
      <top style="thin">
        <color rgb="FF000000"/>
      </top>
      <bottom style="thin">
        <color rgb="FF000000"/>
      </bottom>
      <diagonal/>
    </border>
    <border>
      <left style="double">
        <color rgb="FF000000"/>
      </left>
      <right/>
      <top/>
      <bottom style="thin">
        <color rgb="FF000000"/>
      </bottom>
      <diagonal/>
    </border>
    <border>
      <left style="double">
        <color rgb="FF000000"/>
      </left>
      <right/>
      <top style="thin">
        <color rgb="FF000000"/>
      </top>
      <bottom style="double">
        <color rgb="FF000000"/>
      </bottom>
      <diagonal/>
    </border>
    <border>
      <left/>
      <right/>
      <top/>
      <bottom style="double">
        <color rgb="FF000000"/>
      </bottom>
      <diagonal/>
    </border>
    <border>
      <left/>
      <right style="double">
        <color rgb="FF000000"/>
      </right>
      <top/>
      <bottom style="double">
        <color rgb="FF000000"/>
      </bottom>
      <diagonal/>
    </border>
    <border>
      <left/>
      <right style="double">
        <color rgb="FF000000"/>
      </right>
      <top style="thin">
        <color rgb="FF000000"/>
      </top>
      <bottom style="double">
        <color rgb="FF000000"/>
      </bottom>
      <diagonal/>
    </border>
    <border>
      <left style="double">
        <color rgb="FF000000"/>
      </left>
      <right/>
      <top style="thin">
        <color rgb="FF000000"/>
      </top>
      <bottom/>
      <diagonal/>
    </border>
    <border>
      <left style="double">
        <color rgb="FF000000"/>
      </left>
      <right/>
      <top style="double">
        <color rgb="FF000000"/>
      </top>
      <bottom style="thin">
        <color rgb="FF000000"/>
      </bottom>
      <diagonal/>
    </border>
    <border>
      <left/>
      <right style="double">
        <color rgb="FF000000"/>
      </right>
      <top style="double">
        <color rgb="FF000000"/>
      </top>
      <bottom style="thin">
        <color rgb="FF000000"/>
      </bottom>
      <diagonal/>
    </border>
    <border>
      <left/>
      <right/>
      <top style="thin">
        <color rgb="FF000000"/>
      </top>
      <bottom/>
      <diagonal/>
    </border>
    <border>
      <left/>
      <right/>
      <top style="thin">
        <color rgb="FF000000"/>
      </top>
      <bottom/>
      <diagonal/>
    </border>
    <border>
      <left/>
      <right/>
      <top/>
      <bottom style="thin">
        <color rgb="FF000000"/>
      </bottom>
      <diagonal/>
    </border>
    <border>
      <left/>
      <right/>
      <top/>
      <bottom style="thin">
        <color rgb="FF000000"/>
      </bottom>
      <diagonal/>
    </border>
    <border>
      <left style="thin">
        <color rgb="FF000000"/>
      </left>
      <right/>
      <top/>
      <bottom/>
      <diagonal/>
    </border>
    <border>
      <left style="thin">
        <color rgb="FF000000"/>
      </left>
      <right/>
      <top/>
      <bottom style="medium">
        <color rgb="FF00B050"/>
      </bottom>
      <diagonal/>
    </border>
    <border>
      <left/>
      <right style="thin">
        <color rgb="FF000000"/>
      </right>
      <top/>
      <bottom style="medium">
        <color rgb="FF00B050"/>
      </bottom>
      <diagonal/>
    </border>
    <border>
      <left/>
      <right style="medium">
        <color rgb="FF00B050"/>
      </right>
      <top style="thin">
        <color rgb="FF000000"/>
      </top>
      <bottom/>
      <diagonal/>
    </border>
    <border>
      <left/>
      <right/>
      <top/>
      <bottom style="medium">
        <color rgb="FF00B050"/>
      </bottom>
      <diagonal/>
    </border>
    <border>
      <left style="medium">
        <color rgb="FFFF0000"/>
      </left>
      <right/>
      <top style="thin">
        <color rgb="FF000000"/>
      </top>
      <bottom style="medium">
        <color rgb="FFFF0000"/>
      </bottom>
      <diagonal/>
    </border>
    <border>
      <left/>
      <right/>
      <top/>
      <bottom style="medium">
        <color rgb="FFFF0000"/>
      </bottom>
      <diagonal/>
    </border>
    <border>
      <left/>
      <right style="medium">
        <color rgb="FF00B050"/>
      </right>
      <top style="thin">
        <color rgb="FF000000"/>
      </top>
      <bottom style="medium">
        <color rgb="FFFF0000"/>
      </bottom>
      <diagonal/>
    </border>
    <border>
      <left style="medium">
        <color rgb="FF00B050"/>
      </left>
      <right/>
      <top/>
      <bottom style="medium">
        <color rgb="FFFF0000"/>
      </bottom>
      <diagonal/>
    </border>
    <border>
      <left/>
      <right style="medium">
        <color rgb="FFFF0000"/>
      </right>
      <top style="medium">
        <color rgb="FF00B050"/>
      </top>
      <bottom style="medium">
        <color rgb="FFFF0000"/>
      </bottom>
      <diagonal/>
    </border>
    <border>
      <left/>
      <right style="medium">
        <color rgb="FFFF0000"/>
      </right>
      <top style="thin">
        <color rgb="FF000000"/>
      </top>
      <bottom style="medium">
        <color rgb="FFFF0000"/>
      </bottom>
      <diagonal/>
    </border>
    <border>
      <left/>
      <right/>
      <top style="thin">
        <color rgb="FF000000"/>
      </top>
      <bottom style="medium">
        <color rgb="FFFF0000"/>
      </bottom>
      <diagonal/>
    </border>
    <border>
      <left style="medium">
        <color rgb="FF00B050"/>
      </left>
      <right/>
      <top style="thin">
        <color rgb="FF000000"/>
      </top>
      <bottom/>
      <diagonal/>
    </border>
    <border>
      <left style="medium">
        <color rgb="FF00B050"/>
      </left>
      <right/>
      <top style="thin">
        <color rgb="FF000000"/>
      </top>
      <bottom style="medium">
        <color rgb="FF00B050"/>
      </bottom>
      <diagonal/>
    </border>
    <border>
      <left/>
      <right style="medium">
        <color rgb="FF00B050"/>
      </right>
      <top style="thin">
        <color rgb="FF000000"/>
      </top>
      <bottom style="medium">
        <color rgb="FF00B050"/>
      </bottom>
      <diagonal/>
    </border>
    <border>
      <left/>
      <right style="medium">
        <color rgb="FF00B050"/>
      </right>
      <top/>
      <bottom style="medium">
        <color rgb="FF00B050"/>
      </bottom>
      <diagonal/>
    </border>
    <border>
      <left style="medium">
        <color rgb="FF00B050"/>
      </left>
      <right/>
      <top style="thin">
        <color rgb="FF000000"/>
      </top>
      <bottom style="thin">
        <color rgb="FFF4B083"/>
      </bottom>
      <diagonal/>
    </border>
    <border>
      <left/>
      <right/>
      <top/>
      <bottom style="thin">
        <color rgb="FFF4B083"/>
      </bottom>
      <diagonal/>
    </border>
    <border>
      <left/>
      <right style="thin">
        <color rgb="FFFFD965"/>
      </right>
      <top/>
      <bottom style="thin">
        <color rgb="FFF4B083"/>
      </bottom>
      <diagonal/>
    </border>
    <border>
      <left style="thin">
        <color rgb="FFFFD965"/>
      </left>
      <right/>
      <top/>
      <bottom style="medium">
        <color rgb="FFFF0000"/>
      </bottom>
      <diagonal/>
    </border>
    <border>
      <left/>
      <right style="medium">
        <color rgb="FFFF0000"/>
      </right>
      <top/>
      <bottom style="medium">
        <color rgb="FFFF0000"/>
      </bottom>
      <diagonal/>
    </border>
    <border>
      <left style="medium">
        <color rgb="FFFF0000"/>
      </left>
      <right/>
      <top style="thin">
        <color rgb="FF000000"/>
      </top>
      <bottom/>
      <diagonal/>
    </border>
    <border>
      <left/>
      <right/>
      <top style="medium">
        <color rgb="FF00B050"/>
      </top>
      <bottom style="thin">
        <color rgb="FF000000"/>
      </bottom>
      <diagonal/>
    </border>
    <border>
      <left style="medium">
        <color rgb="FF00B050"/>
      </left>
      <right/>
      <top/>
      <bottom style="thin">
        <color rgb="FF000000"/>
      </bottom>
      <diagonal/>
    </border>
    <border>
      <left/>
      <right style="thin">
        <color rgb="FFFFD965"/>
      </right>
      <top/>
      <bottom/>
      <diagonal/>
    </border>
    <border>
      <left style="medium">
        <color rgb="FFFF0000"/>
      </left>
      <right/>
      <top style="medium">
        <color rgb="FF00B050"/>
      </top>
      <bottom style="medium">
        <color rgb="FFFF0000"/>
      </bottom>
      <diagonal/>
    </border>
    <border>
      <left/>
      <right/>
      <top style="medium">
        <color rgb="FF00B050"/>
      </top>
      <bottom style="medium">
        <color rgb="FFFF0000"/>
      </bottom>
      <diagonal/>
    </border>
    <border>
      <left/>
      <right style="thin">
        <color rgb="FFFFD965"/>
      </right>
      <top style="medium">
        <color rgb="FF00B050"/>
      </top>
      <bottom style="medium">
        <color rgb="FFFF0000"/>
      </bottom>
      <diagonal/>
    </border>
    <border>
      <left/>
      <right style="thin">
        <color rgb="FFFFD965"/>
      </right>
      <top/>
      <bottom style="medium">
        <color rgb="FFFF0000"/>
      </bottom>
      <diagonal/>
    </border>
    <border>
      <left style="thin">
        <color rgb="FFFFD965"/>
      </left>
      <right/>
      <top style="thin">
        <color rgb="FFF4B083"/>
      </top>
      <bottom style="medium">
        <color rgb="FFFF0000"/>
      </bottom>
      <diagonal/>
    </border>
    <border>
      <left/>
      <right/>
      <top style="thin">
        <color rgb="FFF4B083"/>
      </top>
      <bottom style="medium">
        <color rgb="FFFF0000"/>
      </bottom>
      <diagonal/>
    </border>
    <border>
      <left/>
      <right style="medium">
        <color rgb="FFFF0000"/>
      </right>
      <top style="thin">
        <color rgb="FFF4B083"/>
      </top>
      <bottom style="medium">
        <color rgb="FFFF0000"/>
      </bottom>
      <diagonal/>
    </border>
    <border>
      <left/>
      <right style="medium">
        <color rgb="FFFF0000"/>
      </right>
      <top/>
      <bottom/>
      <diagonal/>
    </border>
    <border>
      <left/>
      <right style="medium">
        <color rgb="FFFF0000"/>
      </right>
      <top/>
      <bottom style="thin">
        <color rgb="FF000000"/>
      </bottom>
      <diagonal/>
    </border>
    <border>
      <left/>
      <right/>
      <top style="thin">
        <color rgb="FF000000"/>
      </top>
      <bottom/>
      <diagonal/>
    </border>
    <border>
      <left/>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style="hair">
        <color rgb="FF000000"/>
      </right>
      <top/>
      <bottom/>
      <diagonal/>
    </border>
    <border>
      <left/>
      <right style="hair">
        <color rgb="FF000000"/>
      </right>
      <top/>
      <bottom style="thin">
        <color rgb="FF000000"/>
      </bottom>
      <diagonal/>
    </border>
    <border>
      <left/>
      <right style="hair">
        <color rgb="FF000000"/>
      </right>
      <top style="thin">
        <color rgb="FF000000"/>
      </top>
      <bottom/>
      <diagonal/>
    </border>
    <border>
      <left/>
      <right/>
      <top style="thin">
        <color rgb="FF000000"/>
      </top>
      <bottom style="thin">
        <color rgb="FF000000"/>
      </bottom>
      <diagonal/>
    </border>
    <border>
      <left/>
      <right style="hair">
        <color rgb="FF000000"/>
      </right>
      <top/>
      <bottom/>
      <diagonal/>
    </border>
    <border>
      <left style="thin">
        <color rgb="FF000000"/>
      </left>
      <right/>
      <top/>
      <bottom/>
      <diagonal/>
    </border>
    <border>
      <left/>
      <right style="hair">
        <color rgb="FF000000"/>
      </right>
      <top/>
      <bottom/>
      <diagonal/>
    </border>
    <border>
      <left/>
      <right style="hair">
        <color rgb="FF000000"/>
      </right>
      <top style="thin">
        <color rgb="FF000000"/>
      </top>
      <bottom/>
      <diagonal/>
    </border>
    <border>
      <left/>
      <right/>
      <top style="thin">
        <color rgb="FF000000"/>
      </top>
      <bottom/>
      <diagonal/>
    </border>
    <border>
      <left/>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rgb="FF000000"/>
      </left>
      <right style="thin">
        <color indexed="64"/>
      </right>
      <top style="thin">
        <color rgb="FF000000"/>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s>
  <cellStyleXfs count="5">
    <xf numFmtId="0" fontId="0" fillId="0" borderId="0"/>
    <xf numFmtId="0" fontId="14" fillId="0" borderId="101"/>
    <xf numFmtId="0" fontId="14" fillId="0" borderId="101"/>
    <xf numFmtId="9" fontId="20" fillId="0" borderId="0" applyFont="0" applyFill="0" applyBorder="0" applyAlignment="0" applyProtection="0"/>
    <xf numFmtId="0" fontId="1" fillId="0" borderId="101"/>
  </cellStyleXfs>
  <cellXfs count="656">
    <xf numFmtId="0" fontId="0" fillId="0" borderId="0" xfId="0" applyFont="1" applyAlignment="1"/>
    <xf numFmtId="0" fontId="2" fillId="0" borderId="0" xfId="0" applyFont="1" applyAlignment="1">
      <alignment horizontal="left" vertical="center"/>
    </xf>
    <xf numFmtId="0" fontId="2" fillId="0" borderId="0" xfId="0" applyFont="1" applyAlignment="1">
      <alignment horizontal="left" vertical="center" wrapText="1"/>
    </xf>
    <xf numFmtId="0" fontId="2" fillId="0" borderId="4"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6" xfId="0" applyFont="1" applyBorder="1" applyAlignment="1">
      <alignment horizontal="left" vertical="center" wrapText="1"/>
    </xf>
    <xf numFmtId="0" fontId="2" fillId="0" borderId="7" xfId="0" applyFont="1" applyBorder="1" applyAlignment="1">
      <alignment horizontal="left" vertical="center"/>
    </xf>
    <xf numFmtId="0" fontId="2" fillId="0" borderId="0" xfId="0" applyFont="1" applyAlignment="1">
      <alignment vertical="center" wrapText="1"/>
    </xf>
    <xf numFmtId="0" fontId="2" fillId="0" borderId="10" xfId="0" applyFont="1" applyBorder="1" applyAlignment="1">
      <alignment vertical="center" wrapText="1"/>
    </xf>
    <xf numFmtId="0" fontId="2" fillId="0" borderId="13" xfId="0" applyFont="1" applyBorder="1" applyAlignment="1">
      <alignment horizontal="left" vertical="center" wrapText="1"/>
    </xf>
    <xf numFmtId="0" fontId="2" fillId="0" borderId="14" xfId="0" applyFont="1" applyBorder="1" applyAlignment="1">
      <alignment horizontal="left" vertical="center" wrapText="1"/>
    </xf>
    <xf numFmtId="0" fontId="2" fillId="0" borderId="13" xfId="0" applyFont="1" applyBorder="1" applyAlignment="1">
      <alignment horizontal="left" vertical="center"/>
    </xf>
    <xf numFmtId="0" fontId="2" fillId="0" borderId="14" xfId="0" applyFont="1" applyBorder="1" applyAlignment="1">
      <alignment horizontal="left" vertical="center"/>
    </xf>
    <xf numFmtId="0" fontId="2" fillId="0" borderId="15" xfId="0" applyFont="1" applyBorder="1" applyAlignment="1">
      <alignment horizontal="left" vertical="center" wrapText="1"/>
    </xf>
    <xf numFmtId="0" fontId="2" fillId="0" borderId="16" xfId="0" applyFont="1" applyBorder="1" applyAlignment="1">
      <alignment horizontal="left" vertical="center"/>
    </xf>
    <xf numFmtId="0" fontId="2" fillId="0" borderId="17" xfId="0" applyFont="1" applyBorder="1" applyAlignment="1">
      <alignment horizontal="left" vertical="center" wrapText="1"/>
    </xf>
    <xf numFmtId="0" fontId="2" fillId="0" borderId="18" xfId="0" applyFont="1" applyBorder="1" applyAlignment="1">
      <alignment horizontal="left" vertical="center" wrapText="1"/>
    </xf>
    <xf numFmtId="0" fontId="2" fillId="0" borderId="19" xfId="0" applyFont="1" applyBorder="1" applyAlignment="1">
      <alignment horizontal="left" vertical="center"/>
    </xf>
    <xf numFmtId="0" fontId="2" fillId="0" borderId="20" xfId="0" applyFont="1" applyBorder="1" applyAlignment="1">
      <alignment horizontal="left" vertical="center"/>
    </xf>
    <xf numFmtId="0" fontId="2" fillId="0" borderId="21" xfId="0" applyFont="1" applyBorder="1" applyAlignment="1">
      <alignment horizontal="left" vertical="center"/>
    </xf>
    <xf numFmtId="0" fontId="2" fillId="0" borderId="4" xfId="0" applyFont="1" applyBorder="1" applyAlignment="1">
      <alignment horizontal="left" vertical="center" wrapText="1"/>
    </xf>
    <xf numFmtId="0" fontId="2" fillId="0" borderId="5" xfId="0" applyFont="1" applyBorder="1" applyAlignment="1">
      <alignment horizontal="left" vertical="center" wrapText="1"/>
    </xf>
    <xf numFmtId="0" fontId="2" fillId="0" borderId="7" xfId="0" applyFont="1" applyBorder="1" applyAlignment="1">
      <alignment horizontal="left" vertical="center" wrapText="1"/>
    </xf>
    <xf numFmtId="0" fontId="2" fillId="0" borderId="10" xfId="0" applyFont="1" applyBorder="1" applyAlignment="1">
      <alignment horizontal="left" vertical="center" wrapText="1"/>
    </xf>
    <xf numFmtId="0" fontId="2" fillId="0" borderId="16" xfId="0" applyFont="1" applyBorder="1" applyAlignment="1">
      <alignment horizontal="left" vertical="center" wrapText="1"/>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2" fillId="0" borderId="26" xfId="0" applyFont="1" applyBorder="1" applyAlignment="1">
      <alignment horizontal="center" vertical="center" wrapText="1"/>
    </xf>
    <xf numFmtId="0" fontId="0" fillId="0" borderId="12" xfId="0" applyFont="1" applyBorder="1"/>
    <xf numFmtId="0" fontId="2" fillId="0" borderId="11" xfId="0" applyFont="1" applyBorder="1" applyAlignment="1">
      <alignment horizontal="center" vertical="center" wrapText="1"/>
    </xf>
    <xf numFmtId="0" fontId="0" fillId="0" borderId="0" xfId="0" applyFont="1"/>
    <xf numFmtId="0" fontId="0" fillId="0" borderId="9" xfId="0" applyFont="1" applyBorder="1"/>
    <xf numFmtId="0" fontId="2" fillId="0" borderId="8"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9" xfId="0" applyFont="1" applyBorder="1" applyAlignment="1">
      <alignment horizontal="center" vertical="center" wrapText="1"/>
    </xf>
    <xf numFmtId="0" fontId="2" fillId="0" borderId="3"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0" xfId="0" applyFont="1" applyBorder="1" applyAlignment="1">
      <alignment horizontal="center" vertical="center" wrapText="1"/>
    </xf>
    <xf numFmtId="0" fontId="2" fillId="0" borderId="31" xfId="0" applyFont="1" applyBorder="1" applyAlignment="1">
      <alignment horizontal="center" vertical="center" wrapText="1"/>
    </xf>
    <xf numFmtId="0" fontId="2" fillId="0" borderId="32" xfId="0" applyFont="1" applyBorder="1" applyAlignment="1">
      <alignment horizontal="center" vertical="center" wrapText="1"/>
    </xf>
    <xf numFmtId="0" fontId="2" fillId="0" borderId="33" xfId="0" applyFont="1" applyBorder="1" applyAlignment="1">
      <alignment horizontal="center" vertical="center" wrapText="1"/>
    </xf>
    <xf numFmtId="0" fontId="2" fillId="0" borderId="34" xfId="0" applyFont="1" applyBorder="1" applyAlignment="1">
      <alignment horizontal="center" vertical="center" wrapText="1"/>
    </xf>
    <xf numFmtId="0" fontId="2" fillId="0" borderId="35" xfId="0" applyFont="1" applyBorder="1" applyAlignment="1">
      <alignment horizontal="center" vertical="center" wrapText="1"/>
    </xf>
    <xf numFmtId="0" fontId="2" fillId="0" borderId="36" xfId="0" applyFont="1" applyBorder="1" applyAlignment="1">
      <alignment horizontal="center" vertical="center" wrapText="1"/>
    </xf>
    <xf numFmtId="0" fontId="2" fillId="0" borderId="37" xfId="0" applyFont="1" applyBorder="1" applyAlignment="1">
      <alignment horizontal="center" vertical="center" wrapText="1"/>
    </xf>
    <xf numFmtId="0" fontId="2" fillId="0" borderId="38" xfId="0" applyFont="1" applyBorder="1" applyAlignment="1">
      <alignment horizontal="center" vertical="center" wrapText="1"/>
    </xf>
    <xf numFmtId="0" fontId="2" fillId="0" borderId="39"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8"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49"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51" xfId="0" applyFont="1" applyBorder="1" applyAlignment="1">
      <alignment horizontal="center" vertical="center" wrapTex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2" fillId="0" borderId="55" xfId="0" applyFont="1" applyBorder="1" applyAlignment="1">
      <alignment horizontal="center" vertical="center" wrapText="1"/>
    </xf>
    <xf numFmtId="0" fontId="2" fillId="0" borderId="56" xfId="0" applyFont="1" applyBorder="1" applyAlignment="1">
      <alignment horizontal="center" vertical="center" wrapText="1"/>
    </xf>
    <xf numFmtId="0" fontId="2" fillId="0" borderId="57" xfId="0" applyFont="1" applyBorder="1" applyAlignment="1">
      <alignment horizontal="center" vertical="center" wrapText="1"/>
    </xf>
    <xf numFmtId="0" fontId="0" fillId="0" borderId="58" xfId="0" applyFont="1" applyBorder="1"/>
    <xf numFmtId="0" fontId="0" fillId="0" borderId="59" xfId="0" applyFont="1" applyBorder="1"/>
    <xf numFmtId="0" fontId="2" fillId="9" borderId="60" xfId="0" applyFont="1" applyFill="1" applyBorder="1" applyAlignment="1">
      <alignment horizontal="center" vertical="center" wrapText="1"/>
    </xf>
    <xf numFmtId="0" fontId="2" fillId="9" borderId="61" xfId="0" applyFont="1" applyFill="1" applyBorder="1" applyAlignment="1">
      <alignment horizontal="center" vertical="center" wrapText="1"/>
    </xf>
    <xf numFmtId="0" fontId="2" fillId="10" borderId="62" xfId="0" applyFont="1" applyFill="1" applyBorder="1" applyAlignment="1">
      <alignment vertical="center"/>
    </xf>
    <xf numFmtId="0" fontId="6" fillId="10" borderId="63" xfId="0" applyFont="1" applyFill="1" applyBorder="1" applyAlignment="1">
      <alignment horizontal="center" vertical="center" wrapText="1"/>
    </xf>
    <xf numFmtId="0" fontId="6" fillId="10" borderId="64" xfId="0" applyFont="1" applyFill="1" applyBorder="1" applyAlignment="1">
      <alignment horizontal="center" vertical="center" wrapText="1"/>
    </xf>
    <xf numFmtId="0" fontId="6" fillId="10" borderId="65" xfId="0" applyFont="1" applyFill="1" applyBorder="1" applyAlignment="1">
      <alignment horizontal="center" vertical="center" wrapText="1"/>
    </xf>
    <xf numFmtId="0" fontId="6" fillId="10" borderId="66" xfId="0" applyFont="1" applyFill="1" applyBorder="1" applyAlignment="1">
      <alignment horizontal="center" vertical="center" wrapText="1"/>
    </xf>
    <xf numFmtId="0" fontId="2" fillId="10" borderId="65" xfId="0" applyFont="1" applyFill="1" applyBorder="1" applyAlignment="1">
      <alignment horizontal="left" vertical="center" wrapText="1"/>
    </xf>
    <xf numFmtId="0" fontId="2" fillId="10" borderId="66" xfId="0" applyFont="1" applyFill="1" applyBorder="1" applyAlignment="1">
      <alignment horizontal="right" vertical="center" wrapText="1"/>
    </xf>
    <xf numFmtId="0" fontId="2" fillId="10" borderId="67" xfId="0" applyFont="1" applyFill="1" applyBorder="1" applyAlignment="1">
      <alignment vertical="center"/>
    </xf>
    <xf numFmtId="0" fontId="2" fillId="10" borderId="69" xfId="0" applyFont="1" applyFill="1" applyBorder="1" applyAlignment="1">
      <alignment horizontal="left" vertical="center" wrapText="1"/>
    </xf>
    <xf numFmtId="0" fontId="2" fillId="10" borderId="70" xfId="0" applyFont="1" applyFill="1" applyBorder="1" applyAlignment="1">
      <alignment horizontal="right" vertical="center" wrapText="1"/>
    </xf>
    <xf numFmtId="0" fontId="2" fillId="12" borderId="67" xfId="0" applyFont="1" applyFill="1" applyBorder="1" applyAlignment="1">
      <alignment vertical="center"/>
    </xf>
    <xf numFmtId="0" fontId="2" fillId="0" borderId="67" xfId="0" applyFont="1" applyBorder="1" applyAlignment="1">
      <alignment vertical="center"/>
    </xf>
    <xf numFmtId="0" fontId="6" fillId="10" borderId="62" xfId="0" applyFont="1" applyFill="1" applyBorder="1" applyAlignment="1">
      <alignment horizontal="left" vertical="center" wrapText="1"/>
    </xf>
    <xf numFmtId="0" fontId="2" fillId="10" borderId="62" xfId="0" applyFont="1" applyFill="1" applyBorder="1" applyAlignment="1">
      <alignment horizontal="right" vertical="center" wrapText="1"/>
    </xf>
    <xf numFmtId="0" fontId="2" fillId="0" borderId="0" xfId="0" applyFont="1" applyAlignment="1">
      <alignment vertical="center"/>
    </xf>
    <xf numFmtId="0" fontId="2" fillId="10" borderId="74" xfId="0" applyFont="1" applyFill="1" applyBorder="1" applyAlignment="1">
      <alignment vertical="center"/>
    </xf>
    <xf numFmtId="0" fontId="2" fillId="10" borderId="60" xfId="0" applyFont="1" applyFill="1" applyBorder="1" applyAlignment="1">
      <alignment vertical="center"/>
    </xf>
    <xf numFmtId="0" fontId="2" fillId="10" borderId="75" xfId="0" applyFont="1" applyFill="1" applyBorder="1" applyAlignment="1">
      <alignment vertical="center"/>
    </xf>
    <xf numFmtId="0" fontId="2" fillId="10" borderId="76" xfId="0" applyFont="1" applyFill="1" applyBorder="1" applyAlignment="1">
      <alignment vertical="center"/>
    </xf>
    <xf numFmtId="0" fontId="6" fillId="10" borderId="62" xfId="0" applyFont="1" applyFill="1" applyBorder="1" applyAlignment="1">
      <alignment vertical="center"/>
    </xf>
    <xf numFmtId="0" fontId="2" fillId="10" borderId="77" xfId="0" applyFont="1" applyFill="1" applyBorder="1" applyAlignment="1">
      <alignment vertical="center"/>
    </xf>
    <xf numFmtId="0" fontId="2" fillId="10" borderId="73" xfId="0" applyFont="1" applyFill="1" applyBorder="1" applyAlignment="1">
      <alignment vertical="center"/>
    </xf>
    <xf numFmtId="0" fontId="6" fillId="10" borderId="61" xfId="0" applyFont="1" applyFill="1" applyBorder="1" applyAlignment="1">
      <alignment vertical="center"/>
    </xf>
    <xf numFmtId="0" fontId="2" fillId="10" borderId="61" xfId="0" applyFont="1" applyFill="1" applyBorder="1" applyAlignment="1">
      <alignment vertical="center"/>
    </xf>
    <xf numFmtId="0" fontId="2" fillId="10" borderId="78" xfId="0" applyFont="1" applyFill="1" applyBorder="1" applyAlignment="1">
      <alignment vertical="center"/>
    </xf>
    <xf numFmtId="0" fontId="8" fillId="16" borderId="62" xfId="0" applyFont="1" applyFill="1" applyBorder="1" applyAlignment="1">
      <alignment vertical="center"/>
    </xf>
    <xf numFmtId="0" fontId="9" fillId="16" borderId="62" xfId="0" applyFont="1" applyFill="1" applyBorder="1" applyAlignment="1">
      <alignment vertical="center"/>
    </xf>
    <xf numFmtId="0" fontId="2" fillId="16" borderId="62" xfId="0" applyFont="1" applyFill="1" applyBorder="1" applyAlignment="1">
      <alignment vertical="center"/>
    </xf>
    <xf numFmtId="0" fontId="8" fillId="17" borderId="67" xfId="0" applyFont="1" applyFill="1" applyBorder="1" applyAlignment="1">
      <alignment horizontal="center" vertical="center" wrapText="1"/>
    </xf>
    <xf numFmtId="164" fontId="2" fillId="18" borderId="67" xfId="0" applyNumberFormat="1" applyFont="1" applyFill="1" applyBorder="1" applyAlignment="1">
      <alignment vertical="center"/>
    </xf>
    <xf numFmtId="164" fontId="2" fillId="10" borderId="67" xfId="0" applyNumberFormat="1" applyFont="1" applyFill="1" applyBorder="1" applyAlignment="1">
      <alignment vertical="center"/>
    </xf>
    <xf numFmtId="0" fontId="2" fillId="10" borderId="62" xfId="0" applyFont="1" applyFill="1" applyBorder="1" applyAlignment="1">
      <alignment horizontal="left" vertical="center" wrapText="1"/>
    </xf>
    <xf numFmtId="10" fontId="2" fillId="18" borderId="67" xfId="0" applyNumberFormat="1" applyFont="1" applyFill="1" applyBorder="1" applyAlignment="1">
      <alignment vertical="center"/>
    </xf>
    <xf numFmtId="0" fontId="8" fillId="17" borderId="67" xfId="0" applyFont="1" applyFill="1" applyBorder="1" applyAlignment="1">
      <alignment horizontal="center" vertical="center"/>
    </xf>
    <xf numFmtId="164" fontId="2" fillId="10" borderId="62" xfId="0" applyNumberFormat="1" applyFont="1" applyFill="1" applyBorder="1" applyAlignment="1">
      <alignment vertical="center"/>
    </xf>
    <xf numFmtId="0" fontId="2" fillId="10" borderId="77" xfId="0" applyFont="1" applyFill="1" applyBorder="1" applyAlignment="1">
      <alignment horizontal="left" vertical="center" wrapText="1"/>
    </xf>
    <xf numFmtId="165" fontId="2" fillId="18" borderId="67" xfId="0" applyNumberFormat="1" applyFont="1" applyFill="1" applyBorder="1" applyAlignment="1">
      <alignment vertical="center"/>
    </xf>
    <xf numFmtId="165" fontId="2" fillId="10" borderId="67" xfId="0" applyNumberFormat="1" applyFont="1" applyFill="1" applyBorder="1" applyAlignment="1">
      <alignment vertical="center"/>
    </xf>
    <xf numFmtId="0" fontId="2" fillId="10" borderId="62" xfId="0" applyFont="1" applyFill="1" applyBorder="1" applyAlignment="1">
      <alignment vertical="center" wrapText="1"/>
    </xf>
    <xf numFmtId="9" fontId="2" fillId="18" borderId="67" xfId="0" applyNumberFormat="1" applyFont="1" applyFill="1" applyBorder="1" applyAlignment="1">
      <alignment vertical="center"/>
    </xf>
    <xf numFmtId="0" fontId="8" fillId="17" borderId="67" xfId="0" applyFont="1" applyFill="1" applyBorder="1" applyAlignment="1">
      <alignment horizontal="left" vertical="center"/>
    </xf>
    <xf numFmtId="166" fontId="2" fillId="10" borderId="67" xfId="0" applyNumberFormat="1" applyFont="1" applyFill="1" applyBorder="1" applyAlignment="1">
      <alignment vertical="center"/>
    </xf>
    <xf numFmtId="166" fontId="2" fillId="10" borderId="67" xfId="0" applyNumberFormat="1" applyFont="1" applyFill="1" applyBorder="1" applyAlignment="1">
      <alignment horizontal="left" vertical="center"/>
    </xf>
    <xf numFmtId="0" fontId="2" fillId="10" borderId="62" xfId="0" applyFont="1" applyFill="1" applyBorder="1" applyAlignment="1">
      <alignment horizontal="left" vertical="center"/>
    </xf>
    <xf numFmtId="0" fontId="2" fillId="20" borderId="62" xfId="0" applyFont="1" applyFill="1" applyBorder="1" applyAlignment="1">
      <alignment vertical="center"/>
    </xf>
    <xf numFmtId="0" fontId="6" fillId="20" borderId="62" xfId="0" applyFont="1" applyFill="1" applyBorder="1" applyAlignment="1">
      <alignment vertical="center"/>
    </xf>
    <xf numFmtId="0" fontId="2" fillId="17" borderId="62" xfId="0" applyFont="1" applyFill="1" applyBorder="1" applyAlignment="1">
      <alignment vertical="center"/>
    </xf>
    <xf numFmtId="0" fontId="2" fillId="20" borderId="76" xfId="0" applyFont="1" applyFill="1" applyBorder="1" applyAlignment="1">
      <alignment vertical="center"/>
    </xf>
    <xf numFmtId="0" fontId="2" fillId="20" borderId="82" xfId="0" applyFont="1" applyFill="1" applyBorder="1" applyAlignment="1">
      <alignment vertical="center"/>
    </xf>
    <xf numFmtId="0" fontId="6" fillId="20" borderId="82" xfId="0" applyFont="1" applyFill="1" applyBorder="1" applyAlignment="1">
      <alignment vertical="center" wrapText="1"/>
    </xf>
    <xf numFmtId="0" fontId="6" fillId="10" borderId="82" xfId="0" applyFont="1" applyFill="1" applyBorder="1" applyAlignment="1">
      <alignment vertical="center"/>
    </xf>
    <xf numFmtId="0" fontId="2" fillId="10" borderId="82" xfId="0" applyFont="1" applyFill="1" applyBorder="1" applyAlignment="1">
      <alignment vertical="center"/>
    </xf>
    <xf numFmtId="165" fontId="2" fillId="20" borderId="62" xfId="0" applyNumberFormat="1" applyFont="1" applyFill="1" applyBorder="1" applyAlignment="1">
      <alignment vertical="center"/>
    </xf>
    <xf numFmtId="165" fontId="2" fillId="0" borderId="0" xfId="0" applyNumberFormat="1" applyFont="1" applyAlignment="1">
      <alignment horizontal="left" vertical="center"/>
    </xf>
    <xf numFmtId="165" fontId="2" fillId="10" borderId="82" xfId="0" applyNumberFormat="1" applyFont="1" applyFill="1" applyBorder="1" applyAlignment="1">
      <alignment vertical="center"/>
    </xf>
    <xf numFmtId="0" fontId="2" fillId="20" borderId="82" xfId="0" applyFont="1" applyFill="1" applyBorder="1" applyAlignment="1">
      <alignment horizontal="left" vertical="center" wrapText="1"/>
    </xf>
    <xf numFmtId="165" fontId="2" fillId="20" borderId="62" xfId="0" applyNumberFormat="1" applyFont="1" applyFill="1" applyBorder="1" applyAlignment="1">
      <alignment horizontal="left" vertical="center"/>
    </xf>
    <xf numFmtId="0" fontId="2" fillId="20" borderId="62" xfId="0" applyFont="1" applyFill="1" applyBorder="1" applyAlignment="1">
      <alignment horizontal="left" vertical="center"/>
    </xf>
    <xf numFmtId="0" fontId="4" fillId="20" borderId="62" xfId="0" applyFont="1" applyFill="1" applyBorder="1" applyAlignment="1">
      <alignment vertical="center"/>
    </xf>
    <xf numFmtId="0" fontId="6" fillId="17" borderId="62" xfId="0" applyFont="1" applyFill="1" applyBorder="1" applyAlignment="1">
      <alignment vertical="center"/>
    </xf>
    <xf numFmtId="165" fontId="6" fillId="17" borderId="62" xfId="0" applyNumberFormat="1" applyFont="1" applyFill="1" applyBorder="1" applyAlignment="1">
      <alignment horizontal="left" vertical="center"/>
    </xf>
    <xf numFmtId="165" fontId="6" fillId="10" borderId="82" xfId="0" applyNumberFormat="1" applyFont="1" applyFill="1" applyBorder="1" applyAlignment="1">
      <alignment vertical="center"/>
    </xf>
    <xf numFmtId="0" fontId="6" fillId="21" borderId="62" xfId="0" applyFont="1" applyFill="1" applyBorder="1" applyAlignment="1">
      <alignment vertical="center"/>
    </xf>
    <xf numFmtId="165" fontId="6" fillId="21" borderId="62" xfId="0" applyNumberFormat="1" applyFont="1" applyFill="1" applyBorder="1" applyAlignment="1">
      <alignment horizontal="left" vertical="center"/>
    </xf>
    <xf numFmtId="0" fontId="2" fillId="10" borderId="83" xfId="0" applyFont="1" applyFill="1" applyBorder="1" applyAlignment="1">
      <alignment vertical="center"/>
    </xf>
    <xf numFmtId="0" fontId="2" fillId="20" borderId="61" xfId="0" applyFont="1" applyFill="1" applyBorder="1" applyAlignment="1">
      <alignment vertical="center"/>
    </xf>
    <xf numFmtId="0" fontId="2" fillId="20" borderId="83" xfId="0" applyFont="1" applyFill="1" applyBorder="1" applyAlignment="1">
      <alignment vertical="center"/>
    </xf>
    <xf numFmtId="165" fontId="6" fillId="10" borderId="61" xfId="0" applyNumberFormat="1" applyFont="1" applyFill="1" applyBorder="1" applyAlignment="1">
      <alignment vertical="center"/>
    </xf>
    <xf numFmtId="165" fontId="6" fillId="10" borderId="62" xfId="0" applyNumberFormat="1" applyFont="1" applyFill="1" applyBorder="1" applyAlignment="1">
      <alignment vertical="center"/>
    </xf>
    <xf numFmtId="0" fontId="6" fillId="10" borderId="67" xfId="0" applyFont="1" applyFill="1" applyBorder="1" applyAlignment="1">
      <alignment vertical="center"/>
    </xf>
    <xf numFmtId="0" fontId="6" fillId="17" borderId="68" xfId="0" applyFont="1" applyFill="1" applyBorder="1" applyAlignment="1">
      <alignment horizontal="center" vertical="center"/>
    </xf>
    <xf numFmtId="0" fontId="6" fillId="17" borderId="85" xfId="0" applyFont="1" applyFill="1" applyBorder="1" applyAlignment="1">
      <alignment vertical="center"/>
    </xf>
    <xf numFmtId="0" fontId="8" fillId="10" borderId="62" xfId="0" applyFont="1" applyFill="1" applyBorder="1" applyAlignment="1">
      <alignment vertical="center"/>
    </xf>
    <xf numFmtId="0" fontId="2" fillId="18" borderId="62" xfId="0" applyFont="1" applyFill="1" applyBorder="1" applyAlignment="1">
      <alignment vertical="center"/>
    </xf>
    <xf numFmtId="167" fontId="2" fillId="18" borderId="62" xfId="0" applyNumberFormat="1" applyFont="1" applyFill="1" applyBorder="1" applyAlignment="1">
      <alignment vertical="center"/>
    </xf>
    <xf numFmtId="167" fontId="2" fillId="20" borderId="62" xfId="0" applyNumberFormat="1" applyFont="1" applyFill="1" applyBorder="1" applyAlignment="1">
      <alignment vertical="center"/>
    </xf>
    <xf numFmtId="0" fontId="2" fillId="4" borderId="62" xfId="0" applyFont="1" applyFill="1" applyBorder="1" applyAlignment="1">
      <alignment vertical="center"/>
    </xf>
    <xf numFmtId="0" fontId="2" fillId="14" borderId="62" xfId="0" applyFont="1" applyFill="1" applyBorder="1" applyAlignment="1">
      <alignment vertical="center"/>
    </xf>
    <xf numFmtId="164" fontId="2" fillId="20" borderId="62" xfId="0" applyNumberFormat="1" applyFont="1" applyFill="1" applyBorder="1" applyAlignment="1">
      <alignment vertical="center"/>
    </xf>
    <xf numFmtId="0" fontId="2" fillId="20" borderId="62" xfId="0" applyFont="1" applyFill="1" applyBorder="1" applyAlignment="1">
      <alignment vertical="center" wrapText="1"/>
    </xf>
    <xf numFmtId="0" fontId="2" fillId="19" borderId="62" xfId="0" applyFont="1" applyFill="1" applyBorder="1" applyAlignment="1">
      <alignment vertical="center"/>
    </xf>
    <xf numFmtId="0" fontId="2" fillId="20" borderId="85" xfId="0" applyFont="1" applyFill="1" applyBorder="1" applyAlignment="1">
      <alignment horizontal="center" vertical="center"/>
    </xf>
    <xf numFmtId="0" fontId="2" fillId="10" borderId="62" xfId="0" applyFont="1" applyFill="1" applyBorder="1" applyAlignment="1">
      <alignment horizontal="center" vertical="center"/>
    </xf>
    <xf numFmtId="0" fontId="2" fillId="20" borderId="60" xfId="0" applyFont="1" applyFill="1" applyBorder="1" applyAlignment="1">
      <alignment horizontal="center" vertical="center"/>
    </xf>
    <xf numFmtId="0" fontId="2" fillId="20" borderId="62" xfId="0" applyFont="1" applyFill="1" applyBorder="1" applyAlignment="1">
      <alignment horizontal="center" vertical="center"/>
    </xf>
    <xf numFmtId="0" fontId="2" fillId="20" borderId="61" xfId="0" applyFont="1" applyFill="1" applyBorder="1" applyAlignment="1">
      <alignment horizontal="center" vertical="center"/>
    </xf>
    <xf numFmtId="0" fontId="2" fillId="17" borderId="62" xfId="0" applyFont="1" applyFill="1" applyBorder="1" applyAlignment="1">
      <alignment vertical="center" wrapText="1"/>
    </xf>
    <xf numFmtId="0" fontId="2" fillId="14" borderId="62" xfId="0" applyFont="1" applyFill="1" applyBorder="1" applyAlignment="1">
      <alignment vertical="center" wrapText="1"/>
    </xf>
    <xf numFmtId="0" fontId="2" fillId="10" borderId="89" xfId="0" applyFont="1" applyFill="1" applyBorder="1" applyAlignment="1">
      <alignment vertical="center"/>
    </xf>
    <xf numFmtId="0" fontId="2" fillId="20" borderId="60" xfId="0" applyFont="1" applyFill="1" applyBorder="1" applyAlignment="1">
      <alignment vertical="center"/>
    </xf>
    <xf numFmtId="0" fontId="2" fillId="20" borderId="89" xfId="0" applyFont="1" applyFill="1" applyBorder="1" applyAlignment="1">
      <alignment vertical="center"/>
    </xf>
    <xf numFmtId="0" fontId="2" fillId="22" borderId="85" xfId="0" applyFont="1" applyFill="1" applyBorder="1" applyAlignment="1">
      <alignment horizontal="center" vertical="center" wrapText="1"/>
    </xf>
    <xf numFmtId="0" fontId="2" fillId="20" borderId="62" xfId="0" applyFont="1" applyFill="1" applyBorder="1" applyAlignment="1">
      <alignment horizontal="left" vertical="center" wrapText="1"/>
    </xf>
    <xf numFmtId="0" fontId="2" fillId="20" borderId="60" xfId="0" applyFont="1" applyFill="1" applyBorder="1" applyAlignment="1">
      <alignment horizontal="center" vertical="center" wrapText="1"/>
    </xf>
    <xf numFmtId="0" fontId="2" fillId="20" borderId="62" xfId="0" applyFont="1" applyFill="1" applyBorder="1" applyAlignment="1">
      <alignment horizontal="center" vertical="center" wrapText="1"/>
    </xf>
    <xf numFmtId="0" fontId="2" fillId="10" borderId="85" xfId="0" applyFont="1" applyFill="1" applyBorder="1" applyAlignment="1">
      <alignment vertical="center"/>
    </xf>
    <xf numFmtId="0" fontId="2" fillId="20" borderId="85" xfId="0" applyFont="1" applyFill="1" applyBorder="1" applyAlignment="1">
      <alignment vertical="center"/>
    </xf>
    <xf numFmtId="0" fontId="2" fillId="22" borderId="85" xfId="0" applyFont="1" applyFill="1" applyBorder="1" applyAlignment="1">
      <alignment vertical="center"/>
    </xf>
    <xf numFmtId="0" fontId="2" fillId="20" borderId="61" xfId="0" applyFont="1" applyFill="1" applyBorder="1" applyAlignment="1">
      <alignment horizontal="center" vertical="center" wrapText="1"/>
    </xf>
    <xf numFmtId="0" fontId="2" fillId="17" borderId="62" xfId="0" applyFont="1" applyFill="1" applyBorder="1" applyAlignment="1">
      <alignment horizontal="center" vertical="center" wrapText="1"/>
    </xf>
    <xf numFmtId="0" fontId="2" fillId="10" borderId="62" xfId="0" applyFont="1" applyFill="1" applyBorder="1" applyAlignment="1">
      <alignment horizontal="center" vertical="center" wrapText="1"/>
    </xf>
    <xf numFmtId="0" fontId="2" fillId="10" borderId="76" xfId="0" applyFont="1" applyFill="1" applyBorder="1" applyAlignment="1">
      <alignment horizontal="left" vertical="center"/>
    </xf>
    <xf numFmtId="0" fontId="2" fillId="10" borderId="82" xfId="0" applyFont="1" applyFill="1" applyBorder="1" applyAlignment="1">
      <alignment horizontal="left" vertical="center"/>
    </xf>
    <xf numFmtId="0" fontId="6" fillId="10" borderId="85" xfId="0" applyFont="1" applyFill="1" applyBorder="1" applyAlignment="1">
      <alignment vertical="center"/>
    </xf>
    <xf numFmtId="165" fontId="6" fillId="10" borderId="85" xfId="0" applyNumberFormat="1" applyFont="1" applyFill="1" applyBorder="1" applyAlignment="1">
      <alignment vertical="center"/>
    </xf>
    <xf numFmtId="0" fontId="6" fillId="10" borderId="61" xfId="0" applyFont="1" applyFill="1" applyBorder="1" applyAlignment="1">
      <alignment vertical="center" wrapText="1"/>
    </xf>
    <xf numFmtId="165" fontId="2" fillId="10" borderId="62" xfId="0" applyNumberFormat="1" applyFont="1" applyFill="1" applyBorder="1" applyAlignment="1">
      <alignment horizontal="center" vertical="center"/>
    </xf>
    <xf numFmtId="165" fontId="6" fillId="10" borderId="85" xfId="0" applyNumberFormat="1" applyFont="1" applyFill="1" applyBorder="1" applyAlignment="1">
      <alignment horizontal="center" vertical="center"/>
    </xf>
    <xf numFmtId="0" fontId="2" fillId="10" borderId="85" xfId="0" applyFont="1" applyFill="1" applyBorder="1" applyAlignment="1">
      <alignment horizontal="center" vertical="center"/>
    </xf>
    <xf numFmtId="0" fontId="2" fillId="22" borderId="85" xfId="0" applyFont="1" applyFill="1" applyBorder="1" applyAlignment="1">
      <alignment horizontal="center" vertical="center"/>
    </xf>
    <xf numFmtId="0" fontId="6" fillId="23" borderId="62" xfId="0" applyFont="1" applyFill="1" applyBorder="1" applyAlignment="1">
      <alignment horizontal="center" vertical="center"/>
    </xf>
    <xf numFmtId="10" fontId="6" fillId="23" borderId="62" xfId="0" applyNumberFormat="1" applyFont="1" applyFill="1" applyBorder="1" applyAlignment="1">
      <alignment horizontal="center" vertical="center"/>
    </xf>
    <xf numFmtId="9" fontId="6" fillId="10" borderId="62" xfId="0" applyNumberFormat="1" applyFont="1" applyFill="1" applyBorder="1" applyAlignment="1">
      <alignment vertical="center"/>
    </xf>
    <xf numFmtId="0" fontId="6" fillId="17" borderId="62" xfId="0" applyFont="1" applyFill="1" applyBorder="1" applyAlignment="1">
      <alignment horizontal="center" vertical="center"/>
    </xf>
    <xf numFmtId="167" fontId="6" fillId="17" borderId="62" xfId="0" applyNumberFormat="1" applyFont="1" applyFill="1" applyBorder="1" applyAlignment="1">
      <alignment horizontal="center" vertical="center"/>
    </xf>
    <xf numFmtId="165" fontId="2" fillId="10" borderId="62" xfId="0" applyNumberFormat="1" applyFont="1" applyFill="1" applyBorder="1" applyAlignment="1">
      <alignment vertical="center"/>
    </xf>
    <xf numFmtId="165" fontId="6" fillId="21" borderId="62" xfId="0" applyNumberFormat="1" applyFont="1" applyFill="1" applyBorder="1" applyAlignment="1">
      <alignment vertical="center"/>
    </xf>
    <xf numFmtId="164" fontId="2" fillId="0" borderId="67" xfId="0" applyNumberFormat="1" applyFont="1" applyBorder="1" applyAlignment="1">
      <alignment horizontal="center" vertical="center"/>
    </xf>
    <xf numFmtId="168" fontId="2" fillId="0" borderId="67" xfId="0" applyNumberFormat="1" applyFont="1" applyBorder="1" applyAlignment="1">
      <alignment vertical="center"/>
    </xf>
    <xf numFmtId="166" fontId="2" fillId="0" borderId="67" xfId="0" applyNumberFormat="1" applyFont="1" applyBorder="1" applyAlignment="1">
      <alignment horizontal="center" vertical="center"/>
    </xf>
    <xf numFmtId="0" fontId="6" fillId="24" borderId="67" xfId="0" applyFont="1" applyFill="1" applyBorder="1" applyAlignment="1">
      <alignment vertical="center"/>
    </xf>
    <xf numFmtId="166" fontId="6" fillId="24" borderId="67" xfId="0" applyNumberFormat="1" applyFont="1" applyFill="1" applyBorder="1" applyAlignment="1">
      <alignment horizontal="center" vertical="center"/>
    </xf>
    <xf numFmtId="168" fontId="6" fillId="24" borderId="67" xfId="0" applyNumberFormat="1" applyFont="1" applyFill="1" applyBorder="1" applyAlignment="1">
      <alignment horizontal="center" vertical="center"/>
    </xf>
    <xf numFmtId="0" fontId="2" fillId="18" borderId="67" xfId="0" applyFont="1" applyFill="1" applyBorder="1" applyAlignment="1">
      <alignment horizontal="left" vertical="center"/>
    </xf>
    <xf numFmtId="0" fontId="2" fillId="0" borderId="67" xfId="0" applyFont="1" applyBorder="1" applyAlignment="1">
      <alignment horizontal="left" vertical="center"/>
    </xf>
    <xf numFmtId="1" fontId="2" fillId="0" borderId="67" xfId="0" applyNumberFormat="1" applyFont="1" applyBorder="1" applyAlignment="1">
      <alignment horizontal="left" vertical="center"/>
    </xf>
    <xf numFmtId="1" fontId="2" fillId="18" borderId="67" xfId="0" applyNumberFormat="1" applyFont="1" applyFill="1" applyBorder="1" applyAlignment="1">
      <alignment horizontal="left" vertical="center"/>
    </xf>
    <xf numFmtId="0" fontId="6" fillId="0" borderId="0" xfId="0" applyFont="1" applyAlignment="1">
      <alignment horizontal="center" vertical="center" wrapText="1"/>
    </xf>
    <xf numFmtId="0" fontId="2" fillId="0" borderId="102" xfId="0" applyFont="1" applyBorder="1" applyAlignment="1">
      <alignment horizontal="center" vertical="center" wrapText="1"/>
    </xf>
    <xf numFmtId="0" fontId="6" fillId="0" borderId="1" xfId="0" applyFont="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5" fillId="0" borderId="1" xfId="0" applyFont="1" applyBorder="1" applyAlignment="1">
      <alignment vertical="center"/>
    </xf>
    <xf numFmtId="0" fontId="2" fillId="0" borderId="67" xfId="0" applyFont="1" applyBorder="1" applyAlignment="1">
      <alignment vertical="center" wrapText="1"/>
    </xf>
    <xf numFmtId="0" fontId="2" fillId="19" borderId="67" xfId="0" applyFont="1" applyFill="1" applyBorder="1" applyAlignment="1">
      <alignment vertical="center"/>
    </xf>
    <xf numFmtId="0" fontId="7" fillId="0" borderId="1" xfId="0" applyFont="1" applyBorder="1" applyAlignment="1">
      <alignment vertical="center"/>
    </xf>
    <xf numFmtId="0" fontId="2" fillId="0" borderId="104" xfId="0" applyFont="1" applyBorder="1" applyAlignment="1">
      <alignment vertical="center"/>
    </xf>
    <xf numFmtId="0" fontId="6" fillId="0" borderId="1" xfId="0" applyFont="1" applyBorder="1" applyAlignment="1">
      <alignment horizontal="center" vertical="center" wrapText="1"/>
    </xf>
    <xf numFmtId="0" fontId="6" fillId="4" borderId="67" xfId="0" applyFont="1" applyFill="1" applyBorder="1" applyAlignment="1">
      <alignment horizontal="left" vertical="center" wrapText="1"/>
    </xf>
    <xf numFmtId="0" fontId="6" fillId="0" borderId="67" xfId="0" applyFont="1" applyBorder="1" applyAlignment="1">
      <alignment horizontal="left" vertical="center" wrapText="1"/>
    </xf>
    <xf numFmtId="0" fontId="6" fillId="0" borderId="1" xfId="0" applyFont="1" applyBorder="1" applyAlignment="1">
      <alignment horizontal="left" vertical="center" wrapText="1"/>
    </xf>
    <xf numFmtId="169" fontId="2" fillId="0" borderId="67" xfId="0" applyNumberFormat="1" applyFont="1" applyBorder="1" applyAlignment="1">
      <alignment horizontal="left" vertical="center" wrapText="1"/>
    </xf>
    <xf numFmtId="0" fontId="2" fillId="18" borderId="67" xfId="0" applyFont="1" applyFill="1" applyBorder="1" applyAlignment="1">
      <alignment horizontal="left" vertical="center" wrapText="1"/>
    </xf>
    <xf numFmtId="0" fontId="2" fillId="0" borderId="1" xfId="0" applyFont="1" applyBorder="1" applyAlignment="1">
      <alignment horizontal="left" vertical="center" wrapText="1"/>
    </xf>
    <xf numFmtId="0" fontId="2" fillId="18" borderId="68" xfId="0" applyFont="1" applyFill="1" applyBorder="1" applyAlignment="1">
      <alignment horizontal="left" vertical="center" wrapText="1"/>
    </xf>
    <xf numFmtId="0" fontId="10" fillId="0" borderId="1" xfId="0" applyFont="1" applyBorder="1" applyAlignment="1">
      <alignment horizontal="left" vertical="center" wrapText="1"/>
    </xf>
    <xf numFmtId="0" fontId="2" fillId="12" borderId="68" xfId="0" applyFont="1" applyFill="1" applyBorder="1" applyAlignment="1">
      <alignment horizontal="left" vertical="center" wrapText="1"/>
    </xf>
    <xf numFmtId="0" fontId="2" fillId="0" borderId="102" xfId="0" applyFont="1" applyBorder="1" applyAlignment="1">
      <alignment horizontal="left" vertical="center" wrapText="1"/>
    </xf>
    <xf numFmtId="169" fontId="2" fillId="0" borderId="1" xfId="0" applyNumberFormat="1" applyFont="1" applyBorder="1" applyAlignment="1">
      <alignment horizontal="left" vertical="center" wrapText="1"/>
    </xf>
    <xf numFmtId="169" fontId="2" fillId="0" borderId="102" xfId="0" applyNumberFormat="1" applyFont="1" applyBorder="1" applyAlignment="1">
      <alignment horizontal="left" vertical="center" wrapText="1"/>
    </xf>
    <xf numFmtId="0" fontId="2" fillId="0" borderId="8" xfId="0" applyFont="1" applyBorder="1" applyAlignment="1">
      <alignment horizontal="left" vertical="center" wrapText="1"/>
    </xf>
    <xf numFmtId="0" fontId="2" fillId="0" borderId="103" xfId="0" applyFont="1" applyBorder="1" applyAlignment="1">
      <alignment horizontal="left" vertical="center" wrapText="1"/>
    </xf>
    <xf numFmtId="0" fontId="6" fillId="0" borderId="103" xfId="0" applyFont="1" applyBorder="1" applyAlignment="1">
      <alignment horizontal="left" vertical="center" wrapText="1"/>
    </xf>
    <xf numFmtId="0" fontId="6" fillId="0" borderId="11" xfId="0" applyFont="1" applyBorder="1" applyAlignment="1">
      <alignment horizontal="left" vertical="center" wrapText="1"/>
    </xf>
    <xf numFmtId="0" fontId="6" fillId="0" borderId="106" xfId="0" applyFont="1" applyBorder="1" applyAlignment="1">
      <alignment vertical="center" wrapText="1"/>
    </xf>
    <xf numFmtId="0" fontId="6" fillId="0" borderId="107" xfId="0" applyFont="1" applyBorder="1" applyAlignment="1">
      <alignment vertical="center" wrapText="1"/>
    </xf>
    <xf numFmtId="0" fontId="2" fillId="0" borderId="108" xfId="0" applyFont="1" applyBorder="1" applyAlignment="1">
      <alignment vertical="center" wrapText="1"/>
    </xf>
    <xf numFmtId="0" fontId="2" fillId="0" borderId="106" xfId="0" applyFont="1" applyBorder="1" applyAlignment="1">
      <alignment vertical="center" wrapText="1"/>
    </xf>
    <xf numFmtId="0" fontId="2" fillId="0" borderId="106" xfId="0" applyFont="1" applyBorder="1" applyAlignment="1">
      <alignment horizontal="center" vertical="center" wrapText="1"/>
    </xf>
    <xf numFmtId="0" fontId="2" fillId="0" borderId="109" xfId="0" applyFont="1" applyBorder="1" applyAlignment="1">
      <alignment vertical="center" wrapText="1"/>
    </xf>
    <xf numFmtId="0" fontId="2" fillId="0" borderId="110" xfId="0" applyFont="1" applyBorder="1" applyAlignment="1">
      <alignment vertical="center" wrapText="1"/>
    </xf>
    <xf numFmtId="0" fontId="2" fillId="0" borderId="63" xfId="0" applyFont="1" applyBorder="1" applyAlignment="1">
      <alignment vertical="center"/>
    </xf>
    <xf numFmtId="0" fontId="2" fillId="0" borderId="109" xfId="0" applyFont="1" applyBorder="1" applyAlignment="1">
      <alignment vertical="center"/>
    </xf>
    <xf numFmtId="0" fontId="2" fillId="0" borderId="67" xfId="0" applyFont="1" applyBorder="1" applyAlignment="1">
      <alignment horizontal="left" vertical="center" wrapText="1"/>
    </xf>
    <xf numFmtId="0" fontId="10" fillId="0" borderId="67" xfId="0" applyFont="1" applyBorder="1" applyAlignment="1">
      <alignment horizontal="left" vertical="center" wrapText="1"/>
    </xf>
    <xf numFmtId="0" fontId="6" fillId="0" borderId="0" xfId="0" applyFont="1" applyAlignment="1">
      <alignment horizontal="left" vertical="center" wrapText="1"/>
    </xf>
    <xf numFmtId="0" fontId="4" fillId="0" borderId="67" xfId="0" applyFont="1" applyBorder="1" applyAlignment="1">
      <alignment horizontal="left" vertical="center" wrapText="1"/>
    </xf>
    <xf numFmtId="1" fontId="6" fillId="0" borderId="67" xfId="0" applyNumberFormat="1" applyFont="1" applyBorder="1" applyAlignment="1">
      <alignment horizontal="left" vertical="center" wrapText="1"/>
    </xf>
    <xf numFmtId="2" fontId="2" fillId="0" borderId="67" xfId="0" applyNumberFormat="1" applyFont="1" applyBorder="1" applyAlignment="1">
      <alignment horizontal="center" vertical="center" wrapText="1"/>
    </xf>
    <xf numFmtId="0" fontId="2" fillId="0" borderId="67" xfId="0" applyFont="1" applyBorder="1" applyAlignment="1">
      <alignment horizontal="center" vertical="center" wrapText="1"/>
    </xf>
    <xf numFmtId="0" fontId="6" fillId="0" borderId="67" xfId="0" applyFont="1" applyBorder="1" applyAlignment="1">
      <alignment vertical="center" wrapText="1"/>
    </xf>
    <xf numFmtId="0" fontId="2" fillId="0" borderId="1" xfId="0" applyFont="1" applyBorder="1" applyAlignment="1">
      <alignment horizontal="center" vertical="center" wrapText="1"/>
    </xf>
    <xf numFmtId="0" fontId="6" fillId="4" borderId="62" xfId="0" applyFont="1" applyFill="1" applyBorder="1" applyAlignment="1">
      <alignment horizontal="left" vertical="center" wrapText="1"/>
    </xf>
    <xf numFmtId="0" fontId="6" fillId="0" borderId="67" xfId="0" applyFont="1" applyBorder="1" applyAlignment="1">
      <alignment horizontal="center" vertical="center" wrapText="1"/>
    </xf>
    <xf numFmtId="0" fontId="6" fillId="10" borderId="62" xfId="0" applyFont="1" applyFill="1" applyBorder="1" applyAlignment="1">
      <alignment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2" fillId="0" borderId="0" xfId="0" applyFont="1" applyAlignment="1">
      <alignment horizontal="left" vertical="center" wrapText="1"/>
    </xf>
    <xf numFmtId="0" fontId="15" fillId="0" borderId="0" xfId="0" applyFont="1" applyAlignment="1">
      <alignment horizontal="left" vertical="center"/>
    </xf>
    <xf numFmtId="0" fontId="2" fillId="0" borderId="112" xfId="0" applyFont="1" applyBorder="1" applyAlignment="1">
      <alignment horizontal="left" vertical="center" wrapText="1"/>
    </xf>
    <xf numFmtId="0" fontId="2" fillId="10" borderId="67" xfId="0" applyFont="1" applyFill="1" applyBorder="1" applyAlignment="1">
      <alignment horizontal="left" vertical="center" wrapText="1"/>
    </xf>
    <xf numFmtId="0" fontId="6" fillId="10" borderId="67" xfId="0" applyFont="1" applyFill="1" applyBorder="1" applyAlignment="1">
      <alignment horizontal="left" vertical="center" wrapText="1"/>
    </xf>
    <xf numFmtId="0" fontId="6" fillId="10" borderId="112" xfId="0" applyFont="1" applyFill="1" applyBorder="1" applyAlignment="1">
      <alignment horizontal="left" vertical="center" wrapText="1"/>
    </xf>
    <xf numFmtId="0" fontId="2" fillId="10" borderId="112" xfId="0" applyFont="1" applyFill="1" applyBorder="1" applyAlignment="1">
      <alignment horizontal="left" vertical="center" wrapText="1"/>
    </xf>
    <xf numFmtId="0" fontId="6" fillId="0" borderId="101" xfId="0" applyFont="1" applyBorder="1" applyAlignment="1">
      <alignment horizontal="center" vertical="center" wrapText="1"/>
    </xf>
    <xf numFmtId="9" fontId="2" fillId="0" borderId="112" xfId="0" applyNumberFormat="1" applyFont="1" applyBorder="1" applyAlignment="1">
      <alignment horizontal="center" vertical="center" wrapText="1"/>
    </xf>
    <xf numFmtId="0" fontId="2" fillId="0" borderId="112" xfId="0" applyFont="1" applyBorder="1" applyAlignment="1">
      <alignment horizontal="center" vertical="center" wrapText="1"/>
    </xf>
    <xf numFmtId="0" fontId="6" fillId="0" borderId="112" xfId="0" applyFont="1" applyBorder="1" applyAlignment="1">
      <alignment horizontal="center" vertical="center" wrapText="1"/>
    </xf>
    <xf numFmtId="9" fontId="2" fillId="0" borderId="0" xfId="0" applyNumberFormat="1" applyFont="1" applyAlignment="1">
      <alignment horizontal="center" vertical="center" wrapText="1"/>
    </xf>
    <xf numFmtId="10" fontId="2" fillId="0" borderId="112" xfId="0" applyNumberFormat="1" applyFont="1" applyBorder="1" applyAlignment="1">
      <alignment horizontal="center" vertical="center" wrapText="1"/>
    </xf>
    <xf numFmtId="2" fontId="2" fillId="0" borderId="112" xfId="0" applyNumberFormat="1" applyFont="1" applyBorder="1" applyAlignment="1">
      <alignment horizontal="center" vertical="center" wrapText="1"/>
    </xf>
    <xf numFmtId="2" fontId="2" fillId="10" borderId="67" xfId="0" applyNumberFormat="1" applyFont="1" applyFill="1" applyBorder="1" applyAlignment="1">
      <alignment horizontal="center" vertical="center" wrapText="1"/>
    </xf>
    <xf numFmtId="1" fontId="2" fillId="10" borderId="67" xfId="0" applyNumberFormat="1" applyFont="1" applyFill="1" applyBorder="1" applyAlignment="1">
      <alignment horizontal="center" vertical="center" wrapText="1"/>
    </xf>
    <xf numFmtId="0" fontId="2" fillId="10" borderId="101" xfId="0" applyFont="1" applyFill="1" applyBorder="1" applyAlignment="1">
      <alignment horizontal="center" vertical="center" wrapText="1"/>
    </xf>
    <xf numFmtId="0" fontId="6" fillId="10" borderId="112" xfId="0" applyFont="1" applyFill="1" applyBorder="1" applyAlignment="1">
      <alignment horizontal="center" vertical="center" wrapText="1"/>
    </xf>
    <xf numFmtId="0" fontId="2" fillId="10" borderId="112" xfId="0" applyFont="1" applyFill="1" applyBorder="1" applyAlignment="1">
      <alignment horizontal="center" vertical="center" wrapText="1"/>
    </xf>
    <xf numFmtId="2" fontId="6" fillId="0" borderId="67" xfId="0" applyNumberFormat="1" applyFont="1" applyBorder="1" applyAlignment="1">
      <alignment horizontal="center" vertical="center" wrapText="1"/>
    </xf>
    <xf numFmtId="0" fontId="6" fillId="0" borderId="67" xfId="0" applyFont="1" applyFill="1" applyBorder="1" applyAlignment="1">
      <alignment horizontal="center" vertical="center" wrapText="1"/>
    </xf>
    <xf numFmtId="0" fontId="2" fillId="0" borderId="62" xfId="0" applyFont="1" applyFill="1" applyBorder="1" applyAlignment="1">
      <alignment horizontal="center" vertical="center" wrapText="1"/>
    </xf>
    <xf numFmtId="0" fontId="14" fillId="0" borderId="0" xfId="0" applyFont="1" applyAlignment="1"/>
    <xf numFmtId="0" fontId="2" fillId="0" borderId="112" xfId="0" applyFont="1" applyBorder="1" applyAlignment="1">
      <alignment vertical="center"/>
    </xf>
    <xf numFmtId="0" fontId="16" fillId="0" borderId="80" xfId="0" applyFont="1" applyBorder="1" applyAlignment="1">
      <alignment vertical="center" wrapText="1"/>
    </xf>
    <xf numFmtId="0" fontId="16" fillId="0" borderId="81" xfId="0" applyFont="1" applyBorder="1" applyAlignment="1">
      <alignment vertical="center" wrapText="1"/>
    </xf>
    <xf numFmtId="9" fontId="2" fillId="10" borderId="62" xfId="0" applyNumberFormat="1" applyFont="1" applyFill="1" applyBorder="1" applyAlignment="1">
      <alignment vertical="center" wrapText="1"/>
    </xf>
    <xf numFmtId="0" fontId="2" fillId="10" borderId="62" xfId="0" applyFont="1" applyFill="1" applyBorder="1" applyAlignment="1">
      <alignment horizontal="center" vertical="center" wrapText="1"/>
    </xf>
    <xf numFmtId="0" fontId="2" fillId="10" borderId="112" xfId="0" applyFont="1" applyFill="1" applyBorder="1" applyAlignment="1">
      <alignment horizontal="center" vertical="center" wrapText="1"/>
    </xf>
    <xf numFmtId="0" fontId="2" fillId="10" borderId="112" xfId="0" applyFont="1" applyFill="1" applyBorder="1" applyAlignment="1">
      <alignment vertical="center" wrapText="1"/>
    </xf>
    <xf numFmtId="174" fontId="2" fillId="10" borderId="62" xfId="0" applyNumberFormat="1" applyFont="1" applyFill="1" applyBorder="1" applyAlignment="1">
      <alignment vertical="center" wrapText="1"/>
    </xf>
    <xf numFmtId="10" fontId="2" fillId="10" borderId="62" xfId="0" applyNumberFormat="1" applyFont="1" applyFill="1" applyBorder="1" applyAlignment="1">
      <alignment vertical="center" wrapText="1"/>
    </xf>
    <xf numFmtId="170" fontId="2" fillId="0" borderId="112" xfId="0" applyNumberFormat="1" applyFont="1" applyBorder="1" applyAlignment="1">
      <alignment horizontal="center" vertical="center" wrapText="1"/>
    </xf>
    <xf numFmtId="171" fontId="2" fillId="0" borderId="112" xfId="0" applyNumberFormat="1" applyFont="1" applyBorder="1" applyAlignment="1">
      <alignment horizontal="center" vertical="center" wrapText="1"/>
    </xf>
    <xf numFmtId="172" fontId="2" fillId="0" borderId="112" xfId="0" applyNumberFormat="1" applyFont="1" applyBorder="1" applyAlignment="1">
      <alignment horizontal="center" vertical="center" wrapText="1"/>
    </xf>
    <xf numFmtId="0" fontId="2" fillId="0" borderId="0" xfId="0" applyFont="1" applyAlignment="1">
      <alignment wrapText="1"/>
    </xf>
    <xf numFmtId="0" fontId="2" fillId="0" borderId="110" xfId="0" applyFont="1" applyBorder="1" applyAlignment="1">
      <alignment horizontal="center" vertical="center" wrapText="1"/>
    </xf>
    <xf numFmtId="0" fontId="2" fillId="0" borderId="110" xfId="0" applyFont="1" applyBorder="1" applyAlignment="1">
      <alignment horizontal="center" vertical="center"/>
    </xf>
    <xf numFmtId="0" fontId="2" fillId="0" borderId="111" xfId="0" applyFont="1" applyBorder="1" applyAlignment="1">
      <alignment horizontal="center" vertical="center"/>
    </xf>
    <xf numFmtId="1" fontId="2" fillId="0" borderId="67" xfId="0" applyNumberFormat="1" applyFont="1" applyBorder="1" applyAlignment="1">
      <alignment horizontal="center" vertical="center" wrapText="1"/>
    </xf>
    <xf numFmtId="0" fontId="6" fillId="10" borderId="62" xfId="0" applyFont="1" applyFill="1" applyBorder="1" applyAlignment="1">
      <alignment horizontal="center" vertical="center" wrapText="1"/>
    </xf>
    <xf numFmtId="1" fontId="6" fillId="10" borderId="62" xfId="0" applyNumberFormat="1" applyFont="1" applyFill="1" applyBorder="1" applyAlignment="1">
      <alignment horizontal="center" vertical="center" wrapText="1"/>
    </xf>
    <xf numFmtId="0" fontId="12" fillId="10" borderId="62" xfId="0" applyFont="1" applyFill="1" applyBorder="1" applyAlignment="1">
      <alignment horizontal="left" vertical="center"/>
    </xf>
    <xf numFmtId="0" fontId="2" fillId="0" borderId="0" xfId="0" applyFont="1" applyAlignment="1">
      <alignment vertical="center" wrapText="1"/>
    </xf>
    <xf numFmtId="0" fontId="2" fillId="25" borderId="67" xfId="0" applyFont="1" applyFill="1" applyBorder="1" applyAlignment="1">
      <alignment vertical="center" wrapText="1"/>
    </xf>
    <xf numFmtId="0" fontId="2" fillId="19" borderId="67" xfId="0" applyFont="1" applyFill="1" applyBorder="1" applyAlignment="1">
      <alignment vertical="center" wrapText="1"/>
    </xf>
    <xf numFmtId="0" fontId="2" fillId="0" borderId="104" xfId="0" applyFont="1" applyBorder="1" applyAlignment="1">
      <alignment vertical="center" wrapText="1"/>
    </xf>
    <xf numFmtId="0" fontId="2" fillId="19" borderId="71" xfId="0" applyFont="1" applyFill="1" applyBorder="1" applyAlignment="1">
      <alignment vertical="center" wrapText="1"/>
    </xf>
    <xf numFmtId="0" fontId="2" fillId="0" borderId="102" xfId="0" applyFont="1" applyBorder="1" applyAlignment="1">
      <alignment vertical="center" wrapText="1"/>
    </xf>
    <xf numFmtId="0" fontId="11" fillId="25" borderId="67" xfId="0" applyFont="1" applyFill="1" applyBorder="1" applyAlignment="1">
      <alignment vertical="center" wrapText="1"/>
    </xf>
    <xf numFmtId="0" fontId="2" fillId="0" borderId="103" xfId="0" applyFont="1" applyBorder="1" applyAlignment="1">
      <alignment vertical="center" wrapText="1"/>
    </xf>
    <xf numFmtId="0" fontId="2" fillId="25" borderId="72" xfId="0" applyFont="1" applyFill="1" applyBorder="1" applyAlignment="1">
      <alignment vertical="center" wrapText="1"/>
    </xf>
    <xf numFmtId="0" fontId="16" fillId="0" borderId="80" xfId="0" applyFont="1" applyBorder="1" applyAlignment="1">
      <alignment wrapText="1"/>
    </xf>
    <xf numFmtId="0" fontId="16" fillId="0" borderId="81" xfId="0" applyFont="1" applyBorder="1" applyAlignment="1">
      <alignment wrapText="1"/>
    </xf>
    <xf numFmtId="0" fontId="6" fillId="10" borderId="112" xfId="0" applyFont="1" applyFill="1" applyBorder="1" applyAlignment="1">
      <alignment vertical="center" wrapText="1"/>
    </xf>
    <xf numFmtId="0" fontId="6" fillId="0" borderId="112" xfId="0" applyFont="1" applyBorder="1" applyAlignment="1">
      <alignment horizontal="left" vertical="center" wrapText="1"/>
    </xf>
    <xf numFmtId="0" fontId="2" fillId="0" borderId="112" xfId="0" applyFont="1" applyBorder="1" applyAlignment="1">
      <alignment vertical="center" wrapText="1"/>
    </xf>
    <xf numFmtId="0" fontId="6" fillId="0" borderId="112" xfId="0" applyFont="1" applyBorder="1" applyAlignment="1">
      <alignment vertical="center" wrapText="1"/>
    </xf>
    <xf numFmtId="0" fontId="4" fillId="0" borderId="112" xfId="0" applyFont="1" applyBorder="1" applyAlignment="1">
      <alignment horizontal="left" vertical="center" wrapText="1"/>
    </xf>
    <xf numFmtId="0" fontId="2" fillId="10" borderId="101" xfId="0" applyFont="1" applyFill="1" applyBorder="1" applyAlignment="1">
      <alignment vertical="center" wrapText="1"/>
    </xf>
    <xf numFmtId="2" fontId="2" fillId="10" borderId="112" xfId="0" applyNumberFormat="1" applyFont="1" applyFill="1" applyBorder="1" applyAlignment="1">
      <alignment horizontal="center" vertical="center" wrapText="1"/>
    </xf>
    <xf numFmtId="0" fontId="2" fillId="10" borderId="116" xfId="0" applyFont="1" applyFill="1" applyBorder="1" applyAlignment="1">
      <alignment horizontal="center" vertical="center" wrapText="1"/>
    </xf>
    <xf numFmtId="0" fontId="2" fillId="0" borderId="101" xfId="0" applyFont="1" applyFill="1" applyBorder="1" applyAlignment="1">
      <alignment vertical="center" wrapText="1"/>
    </xf>
    <xf numFmtId="0" fontId="18" fillId="0" borderId="101" xfId="0" applyFont="1" applyFill="1" applyBorder="1" applyAlignment="1">
      <alignment horizontal="center" vertical="center" wrapText="1"/>
    </xf>
    <xf numFmtId="0" fontId="2" fillId="0" borderId="0" xfId="0" applyFont="1" applyFill="1" applyAlignment="1">
      <alignment vertical="center" wrapText="1"/>
    </xf>
    <xf numFmtId="0" fontId="2" fillId="0" borderId="0" xfId="0" applyFont="1" applyFill="1" applyAlignment="1">
      <alignment horizontal="center" vertical="center" wrapText="1"/>
    </xf>
    <xf numFmtId="0" fontId="2" fillId="0" borderId="112" xfId="0" applyFont="1" applyFill="1" applyBorder="1" applyAlignment="1">
      <alignment horizontal="center" vertical="center" wrapText="1"/>
    </xf>
    <xf numFmtId="2" fontId="2" fillId="10" borderId="103" xfId="0" applyNumberFormat="1" applyFont="1" applyFill="1" applyBorder="1" applyAlignment="1">
      <alignment horizontal="center" vertical="center" wrapText="1"/>
    </xf>
    <xf numFmtId="0" fontId="2" fillId="0" borderId="101" xfId="0" applyFont="1" applyBorder="1" applyAlignment="1">
      <alignment horizontal="center" vertical="center" wrapText="1"/>
    </xf>
    <xf numFmtId="1" fontId="2" fillId="10" borderId="112" xfId="0" applyNumberFormat="1" applyFont="1" applyFill="1" applyBorder="1" applyAlignment="1">
      <alignment horizontal="center" vertical="center" wrapText="1"/>
    </xf>
    <xf numFmtId="0" fontId="6" fillId="10" borderId="103" xfId="0" applyFont="1" applyFill="1" applyBorder="1" applyAlignment="1">
      <alignment horizontal="left" vertical="center" wrapText="1"/>
    </xf>
    <xf numFmtId="0" fontId="16" fillId="0" borderId="0" xfId="0" applyFont="1" applyFill="1" applyAlignment="1">
      <alignment horizontal="left" vertical="center" wrapText="1"/>
    </xf>
    <xf numFmtId="0" fontId="2" fillId="0" borderId="62" xfId="0" applyFont="1" applyFill="1" applyBorder="1" applyAlignment="1">
      <alignment vertical="center" wrapText="1"/>
    </xf>
    <xf numFmtId="0" fontId="16" fillId="0" borderId="112" xfId="0" applyFont="1" applyFill="1" applyBorder="1" applyAlignment="1">
      <alignment horizontal="left" vertical="center" wrapText="1"/>
    </xf>
    <xf numFmtId="0" fontId="18" fillId="0" borderId="112" xfId="0" applyFont="1" applyFill="1" applyBorder="1" applyAlignment="1">
      <alignment horizontal="center" vertical="center" wrapText="1"/>
    </xf>
    <xf numFmtId="0" fontId="6" fillId="26" borderId="112" xfId="0" applyFont="1" applyFill="1" applyBorder="1" applyAlignment="1">
      <alignment horizontal="center" vertical="center" wrapText="1"/>
    </xf>
    <xf numFmtId="0" fontId="6" fillId="19" borderId="112" xfId="0" applyFont="1" applyFill="1" applyBorder="1" applyAlignment="1">
      <alignment horizontal="left" vertical="center" wrapText="1"/>
    </xf>
    <xf numFmtId="0" fontId="6" fillId="19" borderId="112" xfId="0" applyFont="1" applyFill="1" applyBorder="1" applyAlignment="1">
      <alignment horizontal="center" vertical="center" wrapText="1"/>
    </xf>
    <xf numFmtId="0" fontId="6" fillId="27" borderId="112" xfId="0" applyFont="1" applyFill="1" applyBorder="1" applyAlignment="1">
      <alignment horizontal="left" vertical="center" wrapText="1"/>
    </xf>
    <xf numFmtId="0" fontId="6" fillId="28" borderId="112" xfId="0" applyFont="1" applyFill="1" applyBorder="1" applyAlignment="1">
      <alignment horizontal="left" vertical="center" wrapText="1"/>
    </xf>
    <xf numFmtId="0" fontId="6" fillId="28" borderId="112" xfId="0" applyFont="1" applyFill="1" applyBorder="1" applyAlignment="1">
      <alignment horizontal="center" vertical="center" wrapText="1"/>
    </xf>
    <xf numFmtId="169" fontId="2" fillId="0" borderId="112" xfId="0" applyNumberFormat="1" applyFont="1" applyBorder="1" applyAlignment="1">
      <alignment horizontal="left" vertical="center" wrapText="1"/>
    </xf>
    <xf numFmtId="0" fontId="2" fillId="28" borderId="112" xfId="0" applyFont="1" applyFill="1" applyBorder="1" applyAlignment="1">
      <alignment horizontal="center" vertical="center" wrapText="1"/>
    </xf>
    <xf numFmtId="0" fontId="10" fillId="28" borderId="112" xfId="0" applyFont="1" applyFill="1" applyBorder="1" applyAlignment="1">
      <alignment horizontal="left" vertical="center" wrapText="1"/>
    </xf>
    <xf numFmtId="0" fontId="6" fillId="10" borderId="79" xfId="0" applyFont="1" applyFill="1" applyBorder="1" applyAlignment="1">
      <alignment vertical="center" wrapText="1"/>
    </xf>
    <xf numFmtId="0" fontId="2" fillId="0" borderId="90" xfId="0" applyFont="1" applyBorder="1" applyAlignment="1">
      <alignment vertical="center" wrapText="1"/>
    </xf>
    <xf numFmtId="0" fontId="2" fillId="0" borderId="101" xfId="0" applyFont="1" applyBorder="1" applyAlignment="1">
      <alignment vertical="center" wrapText="1"/>
    </xf>
    <xf numFmtId="0" fontId="16" fillId="0" borderId="101" xfId="0" applyFont="1" applyFill="1" applyBorder="1" applyAlignment="1">
      <alignment vertical="center" wrapText="1"/>
    </xf>
    <xf numFmtId="0" fontId="16" fillId="0" borderId="101" xfId="0" applyFont="1" applyBorder="1" applyAlignment="1">
      <alignment vertical="center" wrapText="1"/>
    </xf>
    <xf numFmtId="0" fontId="16" fillId="0" borderId="112" xfId="0" applyFont="1" applyFill="1" applyBorder="1" applyAlignment="1">
      <alignment horizontal="center" vertical="center" wrapText="1"/>
    </xf>
    <xf numFmtId="0" fontId="6" fillId="4" borderId="112" xfId="0" applyFont="1" applyFill="1" applyBorder="1" applyAlignment="1">
      <alignment horizontal="left" vertical="center" wrapText="1"/>
    </xf>
    <xf numFmtId="0" fontId="2" fillId="4" borderId="112" xfId="0" applyFont="1" applyFill="1" applyBorder="1" applyAlignment="1">
      <alignment horizontal="center" vertical="center" wrapText="1"/>
    </xf>
    <xf numFmtId="1" fontId="2" fillId="4" borderId="112" xfId="0" applyNumberFormat="1" applyFont="1" applyFill="1" applyBorder="1" applyAlignment="1">
      <alignment horizontal="center" vertical="center" wrapText="1"/>
    </xf>
    <xf numFmtId="0" fontId="2" fillId="27" borderId="112" xfId="0" applyFont="1" applyFill="1" applyBorder="1" applyAlignment="1">
      <alignment horizontal="center" vertical="center" wrapText="1"/>
    </xf>
    <xf numFmtId="0" fontId="2" fillId="19" borderId="112" xfId="0" applyFont="1" applyFill="1" applyBorder="1" applyAlignment="1">
      <alignment horizontal="center" vertical="center" wrapText="1"/>
    </xf>
    <xf numFmtId="175" fontId="6" fillId="0" borderId="112" xfId="0" applyNumberFormat="1" applyFont="1" applyBorder="1" applyAlignment="1">
      <alignment horizontal="left" vertical="center" wrapText="1"/>
    </xf>
    <xf numFmtId="0" fontId="10" fillId="0" borderId="112" xfId="0" applyFont="1" applyBorder="1" applyAlignment="1">
      <alignment horizontal="left" vertical="center" wrapText="1"/>
    </xf>
    <xf numFmtId="0" fontId="2" fillId="0" borderId="62" xfId="0" applyFont="1" applyFill="1" applyBorder="1" applyAlignment="1">
      <alignment horizontal="left" vertical="center" wrapText="1"/>
    </xf>
    <xf numFmtId="0" fontId="6" fillId="0" borderId="0" xfId="0" applyFont="1" applyAlignment="1">
      <alignment vertical="center" wrapText="1"/>
    </xf>
    <xf numFmtId="0" fontId="6" fillId="10" borderId="101" xfId="0" applyFont="1" applyFill="1" applyBorder="1" applyAlignment="1">
      <alignment vertical="center" wrapText="1"/>
    </xf>
    <xf numFmtId="0" fontId="2" fillId="34" borderId="62" xfId="0" applyFont="1" applyFill="1" applyBorder="1" applyAlignment="1">
      <alignment vertical="center" wrapText="1"/>
    </xf>
    <xf numFmtId="0" fontId="2" fillId="33" borderId="0" xfId="0" applyFont="1" applyFill="1" applyAlignment="1">
      <alignment vertical="center" wrapText="1"/>
    </xf>
    <xf numFmtId="0" fontId="6" fillId="10" borderId="101" xfId="0" applyFont="1" applyFill="1" applyBorder="1" applyAlignment="1">
      <alignment horizontal="center" vertical="center" wrapText="1"/>
    </xf>
    <xf numFmtId="0" fontId="6" fillId="0" borderId="101" xfId="0" applyFont="1" applyBorder="1" applyAlignment="1">
      <alignment horizontal="left" vertical="center" wrapText="1"/>
    </xf>
    <xf numFmtId="0" fontId="6" fillId="0" borderId="103" xfId="0" applyFont="1" applyBorder="1" applyAlignment="1">
      <alignment horizontal="center" vertical="center" wrapText="1"/>
    </xf>
    <xf numFmtId="0" fontId="6" fillId="40" borderId="79" xfId="0" applyFont="1" applyFill="1" applyBorder="1" applyAlignment="1">
      <alignment vertical="center" wrapText="1"/>
    </xf>
    <xf numFmtId="0" fontId="16" fillId="0" borderId="80" xfId="0" applyFont="1" applyFill="1" applyBorder="1" applyAlignment="1">
      <alignment vertical="center" wrapText="1"/>
    </xf>
    <xf numFmtId="0" fontId="16" fillId="0" borderId="81" xfId="0" applyFont="1" applyFill="1" applyBorder="1" applyAlignment="1">
      <alignment vertical="center" wrapText="1"/>
    </xf>
    <xf numFmtId="0" fontId="6" fillId="0" borderId="101" xfId="0" applyFont="1" applyFill="1" applyBorder="1" applyAlignment="1">
      <alignment vertical="center" wrapText="1"/>
    </xf>
    <xf numFmtId="2" fontId="6" fillId="10" borderId="112" xfId="0" applyNumberFormat="1" applyFont="1" applyFill="1" applyBorder="1" applyAlignment="1">
      <alignment horizontal="center" vertical="center" wrapText="1"/>
    </xf>
    <xf numFmtId="2" fontId="6" fillId="10" borderId="101" xfId="0" applyNumberFormat="1" applyFont="1" applyFill="1" applyBorder="1" applyAlignment="1">
      <alignment horizontal="center" vertical="center" wrapText="1"/>
    </xf>
    <xf numFmtId="0" fontId="6" fillId="18" borderId="112" xfId="0" applyFont="1" applyFill="1" applyBorder="1" applyAlignment="1">
      <alignment horizontal="center" vertical="center" wrapText="1"/>
    </xf>
    <xf numFmtId="0" fontId="2" fillId="0" borderId="116" xfId="0" applyFont="1" applyBorder="1" applyAlignment="1">
      <alignment horizontal="left" vertical="center" wrapText="1"/>
    </xf>
    <xf numFmtId="0" fontId="6" fillId="0" borderId="101" xfId="0" applyFont="1" applyFill="1" applyBorder="1" applyAlignment="1">
      <alignment horizontal="center" vertical="center" wrapText="1"/>
    </xf>
    <xf numFmtId="0" fontId="6" fillId="0" borderId="101" xfId="0" applyFont="1" applyBorder="1" applyAlignment="1">
      <alignment vertical="center" wrapText="1"/>
    </xf>
    <xf numFmtId="0" fontId="6" fillId="29" borderId="112" xfId="0" applyFont="1" applyFill="1" applyBorder="1" applyAlignment="1">
      <alignment horizontal="center" vertical="center" wrapText="1"/>
    </xf>
    <xf numFmtId="0" fontId="2" fillId="0" borderId="0" xfId="0" applyFont="1" applyFill="1" applyAlignment="1">
      <alignment horizontal="left" vertical="center" wrapText="1"/>
    </xf>
    <xf numFmtId="173" fontId="2" fillId="10" borderId="112" xfId="0" applyNumberFormat="1" applyFont="1" applyFill="1" applyBorder="1" applyAlignment="1">
      <alignment horizontal="center" vertical="center" wrapText="1"/>
    </xf>
    <xf numFmtId="10" fontId="2" fillId="10" borderId="112" xfId="0" applyNumberFormat="1" applyFont="1" applyFill="1" applyBorder="1" applyAlignment="1">
      <alignment horizontal="center" vertical="center" wrapText="1"/>
    </xf>
    <xf numFmtId="0" fontId="2" fillId="10" borderId="101" xfId="0" applyFont="1" applyFill="1" applyBorder="1" applyAlignment="1">
      <alignment vertical="center"/>
    </xf>
    <xf numFmtId="0" fontId="6" fillId="4" borderId="112" xfId="0" applyFont="1" applyFill="1" applyBorder="1" applyAlignment="1">
      <alignment horizontal="center" vertical="center" wrapText="1"/>
    </xf>
    <xf numFmtId="0" fontId="6" fillId="4" borderId="112" xfId="0" applyFont="1" applyFill="1" applyBorder="1" applyAlignment="1">
      <alignment vertical="center" wrapText="1"/>
    </xf>
    <xf numFmtId="0" fontId="6" fillId="4" borderId="112" xfId="0" applyFont="1" applyFill="1" applyBorder="1" applyAlignment="1">
      <alignment horizontal="center" vertical="center"/>
    </xf>
    <xf numFmtId="0" fontId="2" fillId="8" borderId="112" xfId="0" applyFont="1" applyFill="1" applyBorder="1" applyAlignment="1">
      <alignment horizontal="center" vertical="center"/>
    </xf>
    <xf numFmtId="0" fontId="2" fillId="4" borderId="112" xfId="0" applyFont="1" applyFill="1" applyBorder="1" applyAlignment="1">
      <alignment horizontal="center" vertical="center"/>
    </xf>
    <xf numFmtId="0" fontId="17" fillId="10" borderId="112" xfId="0" applyFont="1" applyFill="1" applyBorder="1" applyAlignment="1">
      <alignment vertical="center"/>
    </xf>
    <xf numFmtId="0" fontId="2" fillId="10" borderId="112" xfId="0" applyFont="1" applyFill="1" applyBorder="1" applyAlignment="1">
      <alignment vertical="center"/>
    </xf>
    <xf numFmtId="0" fontId="2" fillId="10" borderId="112" xfId="0" applyFont="1" applyFill="1" applyBorder="1" applyAlignment="1">
      <alignment horizontal="center" vertical="center"/>
    </xf>
    <xf numFmtId="0" fontId="2" fillId="11" borderId="112" xfId="0" applyFont="1" applyFill="1" applyBorder="1" applyAlignment="1">
      <alignment vertical="center"/>
    </xf>
    <xf numFmtId="0" fontId="2" fillId="12" borderId="112" xfId="0" applyFont="1" applyFill="1" applyBorder="1" applyAlignment="1">
      <alignment vertical="center"/>
    </xf>
    <xf numFmtId="0" fontId="2" fillId="13" borderId="112" xfId="0" applyFont="1" applyFill="1" applyBorder="1" applyAlignment="1">
      <alignment vertical="center"/>
    </xf>
    <xf numFmtId="0" fontId="2" fillId="8" borderId="112" xfId="0" applyFont="1" applyFill="1" applyBorder="1" applyAlignment="1">
      <alignment vertical="center"/>
    </xf>
    <xf numFmtId="0" fontId="6" fillId="8" borderId="112" xfId="0" applyFont="1" applyFill="1" applyBorder="1" applyAlignment="1">
      <alignment horizontal="center" vertical="center" wrapText="1"/>
    </xf>
    <xf numFmtId="0" fontId="2" fillId="4" borderId="112" xfId="0" applyFont="1" applyFill="1" applyBorder="1" applyAlignment="1">
      <alignment vertical="center"/>
    </xf>
    <xf numFmtId="0" fontId="2" fillId="15" borderId="112" xfId="0" applyFont="1" applyFill="1" applyBorder="1" applyAlignment="1">
      <alignment vertical="center"/>
    </xf>
    <xf numFmtId="0" fontId="2" fillId="0" borderId="0" xfId="0" applyFont="1" applyAlignment="1">
      <alignment horizontal="center" vertical="center" wrapText="1"/>
    </xf>
    <xf numFmtId="0" fontId="0" fillId="0" borderId="0" xfId="0" applyFont="1" applyAlignment="1"/>
    <xf numFmtId="0" fontId="2" fillId="10" borderId="112" xfId="0" applyFont="1" applyFill="1" applyBorder="1" applyAlignment="1">
      <alignment horizontal="center" vertical="center" wrapText="1"/>
    </xf>
    <xf numFmtId="0" fontId="6" fillId="0" borderId="0" xfId="0" applyFont="1" applyAlignment="1">
      <alignment horizontal="center" vertical="center" wrapText="1"/>
    </xf>
    <xf numFmtId="0" fontId="6" fillId="0" borderId="1" xfId="0" applyFont="1" applyBorder="1" applyAlignment="1">
      <alignment horizontal="center" vertical="center" wrapText="1"/>
    </xf>
    <xf numFmtId="0" fontId="6" fillId="0" borderId="112" xfId="0" applyFont="1" applyBorder="1" applyAlignment="1">
      <alignment horizontal="center" vertical="center" wrapText="1"/>
    </xf>
    <xf numFmtId="0" fontId="6" fillId="0" borderId="73" xfId="0" applyFont="1" applyBorder="1" applyAlignment="1">
      <alignment horizontal="center" vertical="center" wrapText="1"/>
    </xf>
    <xf numFmtId="0" fontId="6" fillId="0" borderId="101" xfId="0" applyFont="1" applyBorder="1" applyAlignment="1">
      <alignment horizontal="center" vertical="center" wrapText="1"/>
    </xf>
    <xf numFmtId="0" fontId="6" fillId="0" borderId="113" xfId="0" applyFont="1" applyBorder="1" applyAlignment="1">
      <alignment horizontal="center" vertical="center" wrapText="1"/>
    </xf>
    <xf numFmtId="0" fontId="6" fillId="0" borderId="112" xfId="0" applyFont="1" applyBorder="1" applyAlignment="1">
      <alignment horizontal="left" vertical="center" wrapText="1"/>
    </xf>
    <xf numFmtId="0" fontId="10" fillId="0" borderId="112" xfId="0" applyFont="1" applyBorder="1" applyAlignment="1">
      <alignment horizontal="left" vertical="center" wrapText="1"/>
    </xf>
    <xf numFmtId="0" fontId="2" fillId="0" borderId="112" xfId="0" applyFont="1" applyBorder="1" applyAlignment="1">
      <alignment horizontal="center" vertical="center" wrapText="1"/>
    </xf>
    <xf numFmtId="0" fontId="16" fillId="0" borderId="101" xfId="0" applyFont="1" applyBorder="1" applyAlignment="1">
      <alignment vertical="center" wrapText="1"/>
    </xf>
    <xf numFmtId="0" fontId="6" fillId="10" borderId="112" xfId="0" applyFont="1" applyFill="1" applyBorder="1" applyAlignment="1">
      <alignment horizontal="center" vertical="center" wrapText="1"/>
    </xf>
    <xf numFmtId="0" fontId="14" fillId="0" borderId="101" xfId="1" applyAlignment="1">
      <alignment vertical="center"/>
    </xf>
    <xf numFmtId="0" fontId="19" fillId="0" borderId="101" xfId="1" applyFont="1" applyAlignment="1">
      <alignment vertical="center"/>
    </xf>
    <xf numFmtId="0" fontId="2" fillId="0" borderId="101" xfId="1" applyFont="1" applyAlignment="1">
      <alignment horizontal="left" vertical="center"/>
    </xf>
    <xf numFmtId="0" fontId="2" fillId="0" borderId="112" xfId="1" applyFont="1" applyBorder="1" applyAlignment="1">
      <alignment horizontal="left" vertical="center"/>
    </xf>
    <xf numFmtId="0" fontId="6" fillId="0" borderId="112" xfId="1" applyFont="1" applyBorder="1" applyAlignment="1">
      <alignment horizontal="left" vertical="center"/>
    </xf>
    <xf numFmtId="0" fontId="2" fillId="0" borderId="101" xfId="1" applyFont="1" applyAlignment="1">
      <alignment horizontal="left" vertical="center" wrapText="1"/>
    </xf>
    <xf numFmtId="0" fontId="2" fillId="0" borderId="101" xfId="1" applyFont="1" applyAlignment="1">
      <alignment horizontal="left" vertical="center" textRotation="90" wrapText="1"/>
    </xf>
    <xf numFmtId="0" fontId="2" fillId="0" borderId="112" xfId="1" applyFont="1" applyBorder="1" applyAlignment="1">
      <alignment horizontal="left" vertical="center" wrapText="1"/>
    </xf>
    <xf numFmtId="0" fontId="2" fillId="0" borderId="112" xfId="2" applyFont="1" applyBorder="1" applyAlignment="1">
      <alignment horizontal="left" vertical="center" wrapText="1"/>
    </xf>
    <xf numFmtId="0" fontId="4" fillId="0" borderId="112" xfId="1" applyFont="1" applyBorder="1" applyAlignment="1">
      <alignment horizontal="left" vertical="center" wrapText="1"/>
    </xf>
    <xf numFmtId="0" fontId="2" fillId="0" borderId="112" xfId="1" applyFont="1" applyBorder="1" applyAlignment="1">
      <alignment horizontal="left" vertical="center" textRotation="90" wrapText="1"/>
    </xf>
    <xf numFmtId="0" fontId="6" fillId="0" borderId="101" xfId="0" applyFont="1" applyFill="1" applyBorder="1" applyAlignment="1">
      <alignment horizontal="left" vertical="center" wrapText="1"/>
    </xf>
    <xf numFmtId="166" fontId="2" fillId="10" borderId="67" xfId="0" applyNumberFormat="1" applyFont="1" applyFill="1" applyBorder="1" applyAlignment="1">
      <alignment horizontal="center" vertical="center"/>
    </xf>
    <xf numFmtId="166" fontId="6" fillId="10" borderId="67" xfId="0" applyNumberFormat="1" applyFont="1" applyFill="1" applyBorder="1" applyAlignment="1">
      <alignment horizontal="center" vertical="center"/>
    </xf>
    <xf numFmtId="1" fontId="2" fillId="0" borderId="67" xfId="0" applyNumberFormat="1" applyFont="1" applyBorder="1" applyAlignment="1">
      <alignment horizontal="center" vertical="center"/>
    </xf>
    <xf numFmtId="164" fontId="2" fillId="18" borderId="67" xfId="0" applyNumberFormat="1" applyFont="1" applyFill="1" applyBorder="1" applyAlignment="1">
      <alignment horizontal="center" vertical="center"/>
    </xf>
    <xf numFmtId="164" fontId="2" fillId="10" borderId="67" xfId="0" applyNumberFormat="1" applyFont="1" applyFill="1" applyBorder="1" applyAlignment="1">
      <alignment horizontal="center" vertical="center"/>
    </xf>
    <xf numFmtId="0" fontId="2" fillId="10" borderId="87" xfId="0" applyFont="1" applyFill="1" applyBorder="1" applyAlignment="1">
      <alignment vertical="center"/>
    </xf>
    <xf numFmtId="0" fontId="2" fillId="10" borderId="104" xfId="0" applyFont="1" applyFill="1" applyBorder="1" applyAlignment="1">
      <alignment vertical="center"/>
    </xf>
    <xf numFmtId="0" fontId="1" fillId="0" borderId="101" xfId="4" applyAlignment="1">
      <alignment vertical="center" wrapText="1"/>
    </xf>
    <xf numFmtId="0" fontId="1" fillId="0" borderId="101" xfId="4"/>
    <xf numFmtId="0" fontId="1" fillId="0" borderId="101" xfId="4" applyAlignment="1">
      <alignment vertical="center"/>
    </xf>
    <xf numFmtId="176" fontId="1" fillId="0" borderId="101" xfId="4" applyNumberFormat="1" applyAlignment="1">
      <alignment vertical="center"/>
    </xf>
    <xf numFmtId="0" fontId="1" fillId="0" borderId="101" xfId="4" quotePrefix="1" applyAlignment="1">
      <alignment vertical="center"/>
    </xf>
    <xf numFmtId="0" fontId="22" fillId="0" borderId="0" xfId="0" applyFont="1" applyAlignment="1"/>
    <xf numFmtId="0" fontId="1" fillId="0" borderId="101" xfId="4" applyAlignment="1">
      <alignment horizontal="right" vertical="center"/>
    </xf>
    <xf numFmtId="0" fontId="1" fillId="0" borderId="101" xfId="4" applyAlignment="1">
      <alignment horizontal="left" vertical="center"/>
    </xf>
    <xf numFmtId="9" fontId="0" fillId="0" borderId="0" xfId="3" applyFont="1" applyAlignment="1"/>
    <xf numFmtId="9" fontId="2" fillId="10" borderId="62" xfId="0" applyNumberFormat="1" applyFont="1" applyFill="1" applyBorder="1" applyAlignment="1">
      <alignment vertical="center"/>
    </xf>
    <xf numFmtId="0" fontId="6" fillId="0" borderId="68" xfId="0" applyFont="1" applyBorder="1" applyAlignment="1">
      <alignment horizontal="center" vertical="center" wrapText="1"/>
    </xf>
    <xf numFmtId="0" fontId="2" fillId="0" borderId="68" xfId="0" applyFont="1" applyBorder="1" applyAlignment="1">
      <alignment horizontal="center" vertical="center" wrapText="1"/>
    </xf>
    <xf numFmtId="0" fontId="2" fillId="0" borderId="101" xfId="0" applyFont="1" applyBorder="1" applyAlignment="1">
      <alignment horizontal="left" vertical="center" wrapText="1"/>
    </xf>
    <xf numFmtId="2" fontId="2" fillId="0" borderId="101" xfId="0" applyNumberFormat="1" applyFont="1" applyBorder="1" applyAlignment="1">
      <alignment horizontal="center" vertical="center" wrapText="1"/>
    </xf>
    <xf numFmtId="0" fontId="6" fillId="0" borderId="113" xfId="0" applyFont="1" applyBorder="1" applyAlignment="1">
      <alignment vertical="center" wrapText="1"/>
    </xf>
    <xf numFmtId="0" fontId="2" fillId="0" borderId="113" xfId="0" applyFont="1" applyBorder="1" applyAlignment="1">
      <alignment vertical="center" wrapText="1"/>
    </xf>
    <xf numFmtId="0" fontId="16" fillId="0" borderId="119" xfId="0" applyFont="1" applyBorder="1" applyAlignment="1">
      <alignment vertical="center" wrapText="1"/>
    </xf>
    <xf numFmtId="0" fontId="2" fillId="7" borderId="8" xfId="0" applyFont="1" applyFill="1" applyBorder="1" applyAlignment="1">
      <alignment horizontal="left" vertical="center" wrapText="1"/>
    </xf>
    <xf numFmtId="0" fontId="3" fillId="0" borderId="9" xfId="0" applyFont="1" applyBorder="1"/>
    <xf numFmtId="0" fontId="3" fillId="0" borderId="11" xfId="0" applyFont="1" applyBorder="1"/>
    <xf numFmtId="0" fontId="3" fillId="0" borderId="12" xfId="0" applyFont="1" applyBorder="1"/>
    <xf numFmtId="0" fontId="2" fillId="2" borderId="1" xfId="0" applyFont="1" applyFill="1" applyBorder="1" applyAlignment="1">
      <alignment horizontal="center" vertical="center" wrapText="1"/>
    </xf>
    <xf numFmtId="0" fontId="3" fillId="0" borderId="2" xfId="0" applyFont="1" applyBorder="1"/>
    <xf numFmtId="0" fontId="3" fillId="0" borderId="3" xfId="0" applyFont="1" applyBorder="1"/>
    <xf numFmtId="0" fontId="2" fillId="3" borderId="8" xfId="0" applyFont="1" applyFill="1" applyBorder="1" applyAlignment="1">
      <alignment horizontal="left" vertical="center" wrapText="1"/>
    </xf>
    <xf numFmtId="0" fontId="2" fillId="4" borderId="8"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 fillId="6" borderId="8" xfId="0" applyFont="1" applyFill="1" applyBorder="1" applyAlignment="1">
      <alignment horizontal="center" vertical="center" wrapText="1"/>
    </xf>
    <xf numFmtId="0" fontId="2" fillId="4" borderId="8" xfId="0" applyFont="1" applyFill="1" applyBorder="1" applyAlignment="1">
      <alignment horizontal="left" vertical="center" wrapText="1"/>
    </xf>
    <xf numFmtId="0" fontId="2" fillId="6" borderId="8" xfId="0" applyFont="1" applyFill="1" applyBorder="1" applyAlignment="1">
      <alignment horizontal="left" vertical="center" wrapText="1"/>
    </xf>
    <xf numFmtId="0" fontId="3" fillId="0" borderId="22" xfId="0" applyFont="1" applyBorder="1"/>
    <xf numFmtId="0" fontId="3" fillId="0" borderId="24" xfId="0" applyFont="1" applyBorder="1"/>
    <xf numFmtId="0" fontId="3" fillId="0" borderId="23" xfId="0" applyFont="1" applyBorder="1"/>
    <xf numFmtId="0" fontId="3" fillId="0" borderId="25" xfId="0" applyFont="1" applyBorder="1"/>
    <xf numFmtId="0" fontId="2" fillId="8" borderId="8" xfId="0" applyFont="1" applyFill="1" applyBorder="1" applyAlignment="1">
      <alignment horizontal="center" vertical="center" wrapText="1"/>
    </xf>
    <xf numFmtId="0" fontId="2" fillId="9" borderId="8" xfId="0" applyFont="1" applyFill="1" applyBorder="1" applyAlignment="1">
      <alignment horizontal="center" vertical="center" wrapText="1"/>
    </xf>
    <xf numFmtId="0" fontId="2" fillId="0" borderId="0" xfId="0" applyFont="1" applyAlignment="1">
      <alignment horizontal="center" vertical="center" wrapText="1"/>
    </xf>
    <xf numFmtId="0" fontId="0" fillId="0" borderId="0" xfId="0" applyFont="1" applyAlignment="1"/>
    <xf numFmtId="0" fontId="3" fillId="0" borderId="27" xfId="0" applyFont="1" applyBorder="1"/>
    <xf numFmtId="0" fontId="3" fillId="0" borderId="28" xfId="0" applyFont="1" applyBorder="1"/>
    <xf numFmtId="0" fontId="6" fillId="10" borderId="101" xfId="0" applyFont="1" applyFill="1" applyBorder="1" applyAlignment="1">
      <alignment horizontal="left" vertical="center" wrapText="1"/>
    </xf>
    <xf numFmtId="0" fontId="3" fillId="0" borderId="101" xfId="0" applyFont="1" applyBorder="1"/>
    <xf numFmtId="0" fontId="6" fillId="4" borderId="112" xfId="0" applyFont="1" applyFill="1" applyBorder="1" applyAlignment="1">
      <alignment horizontal="center" vertical="center" wrapText="1"/>
    </xf>
    <xf numFmtId="0" fontId="3" fillId="0" borderId="112" xfId="0" applyFont="1" applyBorder="1"/>
    <xf numFmtId="0" fontId="6" fillId="8" borderId="112" xfId="0" applyFont="1" applyFill="1" applyBorder="1" applyAlignment="1">
      <alignment horizontal="center" vertical="center" wrapText="1"/>
    </xf>
    <xf numFmtId="0" fontId="2" fillId="4" borderId="112" xfId="0" applyFont="1" applyFill="1" applyBorder="1" applyAlignment="1">
      <alignment horizontal="center" vertical="center" wrapText="1"/>
    </xf>
    <xf numFmtId="0" fontId="2" fillId="8" borderId="112" xfId="0" applyFont="1" applyFill="1" applyBorder="1" applyAlignment="1">
      <alignment horizontal="center" vertical="center"/>
    </xf>
    <xf numFmtId="0" fontId="2" fillId="10" borderId="112" xfId="0" applyFont="1" applyFill="1" applyBorder="1" applyAlignment="1">
      <alignment horizontal="center" vertical="center" wrapText="1"/>
    </xf>
    <xf numFmtId="0" fontId="2" fillId="10" borderId="112" xfId="0" applyFont="1" applyFill="1" applyBorder="1" applyAlignment="1">
      <alignment horizontal="center" vertical="center"/>
    </xf>
    <xf numFmtId="0" fontId="2" fillId="14" borderId="112" xfId="0" applyFont="1" applyFill="1" applyBorder="1" applyAlignment="1">
      <alignment horizontal="center" vertical="center"/>
    </xf>
    <xf numFmtId="0" fontId="2" fillId="13" borderId="112" xfId="0" applyFont="1" applyFill="1" applyBorder="1" applyAlignment="1">
      <alignment horizontal="center" vertical="center"/>
    </xf>
    <xf numFmtId="0" fontId="2" fillId="0" borderId="112" xfId="0" applyFont="1" applyBorder="1" applyAlignment="1">
      <alignment horizontal="center" vertical="center"/>
    </xf>
    <xf numFmtId="0" fontId="0" fillId="0" borderId="0" xfId="0" applyFont="1" applyAlignment="1">
      <alignment horizontal="left" wrapText="1"/>
    </xf>
    <xf numFmtId="0" fontId="6" fillId="10" borderId="79" xfId="0" applyFont="1" applyFill="1" applyBorder="1" applyAlignment="1">
      <alignment horizontal="center" vertical="center"/>
    </xf>
    <xf numFmtId="0" fontId="6" fillId="34" borderId="62" xfId="0" applyFont="1" applyFill="1" applyBorder="1" applyAlignment="1">
      <alignment horizontal="left" vertical="center"/>
    </xf>
    <xf numFmtId="0" fontId="2" fillId="10" borderId="1" xfId="0" applyFont="1" applyFill="1" applyBorder="1" applyAlignment="1">
      <alignment vertical="center"/>
    </xf>
    <xf numFmtId="0" fontId="8" fillId="17" borderId="1" xfId="0" applyFont="1" applyFill="1" applyBorder="1" applyAlignment="1">
      <alignment horizontal="center" vertical="center"/>
    </xf>
    <xf numFmtId="0" fontId="8" fillId="17" borderId="1" xfId="0" applyFont="1" applyFill="1" applyBorder="1" applyAlignment="1">
      <alignment horizontal="center" vertical="center" wrapText="1"/>
    </xf>
    <xf numFmtId="0" fontId="2" fillId="10" borderId="1" xfId="0" applyFont="1" applyFill="1" applyBorder="1" applyAlignment="1">
      <alignment horizontal="left" vertical="center"/>
    </xf>
    <xf numFmtId="0" fontId="6" fillId="10" borderId="1" xfId="0" applyFont="1" applyFill="1" applyBorder="1" applyAlignment="1">
      <alignment horizontal="left" vertical="center"/>
    </xf>
    <xf numFmtId="0" fontId="21" fillId="0" borderId="3" xfId="0" applyFont="1" applyBorder="1"/>
    <xf numFmtId="0" fontId="2" fillId="20" borderId="79" xfId="0" applyFont="1" applyFill="1" applyBorder="1" applyAlignment="1">
      <alignment horizontal="left" vertical="center" wrapText="1"/>
    </xf>
    <xf numFmtId="0" fontId="3" fillId="0" borderId="80" xfId="0" applyFont="1" applyBorder="1"/>
    <xf numFmtId="0" fontId="3" fillId="0" borderId="81" xfId="0" applyFont="1" applyBorder="1"/>
    <xf numFmtId="0" fontId="6" fillId="10" borderId="90" xfId="0" applyFont="1" applyFill="1" applyBorder="1" applyAlignment="1">
      <alignment horizontal="center" vertical="center" wrapText="1"/>
    </xf>
    <xf numFmtId="0" fontId="3" fillId="0" borderId="93" xfId="0" applyFont="1" applyBorder="1"/>
    <xf numFmtId="0" fontId="6" fillId="10" borderId="91" xfId="0" applyFont="1" applyFill="1" applyBorder="1" applyAlignment="1">
      <alignment horizontal="center" vertical="center" wrapText="1"/>
    </xf>
    <xf numFmtId="0" fontId="3" fillId="0" borderId="92" xfId="0" applyFont="1" applyBorder="1"/>
    <xf numFmtId="165" fontId="6" fillId="10" borderId="90" xfId="0" applyNumberFormat="1" applyFont="1" applyFill="1" applyBorder="1" applyAlignment="1">
      <alignment horizontal="center" vertical="center"/>
    </xf>
    <xf numFmtId="0" fontId="2" fillId="20" borderId="1" xfId="0" applyFont="1" applyFill="1" applyBorder="1" applyAlignment="1">
      <alignment horizontal="center" vertical="center"/>
    </xf>
    <xf numFmtId="0" fontId="6" fillId="10" borderId="8" xfId="0" applyFont="1" applyFill="1" applyBorder="1" applyAlignment="1">
      <alignment horizontal="center" vertical="center" wrapText="1"/>
    </xf>
    <xf numFmtId="0" fontId="3" fillId="0" borderId="84" xfId="0" applyFont="1" applyBorder="1"/>
    <xf numFmtId="0" fontId="3" fillId="0" borderId="26" xfId="0" applyFont="1" applyBorder="1"/>
    <xf numFmtId="0" fontId="3" fillId="0" borderId="86" xfId="0" applyFont="1" applyBorder="1"/>
    <xf numFmtId="0" fontId="3" fillId="0" borderId="87" xfId="0" applyFont="1" applyBorder="1"/>
    <xf numFmtId="0" fontId="3" fillId="0" borderId="88" xfId="0" applyFont="1" applyBorder="1"/>
    <xf numFmtId="0" fontId="6" fillId="20" borderId="90" xfId="0" applyFont="1" applyFill="1" applyBorder="1" applyAlignment="1">
      <alignment horizontal="center" vertical="center"/>
    </xf>
    <xf numFmtId="0" fontId="8" fillId="17" borderId="79" xfId="0" applyFont="1" applyFill="1" applyBorder="1" applyAlignment="1">
      <alignment horizontal="center" vertical="center"/>
    </xf>
    <xf numFmtId="0" fontId="6" fillId="17" borderId="79" xfId="0" applyFont="1" applyFill="1" applyBorder="1" applyAlignment="1">
      <alignment vertical="center"/>
    </xf>
    <xf numFmtId="0" fontId="6" fillId="17" borderId="1" xfId="0" applyFont="1" applyFill="1" applyBorder="1" applyAlignment="1">
      <alignment horizontal="center" vertical="center"/>
    </xf>
    <xf numFmtId="0" fontId="6" fillId="17" borderId="79" xfId="0" applyFont="1" applyFill="1" applyBorder="1" applyAlignment="1">
      <alignment horizontal="center" vertical="center"/>
    </xf>
    <xf numFmtId="10" fontId="2" fillId="0" borderId="1" xfId="0" applyNumberFormat="1" applyFont="1" applyBorder="1" applyAlignment="1">
      <alignment horizontal="center" vertical="center"/>
    </xf>
    <xf numFmtId="0" fontId="6" fillId="20" borderId="90" xfId="0" applyFont="1" applyFill="1" applyBorder="1" applyAlignment="1">
      <alignment vertical="center"/>
    </xf>
    <xf numFmtId="0" fontId="2" fillId="22" borderId="94" xfId="0" applyFont="1" applyFill="1" applyBorder="1" applyAlignment="1">
      <alignment horizontal="center" vertical="center" wrapText="1"/>
    </xf>
    <xf numFmtId="0" fontId="3" fillId="0" borderId="98" xfId="0" applyFont="1" applyBorder="1"/>
    <xf numFmtId="0" fontId="2" fillId="22" borderId="95" xfId="0" applyFont="1" applyFill="1" applyBorder="1" applyAlignment="1">
      <alignment horizontal="center" vertical="center" wrapText="1"/>
    </xf>
    <xf numFmtId="0" fontId="3" fillId="0" borderId="96" xfId="0" applyFont="1" applyBorder="1"/>
    <xf numFmtId="0" fontId="3" fillId="0" borderId="97" xfId="0" applyFont="1" applyBorder="1"/>
    <xf numFmtId="0" fontId="3" fillId="0" borderId="99" xfId="0" applyFont="1" applyBorder="1"/>
    <xf numFmtId="0" fontId="3" fillId="0" borderId="100" xfId="0" applyFont="1" applyBorder="1"/>
    <xf numFmtId="0" fontId="6" fillId="10" borderId="90" xfId="0" applyFont="1" applyFill="1" applyBorder="1" applyAlignment="1">
      <alignment horizontal="center" vertical="center"/>
    </xf>
    <xf numFmtId="0" fontId="2" fillId="17" borderId="79" xfId="0" applyFont="1" applyFill="1" applyBorder="1" applyAlignment="1">
      <alignment horizontal="center" vertical="center" wrapText="1"/>
    </xf>
    <xf numFmtId="165" fontId="6" fillId="10" borderId="91" xfId="0" applyNumberFormat="1" applyFont="1" applyFill="1" applyBorder="1" applyAlignment="1">
      <alignment horizontal="center" vertical="center"/>
    </xf>
    <xf numFmtId="0" fontId="2" fillId="0" borderId="102" xfId="0" applyFont="1" applyBorder="1" applyAlignment="1">
      <alignment horizontal="center" vertical="center" wrapText="1"/>
    </xf>
    <xf numFmtId="0" fontId="3" fillId="0" borderId="103" xfId="0" applyFont="1" applyBorder="1"/>
    <xf numFmtId="0" fontId="6" fillId="0" borderId="0" xfId="0" applyFont="1" applyAlignment="1">
      <alignment horizontal="center" vertical="center" wrapText="1"/>
    </xf>
    <xf numFmtId="0" fontId="2" fillId="0" borderId="1" xfId="0" applyFont="1" applyBorder="1" applyAlignment="1">
      <alignment horizontal="center" vertical="center" wrapText="1"/>
    </xf>
    <xf numFmtId="0" fontId="16" fillId="0" borderId="103" xfId="0" applyFont="1" applyBorder="1" applyAlignment="1">
      <alignment vertical="center" wrapText="1"/>
    </xf>
    <xf numFmtId="0" fontId="2" fillId="0" borderId="0" xfId="0" applyFont="1" applyAlignment="1">
      <alignment vertical="center" wrapText="1"/>
    </xf>
    <xf numFmtId="0" fontId="6" fillId="0" borderId="1" xfId="0" applyFont="1" applyBorder="1" applyAlignment="1">
      <alignment horizontal="center"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10" fillId="4" borderId="1" xfId="0" applyFont="1" applyFill="1" applyBorder="1" applyAlignment="1">
      <alignment horizontal="left" vertical="center" wrapText="1"/>
    </xf>
    <xf numFmtId="0" fontId="16" fillId="0" borderId="92" xfId="0" applyFont="1" applyBorder="1" applyAlignment="1">
      <alignment vertical="center" wrapText="1"/>
    </xf>
    <xf numFmtId="0" fontId="10" fillId="0" borderId="1" xfId="0" applyFont="1" applyBorder="1" applyAlignment="1">
      <alignment horizontal="left" vertical="center" wrapText="1"/>
    </xf>
    <xf numFmtId="0" fontId="6" fillId="0" borderId="22" xfId="0" applyFont="1" applyBorder="1" applyAlignment="1">
      <alignment horizontal="left" vertical="center" wrapText="1"/>
    </xf>
    <xf numFmtId="0" fontId="16" fillId="0" borderId="22" xfId="0" applyFont="1" applyBorder="1" applyAlignment="1">
      <alignment vertical="center" wrapText="1"/>
    </xf>
    <xf numFmtId="0" fontId="6" fillId="4" borderId="1" xfId="0" applyFont="1" applyFill="1" applyBorder="1" applyAlignment="1">
      <alignment horizontal="left" vertical="center" wrapText="1"/>
    </xf>
    <xf numFmtId="0" fontId="6" fillId="0" borderId="1" xfId="0" applyFont="1" applyBorder="1" applyAlignment="1">
      <alignment horizontal="left" vertical="center" wrapText="1"/>
    </xf>
    <xf numFmtId="0" fontId="10" fillId="4" borderId="1" xfId="0" applyFont="1" applyFill="1" applyBorder="1" applyAlignment="1">
      <alignment horizontal="center" vertical="center" wrapText="1"/>
    </xf>
    <xf numFmtId="0" fontId="6" fillId="0" borderId="105" xfId="0" applyFont="1" applyBorder="1" applyAlignment="1">
      <alignment horizontal="center" vertical="center" wrapText="1"/>
    </xf>
    <xf numFmtId="0" fontId="16" fillId="0" borderId="105" xfId="0" applyFont="1" applyBorder="1" applyAlignment="1">
      <alignment vertical="center" wrapText="1"/>
    </xf>
    <xf numFmtId="0" fontId="16" fillId="0" borderId="103" xfId="0" applyFont="1" applyBorder="1" applyAlignment="1">
      <alignment horizontal="center" vertical="center" wrapText="1"/>
    </xf>
    <xf numFmtId="1" fontId="2" fillId="0" borderId="102" xfId="0" applyNumberFormat="1" applyFont="1" applyBorder="1" applyAlignment="1">
      <alignment horizontal="center" vertical="center" wrapText="1"/>
    </xf>
    <xf numFmtId="0" fontId="2" fillId="0" borderId="102" xfId="0" applyFont="1" applyBorder="1" applyAlignment="1">
      <alignment horizontal="left" vertical="center" wrapText="1"/>
    </xf>
    <xf numFmtId="0" fontId="16" fillId="0" borderId="103" xfId="0" applyFont="1" applyBorder="1" applyAlignment="1">
      <alignment horizontal="left" vertical="center" wrapText="1"/>
    </xf>
    <xf numFmtId="0" fontId="2" fillId="19" borderId="79" xfId="0" applyFont="1" applyFill="1" applyBorder="1" applyAlignment="1">
      <alignment horizontal="left" vertical="center" wrapText="1"/>
    </xf>
    <xf numFmtId="0" fontId="16" fillId="0" borderId="80" xfId="0" applyFont="1" applyBorder="1" applyAlignment="1">
      <alignment vertical="center" wrapText="1"/>
    </xf>
    <xf numFmtId="0" fontId="16" fillId="0" borderId="81" xfId="0" applyFont="1" applyBorder="1" applyAlignment="1">
      <alignment vertical="center" wrapText="1"/>
    </xf>
    <xf numFmtId="0" fontId="6" fillId="4" borderId="1" xfId="0" applyFont="1" applyFill="1" applyBorder="1" applyAlignment="1">
      <alignment horizontal="center" vertical="center" wrapText="1"/>
    </xf>
    <xf numFmtId="0" fontId="6" fillId="33" borderId="0" xfId="0" applyFont="1" applyFill="1" applyAlignment="1">
      <alignment horizontal="left" vertical="center" wrapText="1"/>
    </xf>
    <xf numFmtId="0" fontId="6" fillId="33" borderId="0" xfId="0" applyFont="1" applyFill="1" applyAlignment="1">
      <alignment vertical="center" wrapText="1"/>
    </xf>
    <xf numFmtId="0" fontId="16" fillId="0" borderId="2" xfId="0" applyFont="1" applyBorder="1" applyAlignment="1">
      <alignment horizontal="center" vertical="center" wrapText="1"/>
    </xf>
    <xf numFmtId="0" fontId="16" fillId="0" borderId="3" xfId="0" applyFont="1" applyBorder="1" applyAlignment="1">
      <alignment horizontal="center" vertical="center" wrapText="1"/>
    </xf>
    <xf numFmtId="0" fontId="2" fillId="19" borderId="79" xfId="0" applyFont="1" applyFill="1" applyBorder="1" applyAlignment="1">
      <alignment horizontal="center" vertical="center" wrapText="1"/>
    </xf>
    <xf numFmtId="0" fontId="16" fillId="0" borderId="2" xfId="0" applyFont="1" applyBorder="1" applyAlignment="1">
      <alignment wrapText="1"/>
    </xf>
    <xf numFmtId="0" fontId="16" fillId="0" borderId="3" xfId="0" applyFont="1" applyBorder="1" applyAlignment="1">
      <alignment wrapText="1"/>
    </xf>
    <xf numFmtId="0" fontId="6" fillId="33" borderId="0" xfId="0" applyFont="1" applyFill="1" applyAlignment="1">
      <alignment wrapText="1"/>
    </xf>
    <xf numFmtId="0" fontId="6" fillId="4" borderId="79" xfId="0" applyFont="1" applyFill="1" applyBorder="1" applyAlignment="1">
      <alignment horizontal="left" vertical="center" wrapText="1"/>
    </xf>
    <xf numFmtId="0" fontId="6" fillId="32" borderId="1" xfId="0" applyFont="1" applyFill="1" applyBorder="1" applyAlignment="1">
      <alignment horizontal="center" vertical="center" wrapText="1"/>
    </xf>
    <xf numFmtId="0" fontId="16" fillId="32" borderId="2" xfId="0" applyFont="1" applyFill="1" applyBorder="1" applyAlignment="1">
      <alignment vertical="center" wrapText="1"/>
    </xf>
    <xf numFmtId="0" fontId="16" fillId="32" borderId="3" xfId="0" applyFont="1" applyFill="1" applyBorder="1" applyAlignment="1">
      <alignment vertical="center" wrapText="1"/>
    </xf>
    <xf numFmtId="0" fontId="6" fillId="0" borderId="101" xfId="0" applyFont="1" applyBorder="1" applyAlignment="1">
      <alignment horizontal="center" vertical="center" wrapText="1"/>
    </xf>
    <xf numFmtId="0" fontId="16" fillId="0" borderId="101" xfId="0" applyFont="1" applyBorder="1" applyAlignment="1">
      <alignment vertical="center" wrapText="1"/>
    </xf>
    <xf numFmtId="0" fontId="6" fillId="0" borderId="26" xfId="0" applyFont="1" applyBorder="1" applyAlignment="1">
      <alignment horizontal="center" vertical="center" wrapText="1"/>
    </xf>
    <xf numFmtId="0" fontId="6" fillId="0" borderId="102" xfId="0" applyFont="1" applyBorder="1" applyAlignment="1">
      <alignment horizontal="left" vertical="center" wrapText="1"/>
    </xf>
    <xf numFmtId="0" fontId="6" fillId="0" borderId="112" xfId="0" applyFont="1" applyBorder="1" applyAlignment="1">
      <alignment horizontal="center" vertical="center" wrapText="1"/>
    </xf>
    <xf numFmtId="0" fontId="6" fillId="32" borderId="112" xfId="0" applyFont="1" applyFill="1" applyBorder="1" applyAlignment="1">
      <alignment horizontal="center" vertical="center" wrapText="1"/>
    </xf>
    <xf numFmtId="0" fontId="16" fillId="32" borderId="112" xfId="0" applyFont="1" applyFill="1" applyBorder="1" applyAlignment="1">
      <alignment vertical="center" wrapText="1"/>
    </xf>
    <xf numFmtId="0" fontId="2" fillId="33" borderId="101" xfId="0" applyFont="1" applyFill="1" applyBorder="1" applyAlignment="1">
      <alignment horizontal="left" vertical="center" wrapText="1"/>
    </xf>
    <xf numFmtId="0" fontId="6" fillId="0" borderId="113" xfId="0" applyFont="1" applyBorder="1" applyAlignment="1">
      <alignment horizontal="center" vertical="center" wrapText="1"/>
    </xf>
    <xf numFmtId="0" fontId="6" fillId="0" borderId="114" xfId="0" applyFont="1" applyBorder="1" applyAlignment="1">
      <alignment horizontal="center" vertical="center" wrapText="1"/>
    </xf>
    <xf numFmtId="0" fontId="2" fillId="33" borderId="0" xfId="0" applyFont="1" applyFill="1" applyAlignment="1">
      <alignment horizontal="left" vertical="center" wrapText="1"/>
    </xf>
    <xf numFmtId="0" fontId="2" fillId="32" borderId="0" xfId="0" applyFont="1" applyFill="1" applyAlignment="1">
      <alignment horizontal="left" vertical="center" wrapText="1"/>
    </xf>
    <xf numFmtId="0" fontId="2" fillId="0" borderId="113" xfId="0" applyFont="1" applyBorder="1" applyAlignment="1">
      <alignment horizontal="center" vertical="center" wrapText="1"/>
    </xf>
    <xf numFmtId="0" fontId="2" fillId="0" borderId="114" xfId="0" applyFont="1" applyBorder="1" applyAlignment="1">
      <alignment horizontal="center" vertical="center" wrapText="1"/>
    </xf>
    <xf numFmtId="0" fontId="9" fillId="30" borderId="0" xfId="0" applyFont="1" applyFill="1" applyAlignment="1">
      <alignment horizontal="center" vertical="center" wrapText="1"/>
    </xf>
    <xf numFmtId="0" fontId="2" fillId="31" borderId="0" xfId="0" applyFont="1" applyFill="1" applyAlignment="1">
      <alignment horizontal="left" vertical="center" wrapText="1"/>
    </xf>
    <xf numFmtId="0" fontId="2" fillId="34" borderId="62" xfId="0" applyFont="1" applyFill="1" applyBorder="1" applyAlignment="1">
      <alignment horizontal="left" vertical="center" wrapText="1"/>
    </xf>
    <xf numFmtId="0" fontId="6" fillId="0" borderId="93" xfId="0" applyFont="1" applyBorder="1" applyAlignment="1">
      <alignment horizontal="center" vertical="center" wrapText="1"/>
    </xf>
    <xf numFmtId="0" fontId="6" fillId="0" borderId="102" xfId="0" applyFont="1" applyFill="1" applyBorder="1" applyAlignment="1">
      <alignment horizontal="center" vertical="center" wrapText="1"/>
    </xf>
    <xf numFmtId="0" fontId="6" fillId="0" borderId="103" xfId="0" applyFont="1" applyFill="1" applyBorder="1" applyAlignment="1">
      <alignment horizontal="center" vertical="center" wrapText="1"/>
    </xf>
    <xf numFmtId="0" fontId="6" fillId="19" borderId="112" xfId="0" applyFont="1" applyFill="1" applyBorder="1" applyAlignment="1">
      <alignment horizontal="left" vertical="center" wrapText="1"/>
    </xf>
    <xf numFmtId="0" fontId="16" fillId="0" borderId="112" xfId="0" applyFont="1" applyBorder="1" applyAlignment="1">
      <alignment vertical="center" wrapText="1"/>
    </xf>
    <xf numFmtId="0" fontId="6" fillId="0" borderId="112" xfId="0" applyFont="1" applyBorder="1" applyAlignment="1">
      <alignment horizontal="left" vertical="center" wrapText="1"/>
    </xf>
    <xf numFmtId="0" fontId="10" fillId="19" borderId="112" xfId="0" applyFont="1" applyFill="1" applyBorder="1" applyAlignment="1">
      <alignment horizontal="left" vertical="center" wrapText="1"/>
    </xf>
    <xf numFmtId="0" fontId="2" fillId="0" borderId="79" xfId="0" applyFont="1" applyFill="1" applyBorder="1" applyAlignment="1">
      <alignment horizontal="left" vertical="center" wrapText="1"/>
    </xf>
    <xf numFmtId="0" fontId="16" fillId="0" borderId="81" xfId="0" applyFont="1" applyFill="1" applyBorder="1" applyAlignment="1">
      <alignment horizontal="left" vertical="center" wrapText="1"/>
    </xf>
    <xf numFmtId="0" fontId="6" fillId="38" borderId="79" xfId="0" applyFont="1" applyFill="1" applyBorder="1" applyAlignment="1">
      <alignment horizontal="left" vertical="center" wrapText="1"/>
    </xf>
    <xf numFmtId="0" fontId="16" fillId="33" borderId="80" xfId="0" applyFont="1" applyFill="1" applyBorder="1" applyAlignment="1">
      <alignment vertical="center" wrapText="1"/>
    </xf>
    <xf numFmtId="0" fontId="16" fillId="33" borderId="81" xfId="0" applyFont="1" applyFill="1" applyBorder="1" applyAlignment="1">
      <alignment vertical="center" wrapText="1"/>
    </xf>
    <xf numFmtId="0" fontId="6" fillId="26" borderId="112" xfId="0" applyFont="1" applyFill="1" applyBorder="1" applyAlignment="1">
      <alignment horizontal="center" vertical="center" wrapText="1"/>
    </xf>
    <xf numFmtId="0" fontId="18" fillId="0" borderId="112" xfId="0" applyFont="1" applyBorder="1" applyAlignment="1">
      <alignment vertical="center" wrapText="1"/>
    </xf>
    <xf numFmtId="0" fontId="16" fillId="0" borderId="0" xfId="0" applyFont="1" applyFill="1" applyAlignment="1">
      <alignment horizontal="center" vertical="center" wrapText="1"/>
    </xf>
    <xf numFmtId="0" fontId="16" fillId="31" borderId="0" xfId="0" applyFont="1" applyFill="1" applyAlignment="1">
      <alignment horizontal="left" vertical="center" wrapText="1"/>
    </xf>
    <xf numFmtId="0" fontId="16" fillId="32" borderId="0" xfId="0" applyFont="1" applyFill="1" applyAlignment="1">
      <alignment horizontal="left" vertical="center" wrapText="1"/>
    </xf>
    <xf numFmtId="0" fontId="10" fillId="0" borderId="112" xfId="0" applyFont="1" applyBorder="1" applyAlignment="1">
      <alignment horizontal="left" vertical="center" wrapText="1"/>
    </xf>
    <xf numFmtId="0" fontId="18" fillId="33" borderId="112" xfId="0" applyFont="1" applyFill="1" applyBorder="1" applyAlignment="1">
      <alignment horizontal="center" vertical="center" wrapText="1"/>
    </xf>
    <xf numFmtId="0" fontId="2" fillId="0" borderId="112" xfId="0" applyFont="1" applyBorder="1" applyAlignment="1">
      <alignment horizontal="center" vertical="center" wrapText="1"/>
    </xf>
    <xf numFmtId="0" fontId="6" fillId="33" borderId="68" xfId="0" applyFont="1" applyFill="1" applyBorder="1" applyAlignment="1">
      <alignment horizontal="center" vertical="center" wrapText="1"/>
    </xf>
    <xf numFmtId="0" fontId="6" fillId="33" borderId="92" xfId="0" applyFont="1" applyFill="1" applyBorder="1" applyAlignment="1">
      <alignment horizontal="center" vertical="center" wrapText="1"/>
    </xf>
    <xf numFmtId="0" fontId="6" fillId="39" borderId="112" xfId="0" applyFont="1" applyFill="1" applyBorder="1" applyAlignment="1">
      <alignment horizontal="center" vertical="center" wrapText="1"/>
    </xf>
    <xf numFmtId="0" fontId="6" fillId="26" borderId="113" xfId="0" applyFont="1" applyFill="1" applyBorder="1" applyAlignment="1">
      <alignment horizontal="center" vertical="center" wrapText="1"/>
    </xf>
    <xf numFmtId="0" fontId="6" fillId="26" borderId="115" xfId="0" applyFont="1" applyFill="1" applyBorder="1" applyAlignment="1">
      <alignment horizontal="center" vertical="center" wrapText="1"/>
    </xf>
    <xf numFmtId="0" fontId="6" fillId="26" borderId="114" xfId="0" applyFont="1" applyFill="1" applyBorder="1" applyAlignment="1">
      <alignment horizontal="center" vertical="center" wrapText="1"/>
    </xf>
    <xf numFmtId="0" fontId="6" fillId="4" borderId="113" xfId="0" applyFont="1" applyFill="1" applyBorder="1" applyAlignment="1">
      <alignment horizontal="left" vertical="center" wrapText="1"/>
    </xf>
    <xf numFmtId="0" fontId="6" fillId="4" borderId="114" xfId="0" applyFont="1" applyFill="1" applyBorder="1" applyAlignment="1">
      <alignment horizontal="left" vertical="center" wrapText="1"/>
    </xf>
    <xf numFmtId="0" fontId="6" fillId="27" borderId="113" xfId="0" applyFont="1" applyFill="1" applyBorder="1" applyAlignment="1">
      <alignment horizontal="left" vertical="center" wrapText="1"/>
    </xf>
    <xf numFmtId="0" fontId="6" fillId="27" borderId="114" xfId="0" applyFont="1" applyFill="1" applyBorder="1" applyAlignment="1">
      <alignment horizontal="left" vertical="center" wrapText="1"/>
    </xf>
    <xf numFmtId="0" fontId="6" fillId="27" borderId="112" xfId="0" applyFont="1" applyFill="1" applyBorder="1" applyAlignment="1">
      <alignment horizontal="left" vertical="center" wrapText="1"/>
    </xf>
    <xf numFmtId="0" fontId="6" fillId="4" borderId="112" xfId="0" applyFont="1" applyFill="1" applyBorder="1" applyAlignment="1">
      <alignment horizontal="left" vertical="center" wrapText="1"/>
    </xf>
    <xf numFmtId="0" fontId="6" fillId="10" borderId="79" xfId="0" applyFont="1" applyFill="1" applyBorder="1" applyAlignment="1">
      <alignment horizontal="center" vertical="center" wrapText="1"/>
    </xf>
    <xf numFmtId="1" fontId="2" fillId="0" borderId="112" xfId="0" applyNumberFormat="1" applyFont="1" applyBorder="1" applyAlignment="1">
      <alignment horizontal="center" vertical="center" wrapText="1"/>
    </xf>
    <xf numFmtId="0" fontId="6" fillId="41" borderId="112" xfId="0" applyFont="1" applyFill="1" applyBorder="1" applyAlignment="1">
      <alignment horizontal="center" vertical="center" wrapText="1"/>
    </xf>
    <xf numFmtId="0" fontId="2" fillId="35" borderId="62" xfId="0" applyFont="1" applyFill="1" applyBorder="1" applyAlignment="1">
      <alignment horizontal="center" vertical="center" wrapText="1"/>
    </xf>
    <xf numFmtId="0" fontId="6" fillId="32" borderId="101" xfId="0" applyFont="1" applyFill="1" applyBorder="1" applyAlignment="1">
      <alignment horizontal="center" vertical="center" wrapText="1"/>
    </xf>
    <xf numFmtId="0" fontId="6" fillId="34" borderId="79" xfId="0" applyFont="1" applyFill="1" applyBorder="1" applyAlignment="1">
      <alignment horizontal="left" vertical="center" wrapText="1"/>
    </xf>
    <xf numFmtId="0" fontId="16" fillId="33" borderId="80" xfId="0" applyFont="1" applyFill="1" applyBorder="1" applyAlignment="1">
      <alignment horizontal="left" vertical="center" wrapText="1"/>
    </xf>
    <xf numFmtId="0" fontId="16" fillId="33" borderId="81" xfId="0" applyFont="1" applyFill="1" applyBorder="1" applyAlignment="1">
      <alignment horizontal="left" vertical="center" wrapText="1"/>
    </xf>
    <xf numFmtId="0" fontId="6" fillId="40" borderId="79" xfId="0" applyFont="1" applyFill="1" applyBorder="1" applyAlignment="1">
      <alignment horizontal="left" vertical="center" wrapText="1"/>
    </xf>
    <xf numFmtId="0" fontId="6" fillId="10" borderId="101" xfId="0" applyFont="1" applyFill="1" applyBorder="1" applyAlignment="1">
      <alignment horizontal="center" vertical="center" wrapText="1"/>
    </xf>
    <xf numFmtId="0" fontId="6" fillId="0" borderId="101" xfId="0" applyFont="1" applyFill="1" applyBorder="1" applyAlignment="1">
      <alignment horizontal="center" vertical="center" wrapText="1"/>
    </xf>
    <xf numFmtId="0" fontId="16" fillId="0" borderId="101" xfId="0" applyFont="1" applyFill="1" applyBorder="1" applyAlignment="1">
      <alignment vertical="center" wrapText="1"/>
    </xf>
    <xf numFmtId="0" fontId="6" fillId="32" borderId="68" xfId="0" applyFont="1" applyFill="1" applyBorder="1" applyAlignment="1">
      <alignment horizontal="center" vertical="center" wrapText="1"/>
    </xf>
    <xf numFmtId="0" fontId="6" fillId="32" borderId="92" xfId="0" applyFont="1" applyFill="1" applyBorder="1" applyAlignment="1">
      <alignment horizontal="center" vertical="center" wrapText="1"/>
    </xf>
    <xf numFmtId="0" fontId="6" fillId="32" borderId="3" xfId="0" applyFont="1" applyFill="1" applyBorder="1" applyAlignment="1">
      <alignment horizontal="center" vertical="center" wrapText="1"/>
    </xf>
    <xf numFmtId="0" fontId="16" fillId="32" borderId="101" xfId="0" applyFont="1" applyFill="1" applyBorder="1" applyAlignment="1">
      <alignment vertical="center" wrapText="1"/>
    </xf>
    <xf numFmtId="0" fontId="6" fillId="42" borderId="79" xfId="0" applyFont="1" applyFill="1" applyBorder="1" applyAlignment="1">
      <alignment horizontal="left" vertical="center" wrapText="1"/>
    </xf>
    <xf numFmtId="9" fontId="2" fillId="10" borderId="112" xfId="0" applyNumberFormat="1" applyFont="1" applyFill="1" applyBorder="1" applyAlignment="1">
      <alignment horizontal="center" vertical="center" wrapText="1"/>
    </xf>
    <xf numFmtId="0" fontId="16" fillId="0" borderId="112" xfId="0" applyFont="1" applyBorder="1" applyAlignment="1">
      <alignment horizontal="center" vertical="center" wrapText="1"/>
    </xf>
    <xf numFmtId="0" fontId="18" fillId="36" borderId="79" xfId="0" applyFont="1" applyFill="1" applyBorder="1" applyAlignment="1">
      <alignment horizontal="center" vertical="center" wrapText="1"/>
    </xf>
    <xf numFmtId="0" fontId="18" fillId="37" borderId="79" xfId="0" applyFont="1" applyFill="1" applyBorder="1" applyAlignment="1">
      <alignment horizontal="center" vertical="center" wrapText="1"/>
    </xf>
    <xf numFmtId="0" fontId="6" fillId="10" borderId="112" xfId="0" applyFont="1" applyFill="1" applyBorder="1" applyAlignment="1">
      <alignment horizontal="center" vertical="center" wrapText="1"/>
    </xf>
    <xf numFmtId="0" fontId="16" fillId="35" borderId="62" xfId="0" applyFont="1" applyFill="1" applyBorder="1" applyAlignment="1">
      <alignment horizontal="left" vertical="center" wrapText="1"/>
    </xf>
    <xf numFmtId="0" fontId="6" fillId="10" borderId="116" xfId="0" applyFont="1" applyFill="1" applyBorder="1" applyAlignment="1">
      <alignment horizontal="center" vertical="center" wrapText="1"/>
    </xf>
    <xf numFmtId="0" fontId="6" fillId="10" borderId="117" xfId="0" applyFont="1" applyFill="1" applyBorder="1" applyAlignment="1">
      <alignment horizontal="center" vertical="center" wrapText="1"/>
    </xf>
    <xf numFmtId="0" fontId="18" fillId="34" borderId="101" xfId="0" applyFont="1" applyFill="1" applyBorder="1" applyAlignment="1">
      <alignment horizontal="center" vertical="center" wrapText="1"/>
    </xf>
    <xf numFmtId="0" fontId="14" fillId="0" borderId="101" xfId="1" applyAlignment="1">
      <alignment horizontal="center" vertical="center" wrapText="1"/>
    </xf>
    <xf numFmtId="0" fontId="6" fillId="0" borderId="101" xfId="1" applyFont="1" applyAlignment="1">
      <alignment horizontal="left" vertical="center" wrapText="1"/>
    </xf>
    <xf numFmtId="0" fontId="2" fillId="0" borderId="112" xfId="1" applyFont="1" applyBorder="1" applyAlignment="1">
      <alignment horizontal="left" vertical="center" textRotation="90" wrapText="1"/>
    </xf>
    <xf numFmtId="0" fontId="2" fillId="0" borderId="116" xfId="1" applyFont="1" applyBorder="1" applyAlignment="1">
      <alignment horizontal="left" vertical="center" textRotation="90" wrapText="1"/>
    </xf>
    <xf numFmtId="0" fontId="2" fillId="0" borderId="118" xfId="1" applyFont="1" applyBorder="1" applyAlignment="1">
      <alignment horizontal="left" vertical="center" textRotation="90" wrapText="1"/>
    </xf>
    <xf numFmtId="0" fontId="2" fillId="0" borderId="117" xfId="1" applyFont="1" applyBorder="1" applyAlignment="1">
      <alignment horizontal="left" vertical="center" textRotation="90" wrapText="1"/>
    </xf>
    <xf numFmtId="0" fontId="2" fillId="0" borderId="116" xfId="1" applyFont="1" applyBorder="1" applyAlignment="1">
      <alignment horizontal="left" vertical="center" wrapText="1"/>
    </xf>
    <xf numFmtId="0" fontId="2" fillId="0" borderId="117" xfId="1" applyFont="1" applyBorder="1" applyAlignment="1">
      <alignment horizontal="left" vertical="center" wrapText="1"/>
    </xf>
    <xf numFmtId="0" fontId="2" fillId="0" borderId="118" xfId="1" applyFont="1" applyBorder="1" applyAlignment="1">
      <alignment horizontal="left" vertical="center" wrapText="1"/>
    </xf>
    <xf numFmtId="9" fontId="0" fillId="43" borderId="0" xfId="3" applyFont="1" applyFill="1" applyAlignment="1"/>
    <xf numFmtId="0" fontId="2" fillId="0" borderId="67" xfId="0" applyFont="1" applyFill="1" applyBorder="1" applyAlignment="1">
      <alignment horizontal="left" vertical="center" wrapText="1"/>
    </xf>
    <xf numFmtId="2" fontId="6" fillId="0" borderId="112" xfId="0" applyNumberFormat="1" applyFont="1" applyBorder="1" applyAlignment="1">
      <alignment horizontal="center" vertical="center" wrapText="1"/>
    </xf>
    <xf numFmtId="2" fontId="16" fillId="0" borderId="112" xfId="0" applyNumberFormat="1" applyFont="1" applyBorder="1" applyAlignment="1">
      <alignment vertical="center" wrapText="1"/>
    </xf>
    <xf numFmtId="0" fontId="6" fillId="43" borderId="67" xfId="0" applyFont="1" applyFill="1" applyBorder="1" applyAlignment="1">
      <alignment horizontal="left" vertical="center" wrapText="1"/>
    </xf>
    <xf numFmtId="0" fontId="6" fillId="43" borderId="112" xfId="0" applyFont="1" applyFill="1" applyBorder="1" applyAlignment="1">
      <alignment horizontal="center" vertical="center" wrapText="1"/>
    </xf>
    <xf numFmtId="172" fontId="6" fillId="43" borderId="112" xfId="0" applyNumberFormat="1" applyFont="1" applyFill="1" applyBorder="1" applyAlignment="1">
      <alignment horizontal="center" vertical="center" wrapText="1"/>
    </xf>
    <xf numFmtId="172" fontId="16" fillId="43" borderId="112" xfId="0" applyNumberFormat="1" applyFont="1" applyFill="1" applyBorder="1" applyAlignment="1">
      <alignment vertical="center" wrapText="1"/>
    </xf>
    <xf numFmtId="0" fontId="2" fillId="0" borderId="115" xfId="0" applyFont="1" applyBorder="1" applyAlignment="1">
      <alignment horizontal="center" vertical="center" wrapText="1"/>
    </xf>
    <xf numFmtId="0" fontId="6" fillId="33" borderId="121" xfId="0" applyFont="1" applyFill="1" applyBorder="1" applyAlignment="1">
      <alignment horizontal="center" vertical="center" wrapText="1"/>
    </xf>
    <xf numFmtId="0" fontId="6" fillId="0" borderId="68" xfId="0" applyFont="1" applyBorder="1" applyAlignment="1">
      <alignment horizontal="left" vertical="center" wrapText="1"/>
    </xf>
    <xf numFmtId="0" fontId="2" fillId="0" borderId="68" xfId="0" applyFont="1" applyBorder="1" applyAlignment="1">
      <alignment horizontal="left" vertical="center" wrapText="1"/>
    </xf>
    <xf numFmtId="0" fontId="6" fillId="0" borderId="120" xfId="0" applyFont="1" applyBorder="1" applyAlignment="1">
      <alignment horizontal="left" vertical="center" wrapText="1"/>
    </xf>
    <xf numFmtId="0" fontId="2" fillId="0" borderId="120" xfId="0" applyFont="1" applyBorder="1" applyAlignment="1">
      <alignment horizontal="left" vertical="center" wrapText="1"/>
    </xf>
    <xf numFmtId="0" fontId="6" fillId="43" borderId="120" xfId="0" applyFont="1" applyFill="1" applyBorder="1" applyAlignment="1">
      <alignment horizontal="left" vertical="center" wrapText="1"/>
    </xf>
    <xf numFmtId="0" fontId="6" fillId="0" borderId="122" xfId="0" applyFont="1" applyBorder="1" applyAlignment="1">
      <alignment horizontal="left" vertical="center" wrapText="1"/>
    </xf>
    <xf numFmtId="0" fontId="2" fillId="43" borderId="122" xfId="0" applyFont="1" applyFill="1" applyBorder="1" applyAlignment="1">
      <alignment horizontal="left" vertical="center" wrapText="1"/>
    </xf>
    <xf numFmtId="10" fontId="2" fillId="0" borderId="112" xfId="0" applyNumberFormat="1" applyFont="1" applyFill="1" applyBorder="1" applyAlignment="1">
      <alignment horizontal="center" vertical="center" wrapText="1"/>
    </xf>
    <xf numFmtId="0" fontId="16" fillId="0" borderId="113" xfId="0" applyFont="1" applyBorder="1" applyAlignment="1">
      <alignment horizontal="center" vertical="center" wrapText="1"/>
    </xf>
    <xf numFmtId="0" fontId="16" fillId="0" borderId="114" xfId="0" applyFont="1" applyBorder="1" applyAlignment="1">
      <alignment horizontal="center" vertical="center" wrapText="1"/>
    </xf>
  </cellXfs>
  <cellStyles count="5">
    <cellStyle name="Normal" xfId="0" builtinId="0"/>
    <cellStyle name="Normal 2" xfId="1" xr:uid="{325F4BD1-ADB9-4C4A-9881-7BDB47F9615E}"/>
    <cellStyle name="Normal 2 2" xfId="2" xr:uid="{EBFF54F4-8A3D-4A13-A1BC-8AC5D3909E7E}"/>
    <cellStyle name="Normal 3" xfId="4" xr:uid="{D95EE90E-2536-4148-A097-083A24BED2CE}"/>
    <cellStyle name="Porcentaje" xfId="3" builtinId="5"/>
  </cellStyles>
  <dxfs count="37">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176" formatCode="m/d/yy\ h:mm:ss"/>
      <alignment horizontal="general" vertical="center" textRotation="0" indent="0" justifyLastLine="0" shrinkToFit="0" readingOrder="0"/>
    </dxf>
    <dxf>
      <numFmt numFmtId="176" formatCode="m/d/yy\ h:mm:ss"/>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customschemas.google.com/relationships/workbookmetadata" Target="metadata"/><Relationship Id="rId35"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lang="es-MX" sz="1400" b="0" i="0">
                <a:solidFill>
                  <a:srgbClr val="757575"/>
                </a:solidFill>
                <a:latin typeface="+mn-lt"/>
              </a:rPr>
              <a:t>BRECHA  DE SERVICIO TURÍSITICO SIN PROYECTO  </a:t>
            </a:r>
          </a:p>
        </c:rich>
      </c:tx>
      <c:layout>
        <c:manualLayout>
          <c:xMode val="edge"/>
          <c:yMode val="edge"/>
          <c:x val="0.1354282623069063"/>
          <c:y val="4.1666666666666664E-2"/>
        </c:manualLayout>
      </c:layout>
      <c:overlay val="0"/>
    </c:title>
    <c:autoTitleDeleted val="0"/>
    <c:plotArea>
      <c:layout/>
      <c:lineChart>
        <c:grouping val="standard"/>
        <c:varyColors val="1"/>
        <c:ser>
          <c:idx val="0"/>
          <c:order val="0"/>
          <c:tx>
            <c:v>OFERTA</c:v>
          </c:tx>
          <c:spPr>
            <a:ln w="28575" cmpd="sng">
              <a:solidFill>
                <a:schemeClr val="accent1"/>
              </a:solidFill>
            </a:ln>
          </c:spPr>
          <c:marker>
            <c:symbol val="circle"/>
            <c:size val="5"/>
            <c:spPr>
              <a:solidFill>
                <a:schemeClr val="accent1"/>
              </a:solidFill>
              <a:ln cmpd="sng">
                <a:solidFill>
                  <a:schemeClr val="accent1"/>
                </a:solidFill>
              </a:ln>
            </c:spPr>
          </c:marker>
          <c:val>
            <c:numRef>
              <c:f>'Brechas O-D'!$D$4:$M$4</c:f>
              <c:numCache>
                <c:formatCode>0</c:formatCode>
                <c:ptCount val="10"/>
                <c:pt idx="0">
                  <c:v>4639.9999999999991</c:v>
                </c:pt>
                <c:pt idx="1">
                  <c:v>4639.9999999999991</c:v>
                </c:pt>
                <c:pt idx="2">
                  <c:v>4639.9999999999991</c:v>
                </c:pt>
                <c:pt idx="3">
                  <c:v>4639.9999999999991</c:v>
                </c:pt>
                <c:pt idx="4">
                  <c:v>4639.9999999999991</c:v>
                </c:pt>
                <c:pt idx="5">
                  <c:v>4639.9999999999991</c:v>
                </c:pt>
                <c:pt idx="6">
                  <c:v>4639.9999999999991</c:v>
                </c:pt>
                <c:pt idx="7">
                  <c:v>4639.9999999999991</c:v>
                </c:pt>
                <c:pt idx="8">
                  <c:v>4639.9999999999991</c:v>
                </c:pt>
                <c:pt idx="9">
                  <c:v>4639.9999999999991</c:v>
                </c:pt>
              </c:numCache>
            </c:numRef>
          </c:val>
          <c:smooth val="0"/>
          <c:extLst>
            <c:ext xmlns:c16="http://schemas.microsoft.com/office/drawing/2014/chart" uri="{C3380CC4-5D6E-409C-BE32-E72D297353CC}">
              <c16:uniqueId val="{00000000-7FDB-44F1-85CB-EE0CA214F785}"/>
            </c:ext>
          </c:extLst>
        </c:ser>
        <c:ser>
          <c:idx val="1"/>
          <c:order val="1"/>
          <c:tx>
            <c:v>DEMANDA</c:v>
          </c:tx>
          <c:spPr>
            <a:ln w="28575" cmpd="sng">
              <a:solidFill>
                <a:schemeClr val="accent2"/>
              </a:solidFill>
            </a:ln>
          </c:spPr>
          <c:marker>
            <c:symbol val="circle"/>
            <c:size val="5"/>
            <c:spPr>
              <a:solidFill>
                <a:schemeClr val="accent2"/>
              </a:solidFill>
              <a:ln cmpd="sng">
                <a:solidFill>
                  <a:schemeClr val="accent2"/>
                </a:solidFill>
              </a:ln>
            </c:spPr>
          </c:marker>
          <c:val>
            <c:numRef>
              <c:f>'Brechas O-D'!$D$5:$M$5</c:f>
              <c:numCache>
                <c:formatCode>0</c:formatCode>
                <c:ptCount val="10"/>
                <c:pt idx="0">
                  <c:v>5431.2312060442964</c:v>
                </c:pt>
                <c:pt idx="1">
                  <c:v>5543.1004573335531</c:v>
                </c:pt>
                <c:pt idx="2">
                  <c:v>5659.9388914587489</c:v>
                </c:pt>
                <c:pt idx="3">
                  <c:v>5781.1491388031245</c:v>
                </c:pt>
                <c:pt idx="4">
                  <c:v>5906.4338198534306</c:v>
                </c:pt>
                <c:pt idx="5">
                  <c:v>6035.5807167150815</c:v>
                </c:pt>
                <c:pt idx="6">
                  <c:v>6168.4436984686718</c:v>
                </c:pt>
                <c:pt idx="7">
                  <c:v>6304.9280565294112</c:v>
                </c:pt>
                <c:pt idx="8">
                  <c:v>6444.9792389527274</c:v>
                </c:pt>
                <c:pt idx="9">
                  <c:v>6588.5742052833275</c:v>
                </c:pt>
              </c:numCache>
            </c:numRef>
          </c:val>
          <c:smooth val="0"/>
          <c:extLst>
            <c:ext xmlns:c16="http://schemas.microsoft.com/office/drawing/2014/chart" uri="{C3380CC4-5D6E-409C-BE32-E72D297353CC}">
              <c16:uniqueId val="{00000001-7FDB-44F1-85CB-EE0CA214F785}"/>
            </c:ext>
          </c:extLst>
        </c:ser>
        <c:dLbls>
          <c:showLegendKey val="0"/>
          <c:showVal val="0"/>
          <c:showCatName val="0"/>
          <c:showSerName val="0"/>
          <c:showPercent val="0"/>
          <c:showBubbleSize val="0"/>
        </c:dLbls>
        <c:marker val="1"/>
        <c:smooth val="0"/>
        <c:axId val="1863105910"/>
        <c:axId val="651043943"/>
      </c:lineChart>
      <c:catAx>
        <c:axId val="1863105910"/>
        <c:scaling>
          <c:orientation val="minMax"/>
        </c:scaling>
        <c:delete val="0"/>
        <c:axPos val="b"/>
        <c:title>
          <c:tx>
            <c:rich>
              <a:bodyPr/>
              <a:lstStyle/>
              <a:p>
                <a:pPr lvl="0">
                  <a:defRPr b="0">
                    <a:solidFill>
                      <a:srgbClr val="000000"/>
                    </a:solidFill>
                    <a:latin typeface="+mn-lt"/>
                  </a:defRPr>
                </a:pPr>
                <a:endParaRPr lang="es-MX"/>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MX"/>
          </a:p>
        </c:txPr>
        <c:crossAx val="651043943"/>
        <c:crosses val="autoZero"/>
        <c:auto val="1"/>
        <c:lblAlgn val="ctr"/>
        <c:lblOffset val="100"/>
        <c:noMultiLvlLbl val="1"/>
      </c:catAx>
      <c:valAx>
        <c:axId val="65104394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MX"/>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MX"/>
          </a:p>
        </c:txPr>
        <c:crossAx val="1863105910"/>
        <c:crosses val="autoZero"/>
        <c:crossBetween val="between"/>
      </c:valAx>
    </c:plotArea>
    <c:legend>
      <c:legendPos val="b"/>
      <c:layout>
        <c:manualLayout>
          <c:xMode val="edge"/>
          <c:yMode val="edge"/>
          <c:x val="0.35315158185871931"/>
          <c:y val="0.89409667541557303"/>
        </c:manualLayout>
      </c:layout>
      <c:overlay val="0"/>
      <c:txPr>
        <a:bodyPr/>
        <a:lstStyle/>
        <a:p>
          <a:pPr lvl="0">
            <a:defRPr sz="900" b="0" i="0">
              <a:solidFill>
                <a:srgbClr val="1A1A1A"/>
              </a:solidFill>
              <a:latin typeface="+mn-lt"/>
            </a:defRPr>
          </a:pPr>
          <a:endParaRPr lang="es-MX"/>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400" b="0" i="0">
                <a:solidFill>
                  <a:srgbClr val="757575"/>
                </a:solidFill>
                <a:latin typeface="+mn-lt"/>
              </a:defRPr>
            </a:pPr>
            <a:r>
              <a:rPr lang="es-MX" sz="1400" b="0" i="0">
                <a:solidFill>
                  <a:srgbClr val="757575"/>
                </a:solidFill>
                <a:latin typeface="+mn-lt"/>
              </a:rPr>
              <a:t>BRECHA  DE SERVICIO TURÍSITICO CON PROYECTO  </a:t>
            </a:r>
          </a:p>
        </c:rich>
      </c:tx>
      <c:overlay val="0"/>
    </c:title>
    <c:autoTitleDeleted val="0"/>
    <c:plotArea>
      <c:layout/>
      <c:lineChart>
        <c:grouping val="standard"/>
        <c:varyColors val="1"/>
        <c:ser>
          <c:idx val="0"/>
          <c:order val="0"/>
          <c:tx>
            <c:v>OFERTA</c:v>
          </c:tx>
          <c:spPr>
            <a:ln w="28575" cmpd="sng">
              <a:solidFill>
                <a:schemeClr val="accent1"/>
              </a:solidFill>
            </a:ln>
          </c:spPr>
          <c:marker>
            <c:symbol val="circle"/>
            <c:size val="5"/>
            <c:spPr>
              <a:solidFill>
                <a:schemeClr val="accent1"/>
              </a:solidFill>
              <a:ln cmpd="sng">
                <a:solidFill>
                  <a:schemeClr val="accent1"/>
                </a:solidFill>
              </a:ln>
            </c:spPr>
          </c:marker>
          <c:val>
            <c:numRef>
              <c:f>'Brechas O-D'!$D$31:$M$31</c:f>
              <c:numCache>
                <c:formatCode>0</c:formatCode>
                <c:ptCount val="10"/>
                <c:pt idx="0">
                  <c:v>8988.7883684091103</c:v>
                </c:pt>
                <c:pt idx="1">
                  <c:v>8988.7883684091103</c:v>
                </c:pt>
                <c:pt idx="2">
                  <c:v>8988.7883684091103</c:v>
                </c:pt>
                <c:pt idx="3">
                  <c:v>8988.7883684091103</c:v>
                </c:pt>
                <c:pt idx="4">
                  <c:v>8988.7883684091103</c:v>
                </c:pt>
                <c:pt idx="5">
                  <c:v>8988.7883684091103</c:v>
                </c:pt>
                <c:pt idx="6">
                  <c:v>8988.7883684091103</c:v>
                </c:pt>
                <c:pt idx="7">
                  <c:v>8988.7883684091103</c:v>
                </c:pt>
                <c:pt idx="8">
                  <c:v>8988.7883684091103</c:v>
                </c:pt>
                <c:pt idx="9">
                  <c:v>8988.7883684091103</c:v>
                </c:pt>
              </c:numCache>
            </c:numRef>
          </c:val>
          <c:smooth val="0"/>
          <c:extLst>
            <c:ext xmlns:c16="http://schemas.microsoft.com/office/drawing/2014/chart" uri="{C3380CC4-5D6E-409C-BE32-E72D297353CC}">
              <c16:uniqueId val="{00000000-16A5-4A9C-947D-5CF41A883FC5}"/>
            </c:ext>
          </c:extLst>
        </c:ser>
        <c:ser>
          <c:idx val="1"/>
          <c:order val="1"/>
          <c:tx>
            <c:v>DEMANDA</c:v>
          </c:tx>
          <c:spPr>
            <a:ln w="28575" cmpd="sng">
              <a:solidFill>
                <a:schemeClr val="accent2"/>
              </a:solidFill>
            </a:ln>
          </c:spPr>
          <c:marker>
            <c:symbol val="circle"/>
            <c:size val="5"/>
            <c:spPr>
              <a:solidFill>
                <a:schemeClr val="accent2"/>
              </a:solidFill>
              <a:ln cmpd="sng">
                <a:solidFill>
                  <a:schemeClr val="accent2"/>
                </a:solidFill>
              </a:ln>
            </c:spPr>
          </c:marker>
          <c:val>
            <c:numRef>
              <c:f>'Brechas O-D'!$D$32:$M$32</c:f>
              <c:numCache>
                <c:formatCode>0</c:formatCode>
                <c:ptCount val="10"/>
                <c:pt idx="0">
                  <c:v>15640.564817701092</c:v>
                </c:pt>
                <c:pt idx="1">
                  <c:v>15977.074445397788</c:v>
                </c:pt>
                <c:pt idx="2">
                  <c:v>16324.510218614061</c:v>
                </c:pt>
                <c:pt idx="3">
                  <c:v>16682.361618185107</c:v>
                </c:pt>
                <c:pt idx="4">
                  <c:v>17050.28313719689</c:v>
                </c:pt>
                <c:pt idx="5">
                  <c:v>17428.057782223732</c:v>
                </c:pt>
                <c:pt idx="6">
                  <c:v>17815.569039239519</c:v>
                </c:pt>
                <c:pt idx="7">
                  <c:v>18212.779366082304</c:v>
                </c:pt>
                <c:pt idx="8">
                  <c:v>18619.713719632025</c:v>
                </c:pt>
                <c:pt idx="9">
                  <c:v>19036.446969681481</c:v>
                </c:pt>
              </c:numCache>
            </c:numRef>
          </c:val>
          <c:smooth val="0"/>
          <c:extLst>
            <c:ext xmlns:c16="http://schemas.microsoft.com/office/drawing/2014/chart" uri="{C3380CC4-5D6E-409C-BE32-E72D297353CC}">
              <c16:uniqueId val="{00000001-16A5-4A9C-947D-5CF41A883FC5}"/>
            </c:ext>
          </c:extLst>
        </c:ser>
        <c:dLbls>
          <c:showLegendKey val="0"/>
          <c:showVal val="0"/>
          <c:showCatName val="0"/>
          <c:showSerName val="0"/>
          <c:showPercent val="0"/>
          <c:showBubbleSize val="0"/>
        </c:dLbls>
        <c:marker val="1"/>
        <c:smooth val="0"/>
        <c:axId val="471231823"/>
        <c:axId val="2052916955"/>
      </c:lineChart>
      <c:catAx>
        <c:axId val="471231823"/>
        <c:scaling>
          <c:orientation val="minMax"/>
        </c:scaling>
        <c:delete val="0"/>
        <c:axPos val="b"/>
        <c:title>
          <c:tx>
            <c:rich>
              <a:bodyPr/>
              <a:lstStyle/>
              <a:p>
                <a:pPr lvl="0">
                  <a:defRPr b="0">
                    <a:solidFill>
                      <a:srgbClr val="000000"/>
                    </a:solidFill>
                    <a:latin typeface="+mn-lt"/>
                  </a:defRPr>
                </a:pPr>
                <a:endParaRPr lang="es-MX"/>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MX"/>
          </a:p>
        </c:txPr>
        <c:crossAx val="2052916955"/>
        <c:crosses val="autoZero"/>
        <c:auto val="1"/>
        <c:lblAlgn val="ctr"/>
        <c:lblOffset val="100"/>
        <c:noMultiLvlLbl val="1"/>
      </c:catAx>
      <c:valAx>
        <c:axId val="20529169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MX"/>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MX"/>
          </a:p>
        </c:txPr>
        <c:crossAx val="471231823"/>
        <c:crosses val="autoZero"/>
        <c:crossBetween val="between"/>
      </c:valAx>
    </c:plotArea>
    <c:legend>
      <c:legendPos val="b"/>
      <c:overlay val="0"/>
      <c:txPr>
        <a:bodyPr/>
        <a:lstStyle/>
        <a:p>
          <a:pPr lvl="0">
            <a:defRPr sz="900" b="0" i="0">
              <a:solidFill>
                <a:srgbClr val="1A1A1A"/>
              </a:solidFill>
              <a:latin typeface="+mn-lt"/>
            </a:defRPr>
          </a:pPr>
          <a:endParaRPr lang="es-MX"/>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31</xdr:col>
      <xdr:colOff>361950</xdr:colOff>
      <xdr:row>4</xdr:row>
      <xdr:rowOff>0</xdr:rowOff>
    </xdr:from>
    <xdr:ext cx="38100" cy="200025"/>
    <xdr:grpSp>
      <xdr:nvGrpSpPr>
        <xdr:cNvPr id="2" name="Shape 2">
          <a:extLst>
            <a:ext uri="{FF2B5EF4-FFF2-40B4-BE49-F238E27FC236}">
              <a16:creationId xmlns:a16="http://schemas.microsoft.com/office/drawing/2014/main" id="{00000000-0008-0000-0200-000002000000}"/>
            </a:ext>
          </a:extLst>
        </xdr:cNvPr>
        <xdr:cNvGrpSpPr/>
      </xdr:nvGrpSpPr>
      <xdr:grpSpPr>
        <a:xfrm>
          <a:off x="12811125" y="1447800"/>
          <a:ext cx="38100" cy="200025"/>
          <a:chOff x="5326950" y="3679988"/>
          <a:chExt cx="38100" cy="2000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5326950" y="3679988"/>
            <a:ext cx="38100" cy="200025"/>
            <a:chOff x="5326950" y="3679988"/>
            <a:chExt cx="38100" cy="200025"/>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5326950" y="3679988"/>
              <a:ext cx="381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200-000005000000}"/>
                </a:ext>
              </a:extLst>
            </xdr:cNvPr>
            <xdr:cNvGrpSpPr/>
          </xdr:nvGrpSpPr>
          <xdr:grpSpPr>
            <a:xfrm>
              <a:off x="5326950" y="3679988"/>
              <a:ext cx="38100" cy="200025"/>
              <a:chOff x="5341238" y="3679988"/>
              <a:chExt cx="9525" cy="200025"/>
            </a:xfrm>
          </xdr:grpSpPr>
          <xdr:sp macro="" textlink="">
            <xdr:nvSpPr>
              <xdr:cNvPr id="6" name="Shape 6">
                <a:extLst>
                  <a:ext uri="{FF2B5EF4-FFF2-40B4-BE49-F238E27FC236}">
                    <a16:creationId xmlns:a16="http://schemas.microsoft.com/office/drawing/2014/main" id="{00000000-0008-0000-0200-000006000000}"/>
                  </a:ext>
                </a:extLst>
              </xdr:cNvPr>
              <xdr:cNvSpPr/>
            </xdr:nvSpPr>
            <xdr:spPr>
              <a:xfrm>
                <a:off x="5341238" y="3679988"/>
                <a:ext cx="9525"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7" name="Shape 7">
                <a:extLst>
                  <a:ext uri="{FF2B5EF4-FFF2-40B4-BE49-F238E27FC236}">
                    <a16:creationId xmlns:a16="http://schemas.microsoft.com/office/drawing/2014/main" id="{00000000-0008-0000-0200-000007000000}"/>
                  </a:ext>
                </a:extLst>
              </xdr:cNvPr>
              <xdr:cNvCxnSpPr/>
            </xdr:nvCxnSpPr>
            <xdr:spPr>
              <a:xfrm flipH="1">
                <a:off x="5341238" y="3679988"/>
                <a:ext cx="9525" cy="200025"/>
              </a:xfrm>
              <a:prstGeom prst="straightConnector1">
                <a:avLst/>
              </a:prstGeom>
              <a:noFill/>
              <a:ln w="9525" cap="flat" cmpd="sng">
                <a:solidFill>
                  <a:schemeClr val="accent1"/>
                </a:solidFill>
                <a:prstDash val="solid"/>
                <a:miter lim="800000"/>
                <a:headEnd type="none" w="sm" len="sm"/>
                <a:tailEnd type="none" w="sm" len="sm"/>
              </a:ln>
            </xdr:spPr>
          </xdr:cxnSp>
        </xdr:grpSp>
      </xdr:grpSp>
    </xdr:grpSp>
    <xdr:clientData fLocksWithSheet="0"/>
  </xdr:oneCellAnchor>
  <xdr:oneCellAnchor>
    <xdr:from>
      <xdr:col>50</xdr:col>
      <xdr:colOff>400050</xdr:colOff>
      <xdr:row>3</xdr:row>
      <xdr:rowOff>342900</xdr:rowOff>
    </xdr:from>
    <xdr:ext cx="5114925" cy="5391150"/>
    <xdr:pic>
      <xdr:nvPicPr>
        <xdr:cNvPr id="8" name="image1.pn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6</xdr:col>
      <xdr:colOff>1000125</xdr:colOff>
      <xdr:row>70</xdr:row>
      <xdr:rowOff>38100</xdr:rowOff>
    </xdr:from>
    <xdr:to>
      <xdr:col>9</xdr:col>
      <xdr:colOff>619507</xdr:colOff>
      <xdr:row>75</xdr:row>
      <xdr:rowOff>152556</xdr:rowOff>
    </xdr:to>
    <xdr:pic>
      <xdr:nvPicPr>
        <xdr:cNvPr id="3" name="Imagen 2">
          <a:extLst>
            <a:ext uri="{FF2B5EF4-FFF2-40B4-BE49-F238E27FC236}">
              <a16:creationId xmlns:a16="http://schemas.microsoft.com/office/drawing/2014/main" id="{F822BE7B-3D3A-4B50-9DA3-1C563F876A6F}"/>
            </a:ext>
          </a:extLst>
        </xdr:cNvPr>
        <xdr:cNvPicPr>
          <a:picLocks noChangeAspect="1"/>
        </xdr:cNvPicPr>
      </xdr:nvPicPr>
      <xdr:blipFill>
        <a:blip xmlns:r="http://schemas.openxmlformats.org/officeDocument/2006/relationships" r:embed="rId1"/>
        <a:stretch>
          <a:fillRect/>
        </a:stretch>
      </xdr:blipFill>
      <xdr:spPr>
        <a:xfrm>
          <a:off x="4981575" y="14268450"/>
          <a:ext cx="2734057" cy="1114581"/>
        </a:xfrm>
        <a:prstGeom prst="rect">
          <a:avLst/>
        </a:prstGeom>
      </xdr:spPr>
    </xdr:pic>
    <xdr:clientData/>
  </xdr:twoCellAnchor>
  <xdr:twoCellAnchor editAs="oneCell">
    <xdr:from>
      <xdr:col>15</xdr:col>
      <xdr:colOff>209550</xdr:colOff>
      <xdr:row>36</xdr:row>
      <xdr:rowOff>28575</xdr:rowOff>
    </xdr:from>
    <xdr:to>
      <xdr:col>23</xdr:col>
      <xdr:colOff>420065</xdr:colOff>
      <xdr:row>42</xdr:row>
      <xdr:rowOff>133532</xdr:rowOff>
    </xdr:to>
    <xdr:pic>
      <xdr:nvPicPr>
        <xdr:cNvPr id="4" name="Imagen 3">
          <a:extLst>
            <a:ext uri="{FF2B5EF4-FFF2-40B4-BE49-F238E27FC236}">
              <a16:creationId xmlns:a16="http://schemas.microsoft.com/office/drawing/2014/main" id="{2006BF36-3FEB-4C66-93B0-0DE1EC78B419}"/>
            </a:ext>
          </a:extLst>
        </xdr:cNvPr>
        <xdr:cNvPicPr>
          <a:picLocks noChangeAspect="1"/>
        </xdr:cNvPicPr>
      </xdr:nvPicPr>
      <xdr:blipFill>
        <a:blip xmlns:r="http://schemas.openxmlformats.org/officeDocument/2006/relationships" r:embed="rId2"/>
        <a:stretch>
          <a:fillRect/>
        </a:stretch>
      </xdr:blipFill>
      <xdr:spPr>
        <a:xfrm>
          <a:off x="11410950" y="7229475"/>
          <a:ext cx="6916115" cy="13051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190500</xdr:colOff>
      <xdr:row>8</xdr:row>
      <xdr:rowOff>0</xdr:rowOff>
    </xdr:from>
    <xdr:ext cx="4724400" cy="3352800"/>
    <xdr:graphicFrame macro="">
      <xdr:nvGraphicFramePr>
        <xdr:cNvPr id="875908597" name="Chart 1">
          <a:extLst>
            <a:ext uri="{FF2B5EF4-FFF2-40B4-BE49-F238E27FC236}">
              <a16:creationId xmlns:a16="http://schemas.microsoft.com/office/drawing/2014/main" id="{00000000-0008-0000-0600-0000F54D3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742950</xdr:colOff>
      <xdr:row>35</xdr:row>
      <xdr:rowOff>19050</xdr:rowOff>
    </xdr:from>
    <xdr:ext cx="4171950" cy="3390900"/>
    <xdr:graphicFrame macro="">
      <xdr:nvGraphicFramePr>
        <xdr:cNvPr id="1018901195" name="Chart 2">
          <a:extLst>
            <a:ext uri="{FF2B5EF4-FFF2-40B4-BE49-F238E27FC236}">
              <a16:creationId xmlns:a16="http://schemas.microsoft.com/office/drawing/2014/main" id="{00000000-0008-0000-0600-0000CB32B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628650</xdr:colOff>
      <xdr:row>2</xdr:row>
      <xdr:rowOff>257175</xdr:rowOff>
    </xdr:from>
    <xdr:ext cx="180975" cy="342900"/>
    <xdr:pic>
      <xdr:nvPicPr>
        <xdr:cNvPr id="4" name="image2.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1" cstate="print"/>
        <a:stretch>
          <a:fillRect/>
        </a:stretch>
      </xdr:blipFill>
      <xdr:spPr>
        <a:xfrm>
          <a:off x="4943475" y="447675"/>
          <a:ext cx="180975" cy="342900"/>
        </a:xfrm>
        <a:prstGeom prst="rect">
          <a:avLst/>
        </a:prstGeom>
        <a:noFill/>
      </xdr:spPr>
    </xdr:pic>
    <xdr:clientData fLocksWithSheet="0"/>
  </xdr:oneCellAnchor>
  <xdr:oneCellAnchor>
    <xdr:from>
      <xdr:col>8</xdr:col>
      <xdr:colOff>495300</xdr:colOff>
      <xdr:row>2</xdr:row>
      <xdr:rowOff>266700</xdr:rowOff>
    </xdr:from>
    <xdr:ext cx="180975" cy="342900"/>
    <xdr:pic>
      <xdr:nvPicPr>
        <xdr:cNvPr id="5" name="image2.pn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1" cstate="print"/>
        <a:stretch>
          <a:fillRect/>
        </a:stretch>
      </xdr:blipFill>
      <xdr:spPr>
        <a:xfrm>
          <a:off x="8715375" y="457200"/>
          <a:ext cx="180975" cy="342900"/>
        </a:xfrm>
        <a:prstGeom prst="rect">
          <a:avLst/>
        </a:prstGeom>
        <a:noFill/>
      </xdr:spPr>
    </xdr:pic>
    <xdr:clientData fLocksWithSheet="0"/>
  </xdr:oneCellAnchor>
  <xdr:oneCellAnchor>
    <xdr:from>
      <xdr:col>10</xdr:col>
      <xdr:colOff>61912</xdr:colOff>
      <xdr:row>6</xdr:row>
      <xdr:rowOff>257175</xdr:rowOff>
    </xdr:from>
    <xdr:ext cx="1504386" cy="172227"/>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0F63789C-B67F-4C83-830D-237318E658D1}"/>
                </a:ext>
              </a:extLst>
            </xdr:cNvPr>
            <xdr:cNvSpPr txBox="1"/>
          </xdr:nvSpPr>
          <xdr:spPr>
            <a:xfrm>
              <a:off x="8443912" y="3076575"/>
              <a:ext cx="15043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a:fld id="{825F15A7-03F4-43D7-82C5-3E23DA2F108C}" type="mathplaceholder">
                      <a:rPr lang="es-MX" sz="1100" i="1">
                        <a:latin typeface="Cambria Math" panose="02040503050406030204" pitchFamily="18" charset="0"/>
                      </a:rPr>
                      <a:t>Escriba aquí la ecuación.</a:t>
                    </a:fld>
                  </m:oMath>
                </m:oMathPara>
              </a14:m>
              <a:endParaRPr lang="es-MX" sz="1100"/>
            </a:p>
          </xdr:txBody>
        </xdr:sp>
      </mc:Choice>
      <mc:Fallback xmlns="">
        <xdr:sp macro="" textlink="">
          <xdr:nvSpPr>
            <xdr:cNvPr id="6" name="CuadroTexto 5">
              <a:extLst>
                <a:ext uri="{FF2B5EF4-FFF2-40B4-BE49-F238E27FC236}">
                  <a16:creationId xmlns:a16="http://schemas.microsoft.com/office/drawing/2014/main" id="{0F63789C-B67F-4C83-830D-237318E658D1}"/>
                </a:ext>
              </a:extLst>
            </xdr:cNvPr>
            <xdr:cNvSpPr txBox="1"/>
          </xdr:nvSpPr>
          <xdr:spPr>
            <a:xfrm>
              <a:off x="8443912" y="3076575"/>
              <a:ext cx="150438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MX" sz="1100" i="0">
                  <a:latin typeface="Cambria Math" panose="02040503050406030204" pitchFamily="18" charset="0"/>
                </a:rPr>
                <a:t>"Escriba aquí la ecuación."</a:t>
              </a:r>
              <a:endParaRPr lang="es-MX" sz="1100"/>
            </a:p>
          </xdr:txBody>
        </xdr:sp>
      </mc:Fallback>
    </mc:AlternateContent>
    <xdr:clientData/>
  </xdr:oneCellAnchor>
  <xdr:oneCellAnchor>
    <xdr:from>
      <xdr:col>6</xdr:col>
      <xdr:colOff>576262</xdr:colOff>
      <xdr:row>2</xdr:row>
      <xdr:rowOff>381000</xdr:rowOff>
    </xdr:from>
    <xdr:ext cx="217944" cy="175369"/>
    <mc:AlternateContent xmlns:mc="http://schemas.openxmlformats.org/markup-compatibility/2006" xmlns:a14="http://schemas.microsoft.com/office/drawing/2010/main">
      <mc:Choice Requires="a14">
        <xdr:sp macro="" textlink="">
          <xdr:nvSpPr>
            <xdr:cNvPr id="7" name="CuadroTexto 6">
              <a:extLst>
                <a:ext uri="{FF2B5EF4-FFF2-40B4-BE49-F238E27FC236}">
                  <a16:creationId xmlns:a16="http://schemas.microsoft.com/office/drawing/2014/main" id="{30F792F3-F98B-4BC5-9385-27A537300E29}"/>
                </a:ext>
              </a:extLst>
            </xdr:cNvPr>
            <xdr:cNvSpPr txBox="1"/>
          </xdr:nvSpPr>
          <xdr:spPr>
            <a:xfrm>
              <a:off x="6824662" y="571500"/>
              <a:ext cx="217944"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s-MX" sz="1100" i="1">
                            <a:latin typeface="Cambria Math" panose="02040503050406030204" pitchFamily="18" charset="0"/>
                          </a:rPr>
                        </m:ctrlPr>
                      </m:sSupPr>
                      <m:e>
                        <m:r>
                          <a:rPr lang="es-MX" sz="1100" b="0" i="1">
                            <a:latin typeface="Cambria Math" panose="02040503050406030204" pitchFamily="18" charset="0"/>
                          </a:rPr>
                          <m:t>𝑚</m:t>
                        </m:r>
                      </m:e>
                      <m:sup>
                        <m:r>
                          <a:rPr lang="es-MX" sz="1100" b="0" i="1">
                            <a:latin typeface="Cambria Math" panose="02040503050406030204" pitchFamily="18" charset="0"/>
                          </a:rPr>
                          <m:t>2</m:t>
                        </m:r>
                      </m:sup>
                    </m:sSup>
                  </m:oMath>
                </m:oMathPara>
              </a14:m>
              <a:endParaRPr lang="es-MX" sz="1100"/>
            </a:p>
          </xdr:txBody>
        </xdr:sp>
      </mc:Choice>
      <mc:Fallback xmlns="">
        <xdr:sp macro="" textlink="">
          <xdr:nvSpPr>
            <xdr:cNvPr id="7" name="CuadroTexto 6">
              <a:extLst>
                <a:ext uri="{FF2B5EF4-FFF2-40B4-BE49-F238E27FC236}">
                  <a16:creationId xmlns:a16="http://schemas.microsoft.com/office/drawing/2014/main" id="{30F792F3-F98B-4BC5-9385-27A537300E29}"/>
                </a:ext>
              </a:extLst>
            </xdr:cNvPr>
            <xdr:cNvSpPr txBox="1"/>
          </xdr:nvSpPr>
          <xdr:spPr>
            <a:xfrm>
              <a:off x="6824662" y="571500"/>
              <a:ext cx="217944"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MX" sz="1100" b="0" i="0">
                  <a:latin typeface="Cambria Math" panose="02040503050406030204" pitchFamily="18" charset="0"/>
                </a:rPr>
                <a:t>𝑚^2</a:t>
              </a:r>
              <a:endParaRPr lang="es-MX" sz="1100"/>
            </a:p>
          </xdr:txBody>
        </xdr:sp>
      </mc:Fallback>
    </mc:AlternateContent>
    <xdr:clientData/>
  </xdr:oneCellAnchor>
  <xdr:oneCellAnchor>
    <xdr:from>
      <xdr:col>5</xdr:col>
      <xdr:colOff>1190625</xdr:colOff>
      <xdr:row>2</xdr:row>
      <xdr:rowOff>266700</xdr:rowOff>
    </xdr:from>
    <xdr:ext cx="180975" cy="342900"/>
    <xdr:pic>
      <xdr:nvPicPr>
        <xdr:cNvPr id="8" name="image2.png">
          <a:extLst>
            <a:ext uri="{FF2B5EF4-FFF2-40B4-BE49-F238E27FC236}">
              <a16:creationId xmlns:a16="http://schemas.microsoft.com/office/drawing/2014/main" id="{7B79FD03-8D73-4271-8DB6-3C3AC4067800}"/>
            </a:ext>
          </a:extLst>
        </xdr:cNvPr>
        <xdr:cNvPicPr preferRelativeResize="0"/>
      </xdr:nvPicPr>
      <xdr:blipFill>
        <a:blip xmlns:r="http://schemas.openxmlformats.org/officeDocument/2006/relationships" r:embed="rId1" cstate="print"/>
        <a:stretch>
          <a:fillRect/>
        </a:stretch>
      </xdr:blipFill>
      <xdr:spPr>
        <a:xfrm>
          <a:off x="5934075" y="457200"/>
          <a:ext cx="180975" cy="342900"/>
        </a:xfrm>
        <a:prstGeom prst="rect">
          <a:avLst/>
        </a:prstGeom>
        <a:noFill/>
      </xdr:spPr>
    </xdr:pic>
    <xdr:clientData fLocksWithSheet="0"/>
  </xdr:oneCellAnchor>
  <xdr:oneCellAnchor>
    <xdr:from>
      <xdr:col>7</xdr:col>
      <xdr:colOff>576262</xdr:colOff>
      <xdr:row>2</xdr:row>
      <xdr:rowOff>304800</xdr:rowOff>
    </xdr:from>
    <xdr:ext cx="65" cy="172227"/>
    <xdr:sp macro="" textlink="">
      <xdr:nvSpPr>
        <xdr:cNvPr id="9" name="CuadroTexto 8">
          <a:extLst>
            <a:ext uri="{FF2B5EF4-FFF2-40B4-BE49-F238E27FC236}">
              <a16:creationId xmlns:a16="http://schemas.microsoft.com/office/drawing/2014/main" id="{702BE56B-9494-4559-A6A8-FD7A512A75A3}"/>
            </a:ext>
          </a:extLst>
        </xdr:cNvPr>
        <xdr:cNvSpPr txBox="1"/>
      </xdr:nvSpPr>
      <xdr:spPr>
        <a:xfrm>
          <a:off x="7215187" y="685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MX"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114300</xdr:colOff>
      <xdr:row>6</xdr:row>
      <xdr:rowOff>33338</xdr:rowOff>
    </xdr:from>
    <xdr:to>
      <xdr:col>5</xdr:col>
      <xdr:colOff>352425</xdr:colOff>
      <xdr:row>6</xdr:row>
      <xdr:rowOff>33338</xdr:rowOff>
    </xdr:to>
    <xdr:cxnSp macro="">
      <xdr:nvCxnSpPr>
        <xdr:cNvPr id="2" name="Conector recto de flecha 1">
          <a:extLst>
            <a:ext uri="{FF2B5EF4-FFF2-40B4-BE49-F238E27FC236}">
              <a16:creationId xmlns:a16="http://schemas.microsoft.com/office/drawing/2014/main" id="{425EF6CC-712D-451C-B7C0-9F0F496EEE4F}"/>
            </a:ext>
          </a:extLst>
        </xdr:cNvPr>
        <xdr:cNvCxnSpPr>
          <a:stCxn id="6" idx="3"/>
          <a:endCxn id="7" idx="1"/>
        </xdr:cNvCxnSpPr>
      </xdr:nvCxnSpPr>
      <xdr:spPr>
        <a:xfrm>
          <a:off x="3467100" y="1233488"/>
          <a:ext cx="1076325" cy="0"/>
        </a:xfrm>
        <a:prstGeom prst="straightConnector1">
          <a:avLst/>
        </a:prstGeom>
        <a:ln>
          <a:headEnd type="triangle"/>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xdr:colOff>
      <xdr:row>8</xdr:row>
      <xdr:rowOff>71438</xdr:rowOff>
    </xdr:from>
    <xdr:to>
      <xdr:col>5</xdr:col>
      <xdr:colOff>1600203</xdr:colOff>
      <xdr:row>10</xdr:row>
      <xdr:rowOff>33338</xdr:rowOff>
    </xdr:to>
    <xdr:sp macro="" textlink="">
      <xdr:nvSpPr>
        <xdr:cNvPr id="3" name="Cerrar llave 2">
          <a:extLst>
            <a:ext uri="{FF2B5EF4-FFF2-40B4-BE49-F238E27FC236}">
              <a16:creationId xmlns:a16="http://schemas.microsoft.com/office/drawing/2014/main" id="{EC89802F-6404-46D0-9F40-C682CE748714}"/>
            </a:ext>
          </a:extLst>
        </xdr:cNvPr>
        <xdr:cNvSpPr/>
      </xdr:nvSpPr>
      <xdr:spPr>
        <a:xfrm rot="16200000">
          <a:off x="2752727" y="-242888"/>
          <a:ext cx="361950" cy="4191002"/>
        </a:xfrm>
        <a:prstGeom prst="rightBrace">
          <a:avLst>
            <a:gd name="adj1" fmla="val 8333"/>
            <a:gd name="adj2" fmla="val 5030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MX" sz="1100"/>
        </a:p>
      </xdr:txBody>
    </xdr:sp>
    <xdr:clientData/>
  </xdr:twoCellAnchor>
  <xdr:twoCellAnchor>
    <xdr:from>
      <xdr:col>1</xdr:col>
      <xdr:colOff>1228725</xdr:colOff>
      <xdr:row>6</xdr:row>
      <xdr:rowOff>33338</xdr:rowOff>
    </xdr:from>
    <xdr:to>
      <xdr:col>2</xdr:col>
      <xdr:colOff>752475</xdr:colOff>
      <xdr:row>6</xdr:row>
      <xdr:rowOff>33338</xdr:rowOff>
    </xdr:to>
    <xdr:cxnSp macro="">
      <xdr:nvCxnSpPr>
        <xdr:cNvPr id="4" name="Conector recto de flecha 3">
          <a:extLst>
            <a:ext uri="{FF2B5EF4-FFF2-40B4-BE49-F238E27FC236}">
              <a16:creationId xmlns:a16="http://schemas.microsoft.com/office/drawing/2014/main" id="{FC734AE2-91FF-4505-A5B2-FA0077513692}"/>
            </a:ext>
          </a:extLst>
        </xdr:cNvPr>
        <xdr:cNvCxnSpPr>
          <a:stCxn id="5" idx="3"/>
          <a:endCxn id="6" idx="1"/>
        </xdr:cNvCxnSpPr>
      </xdr:nvCxnSpPr>
      <xdr:spPr>
        <a:xfrm>
          <a:off x="1676400" y="1233488"/>
          <a:ext cx="752475" cy="0"/>
        </a:xfrm>
        <a:prstGeom prst="straightConnector1">
          <a:avLst/>
        </a:prstGeom>
        <a:ln>
          <a:headEnd type="triangle"/>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581025</xdr:colOff>
      <xdr:row>4</xdr:row>
      <xdr:rowOff>161925</xdr:rowOff>
    </xdr:from>
    <xdr:to>
      <xdr:col>1</xdr:col>
      <xdr:colOff>1228725</xdr:colOff>
      <xdr:row>7</xdr:row>
      <xdr:rowOff>104775</xdr:rowOff>
    </xdr:to>
    <xdr:sp macro="" textlink="">
      <xdr:nvSpPr>
        <xdr:cNvPr id="5" name="Rectángulo: esquinas redondeadas 4">
          <a:extLst>
            <a:ext uri="{FF2B5EF4-FFF2-40B4-BE49-F238E27FC236}">
              <a16:creationId xmlns:a16="http://schemas.microsoft.com/office/drawing/2014/main" id="{E66F42B7-2270-49D1-A62F-EBE87181F3E4}"/>
            </a:ext>
          </a:extLst>
        </xdr:cNvPr>
        <xdr:cNvSpPr/>
      </xdr:nvSpPr>
      <xdr:spPr>
        <a:xfrm>
          <a:off x="581025" y="962025"/>
          <a:ext cx="1095375" cy="542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a:t>MINCETUR</a:t>
          </a:r>
        </a:p>
      </xdr:txBody>
    </xdr:sp>
    <xdr:clientData/>
  </xdr:twoCellAnchor>
  <xdr:twoCellAnchor>
    <xdr:from>
      <xdr:col>2</xdr:col>
      <xdr:colOff>752475</xdr:colOff>
      <xdr:row>4</xdr:row>
      <xdr:rowOff>161925</xdr:rowOff>
    </xdr:from>
    <xdr:to>
      <xdr:col>4</xdr:col>
      <xdr:colOff>114300</xdr:colOff>
      <xdr:row>7</xdr:row>
      <xdr:rowOff>104775</xdr:rowOff>
    </xdr:to>
    <xdr:sp macro="" textlink="">
      <xdr:nvSpPr>
        <xdr:cNvPr id="6" name="Rectángulo: esquinas redondeadas 5">
          <a:extLst>
            <a:ext uri="{FF2B5EF4-FFF2-40B4-BE49-F238E27FC236}">
              <a16:creationId xmlns:a16="http://schemas.microsoft.com/office/drawing/2014/main" id="{D2B4A2E9-C378-4B74-8722-41FB87FC06E8}"/>
            </a:ext>
          </a:extLst>
        </xdr:cNvPr>
        <xdr:cNvSpPr/>
      </xdr:nvSpPr>
      <xdr:spPr>
        <a:xfrm>
          <a:off x="2428875" y="962025"/>
          <a:ext cx="1038225" cy="542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1100">
              <a:solidFill>
                <a:schemeClr val="lt1"/>
              </a:solidFill>
              <a:effectLst/>
              <a:latin typeface="+mn-lt"/>
              <a:ea typeface="+mn-ea"/>
              <a:cs typeface="+mn-cs"/>
            </a:rPr>
            <a:t>Administración </a:t>
          </a:r>
          <a:endParaRPr lang="es-MX">
            <a:effectLst/>
          </a:endParaRPr>
        </a:p>
      </xdr:txBody>
    </xdr:sp>
    <xdr:clientData/>
  </xdr:twoCellAnchor>
  <xdr:twoCellAnchor>
    <xdr:from>
      <xdr:col>5</xdr:col>
      <xdr:colOff>352425</xdr:colOff>
      <xdr:row>4</xdr:row>
      <xdr:rowOff>161925</xdr:rowOff>
    </xdr:from>
    <xdr:to>
      <xdr:col>6</xdr:col>
      <xdr:colOff>190500</xdr:colOff>
      <xdr:row>7</xdr:row>
      <xdr:rowOff>104775</xdr:rowOff>
    </xdr:to>
    <xdr:sp macro="" textlink="">
      <xdr:nvSpPr>
        <xdr:cNvPr id="7" name="Rectángulo: esquinas redondeadas 6">
          <a:extLst>
            <a:ext uri="{FF2B5EF4-FFF2-40B4-BE49-F238E27FC236}">
              <a16:creationId xmlns:a16="http://schemas.microsoft.com/office/drawing/2014/main" id="{A0F93327-6A70-4F99-A22A-00B971D6D743}"/>
            </a:ext>
          </a:extLst>
        </xdr:cNvPr>
        <xdr:cNvSpPr/>
      </xdr:nvSpPr>
      <xdr:spPr>
        <a:xfrm>
          <a:off x="4543425" y="962025"/>
          <a:ext cx="676275" cy="542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MX" sz="1100">
              <a:solidFill>
                <a:schemeClr val="lt1"/>
              </a:solidFill>
              <a:effectLst/>
              <a:latin typeface="+mn-lt"/>
              <a:ea typeface="+mn-ea"/>
              <a:cs typeface="+mn-cs"/>
            </a:rPr>
            <a:t>Municiplaidad Distrital Acos Vinchos </a:t>
          </a:r>
          <a:endParaRPr lang="es-MX">
            <a:effectLst/>
          </a:endParaRPr>
        </a:p>
      </xdr:txBody>
    </xdr:sp>
    <xdr:clientData/>
  </xdr:twoCellAnchor>
  <xdr:twoCellAnchor>
    <xdr:from>
      <xdr:col>1</xdr:col>
      <xdr:colOff>1181100</xdr:colOff>
      <xdr:row>5</xdr:row>
      <xdr:rowOff>19050</xdr:rowOff>
    </xdr:from>
    <xdr:to>
      <xdr:col>3</xdr:col>
      <xdr:colOff>19050</xdr:colOff>
      <xdr:row>6</xdr:row>
      <xdr:rowOff>0</xdr:rowOff>
    </xdr:to>
    <xdr:sp macro="" textlink="">
      <xdr:nvSpPr>
        <xdr:cNvPr id="8" name="Rectángulo: esquinas redondeadas 7">
          <a:extLst>
            <a:ext uri="{FF2B5EF4-FFF2-40B4-BE49-F238E27FC236}">
              <a16:creationId xmlns:a16="http://schemas.microsoft.com/office/drawing/2014/main" id="{FC8B5AC3-242D-40C8-BD54-5B6AD0E8DA59}"/>
            </a:ext>
          </a:extLst>
        </xdr:cNvPr>
        <xdr:cNvSpPr/>
      </xdr:nvSpPr>
      <xdr:spPr>
        <a:xfrm>
          <a:off x="1676400" y="1019175"/>
          <a:ext cx="857250" cy="180975"/>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s-MX" sz="1100"/>
            <a:t>Coordinación</a:t>
          </a:r>
        </a:p>
        <a:p>
          <a:pPr algn="l"/>
          <a:endParaRPr lang="es-MX" sz="1100"/>
        </a:p>
      </xdr:txBody>
    </xdr:sp>
    <xdr:clientData/>
  </xdr:twoCellAnchor>
  <xdr:twoCellAnchor>
    <xdr:from>
      <xdr:col>3</xdr:col>
      <xdr:colOff>1228725</xdr:colOff>
      <xdr:row>5</xdr:row>
      <xdr:rowOff>19050</xdr:rowOff>
    </xdr:from>
    <xdr:to>
      <xdr:col>5</xdr:col>
      <xdr:colOff>428625</xdr:colOff>
      <xdr:row>6</xdr:row>
      <xdr:rowOff>0</xdr:rowOff>
    </xdr:to>
    <xdr:sp macro="" textlink="">
      <xdr:nvSpPr>
        <xdr:cNvPr id="9" name="Rectángulo: esquinas redondeadas 8">
          <a:extLst>
            <a:ext uri="{FF2B5EF4-FFF2-40B4-BE49-F238E27FC236}">
              <a16:creationId xmlns:a16="http://schemas.microsoft.com/office/drawing/2014/main" id="{3C343A41-6EA7-43E1-93D4-4AAD98261014}"/>
            </a:ext>
          </a:extLst>
        </xdr:cNvPr>
        <xdr:cNvSpPr/>
      </xdr:nvSpPr>
      <xdr:spPr>
        <a:xfrm>
          <a:off x="3352800" y="1019175"/>
          <a:ext cx="1266825" cy="180975"/>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s-MX" sz="1100"/>
            <a:t>Coordinación</a:t>
          </a:r>
        </a:p>
        <a:p>
          <a:pPr algn="l"/>
          <a:endParaRPr lang="es-MX" sz="1100"/>
        </a:p>
      </xdr:txBody>
    </xdr:sp>
    <xdr:clientData/>
  </xdr:twoCellAnchor>
  <xdr:twoCellAnchor>
    <xdr:from>
      <xdr:col>1</xdr:col>
      <xdr:colOff>57150</xdr:colOff>
      <xdr:row>10</xdr:row>
      <xdr:rowOff>133350</xdr:rowOff>
    </xdr:from>
    <xdr:to>
      <xdr:col>2</xdr:col>
      <xdr:colOff>0</xdr:colOff>
      <xdr:row>12</xdr:row>
      <xdr:rowOff>104775</xdr:rowOff>
    </xdr:to>
    <xdr:sp macro="" textlink="">
      <xdr:nvSpPr>
        <xdr:cNvPr id="10" name="Rectángulo 9">
          <a:extLst>
            <a:ext uri="{FF2B5EF4-FFF2-40B4-BE49-F238E27FC236}">
              <a16:creationId xmlns:a16="http://schemas.microsoft.com/office/drawing/2014/main" id="{8A7B62F8-BED2-4BCF-9D01-D0A93C241BCC}"/>
            </a:ext>
          </a:extLst>
        </xdr:cNvPr>
        <xdr:cNvSpPr/>
      </xdr:nvSpPr>
      <xdr:spPr>
        <a:xfrm>
          <a:off x="895350" y="2133600"/>
          <a:ext cx="78105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a:t>Estacionamiento</a:t>
          </a:r>
        </a:p>
      </xdr:txBody>
    </xdr:sp>
    <xdr:clientData/>
  </xdr:twoCellAnchor>
  <xdr:twoCellAnchor>
    <xdr:from>
      <xdr:col>1</xdr:col>
      <xdr:colOff>38100</xdr:colOff>
      <xdr:row>13</xdr:row>
      <xdr:rowOff>190500</xdr:rowOff>
    </xdr:from>
    <xdr:to>
      <xdr:col>1</xdr:col>
      <xdr:colOff>1628775</xdr:colOff>
      <xdr:row>15</xdr:row>
      <xdr:rowOff>161925</xdr:rowOff>
    </xdr:to>
    <xdr:sp macro="" textlink="">
      <xdr:nvSpPr>
        <xdr:cNvPr id="11" name="Rectángulo 10">
          <a:extLst>
            <a:ext uri="{FF2B5EF4-FFF2-40B4-BE49-F238E27FC236}">
              <a16:creationId xmlns:a16="http://schemas.microsoft.com/office/drawing/2014/main" id="{E0D4A466-E93B-4511-96F6-2A2CE5501456}"/>
            </a:ext>
          </a:extLst>
        </xdr:cNvPr>
        <xdr:cNvSpPr/>
      </xdr:nvSpPr>
      <xdr:spPr>
        <a:xfrm>
          <a:off x="876300" y="2790825"/>
          <a:ext cx="8001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a:t>Ambientes de artesanía</a:t>
          </a:r>
        </a:p>
      </xdr:txBody>
    </xdr:sp>
    <xdr:clientData/>
  </xdr:twoCellAnchor>
  <xdr:twoCellAnchor>
    <xdr:from>
      <xdr:col>1</xdr:col>
      <xdr:colOff>85725</xdr:colOff>
      <xdr:row>17</xdr:row>
      <xdr:rowOff>38100</xdr:rowOff>
    </xdr:from>
    <xdr:to>
      <xdr:col>2</xdr:col>
      <xdr:colOff>28575</xdr:colOff>
      <xdr:row>19</xdr:row>
      <xdr:rowOff>9525</xdr:rowOff>
    </xdr:to>
    <xdr:sp macro="" textlink="">
      <xdr:nvSpPr>
        <xdr:cNvPr id="12" name="Rectángulo 11">
          <a:extLst>
            <a:ext uri="{FF2B5EF4-FFF2-40B4-BE49-F238E27FC236}">
              <a16:creationId xmlns:a16="http://schemas.microsoft.com/office/drawing/2014/main" id="{1D658F75-5F3B-47DA-AC2E-628AA0A27BAB}"/>
            </a:ext>
          </a:extLst>
        </xdr:cNvPr>
        <xdr:cNvSpPr/>
      </xdr:nvSpPr>
      <xdr:spPr>
        <a:xfrm>
          <a:off x="923925" y="3438525"/>
          <a:ext cx="78105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a:t>Ambiente snack</a:t>
          </a:r>
        </a:p>
      </xdr:txBody>
    </xdr:sp>
    <xdr:clientData/>
  </xdr:twoCellAnchor>
  <xdr:twoCellAnchor>
    <xdr:from>
      <xdr:col>5</xdr:col>
      <xdr:colOff>19050</xdr:colOff>
      <xdr:row>10</xdr:row>
      <xdr:rowOff>142875</xdr:rowOff>
    </xdr:from>
    <xdr:to>
      <xdr:col>5</xdr:col>
      <xdr:colOff>1609725</xdr:colOff>
      <xdr:row>12</xdr:row>
      <xdr:rowOff>114300</xdr:rowOff>
    </xdr:to>
    <xdr:sp macro="" textlink="">
      <xdr:nvSpPr>
        <xdr:cNvPr id="13" name="Rectángulo 12">
          <a:extLst>
            <a:ext uri="{FF2B5EF4-FFF2-40B4-BE49-F238E27FC236}">
              <a16:creationId xmlns:a16="http://schemas.microsoft.com/office/drawing/2014/main" id="{CBC9B73C-1C68-4B1E-B2DE-787BC19914E8}"/>
            </a:ext>
          </a:extLst>
        </xdr:cNvPr>
        <xdr:cNvSpPr/>
      </xdr:nvSpPr>
      <xdr:spPr>
        <a:xfrm>
          <a:off x="4210050" y="2143125"/>
          <a:ext cx="81915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MX" sz="1100"/>
        </a:p>
      </xdr:txBody>
    </xdr:sp>
    <xdr:clientData/>
  </xdr:twoCellAnchor>
  <xdr:twoCellAnchor>
    <xdr:from>
      <xdr:col>5</xdr:col>
      <xdr:colOff>19050</xdr:colOff>
      <xdr:row>13</xdr:row>
      <xdr:rowOff>190500</xdr:rowOff>
    </xdr:from>
    <xdr:to>
      <xdr:col>5</xdr:col>
      <xdr:colOff>1609725</xdr:colOff>
      <xdr:row>15</xdr:row>
      <xdr:rowOff>161925</xdr:rowOff>
    </xdr:to>
    <xdr:sp macro="" textlink="">
      <xdr:nvSpPr>
        <xdr:cNvPr id="14" name="Rectángulo 13">
          <a:extLst>
            <a:ext uri="{FF2B5EF4-FFF2-40B4-BE49-F238E27FC236}">
              <a16:creationId xmlns:a16="http://schemas.microsoft.com/office/drawing/2014/main" id="{115FCEAA-E656-4398-B64A-8A4C4423EA8F}"/>
            </a:ext>
          </a:extLst>
        </xdr:cNvPr>
        <xdr:cNvSpPr/>
      </xdr:nvSpPr>
      <xdr:spPr>
        <a:xfrm>
          <a:off x="4210050" y="2790825"/>
          <a:ext cx="81915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2</xdr:col>
      <xdr:colOff>771525</xdr:colOff>
      <xdr:row>10</xdr:row>
      <xdr:rowOff>142875</xdr:rowOff>
    </xdr:from>
    <xdr:to>
      <xdr:col>4</xdr:col>
      <xdr:colOff>238125</xdr:colOff>
      <xdr:row>12</xdr:row>
      <xdr:rowOff>114300</xdr:rowOff>
    </xdr:to>
    <xdr:sp macro="" textlink="">
      <xdr:nvSpPr>
        <xdr:cNvPr id="15" name="Rectángulo 14">
          <a:extLst>
            <a:ext uri="{FF2B5EF4-FFF2-40B4-BE49-F238E27FC236}">
              <a16:creationId xmlns:a16="http://schemas.microsoft.com/office/drawing/2014/main" id="{948DBE97-6378-455D-A993-BECECFA6AE52}"/>
            </a:ext>
          </a:extLst>
        </xdr:cNvPr>
        <xdr:cNvSpPr/>
      </xdr:nvSpPr>
      <xdr:spPr>
        <a:xfrm>
          <a:off x="2447925" y="2143125"/>
          <a:ext cx="11430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a:t>Ambiente de exposición</a:t>
          </a:r>
        </a:p>
      </xdr:txBody>
    </xdr:sp>
    <xdr:clientData/>
  </xdr:twoCellAnchor>
  <xdr:twoCellAnchor>
    <xdr:from>
      <xdr:col>1</xdr:col>
      <xdr:colOff>85725</xdr:colOff>
      <xdr:row>21</xdr:row>
      <xdr:rowOff>28575</xdr:rowOff>
    </xdr:from>
    <xdr:to>
      <xdr:col>2</xdr:col>
      <xdr:colOff>28575</xdr:colOff>
      <xdr:row>23</xdr:row>
      <xdr:rowOff>152400</xdr:rowOff>
    </xdr:to>
    <xdr:sp macro="" textlink="">
      <xdr:nvSpPr>
        <xdr:cNvPr id="16" name="Rectángulo 15">
          <a:extLst>
            <a:ext uri="{FF2B5EF4-FFF2-40B4-BE49-F238E27FC236}">
              <a16:creationId xmlns:a16="http://schemas.microsoft.com/office/drawing/2014/main" id="{D230996F-D81D-4F54-A741-02EAC82E95E7}"/>
            </a:ext>
          </a:extLst>
        </xdr:cNvPr>
        <xdr:cNvSpPr/>
      </xdr:nvSpPr>
      <xdr:spPr>
        <a:xfrm>
          <a:off x="923925" y="4229100"/>
          <a:ext cx="781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a:t>Concesionables</a:t>
          </a:r>
          <a:r>
            <a:rPr lang="es-MX" sz="1100" baseline="0"/>
            <a:t> por separado</a:t>
          </a:r>
          <a:endParaRPr lang="es-MX" sz="1100"/>
        </a:p>
      </xdr:txBody>
    </xdr:sp>
    <xdr:clientData/>
  </xdr:twoCellAnchor>
  <xdr:twoCellAnchor>
    <xdr:from>
      <xdr:col>2</xdr:col>
      <xdr:colOff>771525</xdr:colOff>
      <xdr:row>21</xdr:row>
      <xdr:rowOff>9525</xdr:rowOff>
    </xdr:from>
    <xdr:to>
      <xdr:col>4</xdr:col>
      <xdr:colOff>238125</xdr:colOff>
      <xdr:row>23</xdr:row>
      <xdr:rowOff>133350</xdr:rowOff>
    </xdr:to>
    <xdr:sp macro="" textlink="">
      <xdr:nvSpPr>
        <xdr:cNvPr id="17" name="Rectángulo 16">
          <a:extLst>
            <a:ext uri="{FF2B5EF4-FFF2-40B4-BE49-F238E27FC236}">
              <a16:creationId xmlns:a16="http://schemas.microsoft.com/office/drawing/2014/main" id="{3A96947C-1BE6-4418-812E-40D3D1BCD887}"/>
            </a:ext>
          </a:extLst>
        </xdr:cNvPr>
        <xdr:cNvSpPr/>
      </xdr:nvSpPr>
      <xdr:spPr>
        <a:xfrm>
          <a:off x="2447925" y="4210050"/>
          <a:ext cx="114300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MX" sz="1100"/>
            <a:t>Alaquiler</a:t>
          </a:r>
        </a:p>
      </xdr:txBody>
    </xdr:sp>
    <xdr:clientData/>
  </xdr:twoCellAnchor>
  <xdr:twoCellAnchor>
    <xdr:from>
      <xdr:col>5</xdr:col>
      <xdr:colOff>19050</xdr:colOff>
      <xdr:row>20</xdr:row>
      <xdr:rowOff>190500</xdr:rowOff>
    </xdr:from>
    <xdr:to>
      <xdr:col>5</xdr:col>
      <xdr:colOff>1609725</xdr:colOff>
      <xdr:row>23</xdr:row>
      <xdr:rowOff>114300</xdr:rowOff>
    </xdr:to>
    <xdr:sp macro="" textlink="">
      <xdr:nvSpPr>
        <xdr:cNvPr id="18" name="Rectángulo 17">
          <a:extLst>
            <a:ext uri="{FF2B5EF4-FFF2-40B4-BE49-F238E27FC236}">
              <a16:creationId xmlns:a16="http://schemas.microsoft.com/office/drawing/2014/main" id="{C877C5B2-4EAE-48B3-9AD3-349D20E796BD}"/>
            </a:ext>
          </a:extLst>
        </xdr:cNvPr>
        <xdr:cNvSpPr/>
      </xdr:nvSpPr>
      <xdr:spPr>
        <a:xfrm>
          <a:off x="4210050" y="4191000"/>
          <a:ext cx="8191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MX" sz="1100"/>
        </a:p>
      </xdr:txBody>
    </xdr:sp>
    <xdr:clientData/>
  </xdr:twoCellAnchor>
  <xdr:twoCellAnchor>
    <xdr:from>
      <xdr:col>3</xdr:col>
      <xdr:colOff>728663</xdr:colOff>
      <xdr:row>12</xdr:row>
      <xdr:rowOff>114300</xdr:rowOff>
    </xdr:from>
    <xdr:to>
      <xdr:col>3</xdr:col>
      <xdr:colOff>728663</xdr:colOff>
      <xdr:row>21</xdr:row>
      <xdr:rowOff>9525</xdr:rowOff>
    </xdr:to>
    <xdr:cxnSp macro="">
      <xdr:nvCxnSpPr>
        <xdr:cNvPr id="19" name="Conector recto de flecha 18">
          <a:extLst>
            <a:ext uri="{FF2B5EF4-FFF2-40B4-BE49-F238E27FC236}">
              <a16:creationId xmlns:a16="http://schemas.microsoft.com/office/drawing/2014/main" id="{9C58EF7C-3490-44A6-BF41-9D3A450A253D}"/>
            </a:ext>
          </a:extLst>
        </xdr:cNvPr>
        <xdr:cNvCxnSpPr>
          <a:stCxn id="17" idx="0"/>
          <a:endCxn id="15" idx="2"/>
        </xdr:cNvCxnSpPr>
      </xdr:nvCxnSpPr>
      <xdr:spPr>
        <a:xfrm flipV="1">
          <a:off x="3243263" y="2514600"/>
          <a:ext cx="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814388</xdr:colOff>
      <xdr:row>15</xdr:row>
      <xdr:rowOff>161925</xdr:rowOff>
    </xdr:from>
    <xdr:to>
      <xdr:col>5</xdr:col>
      <xdr:colOff>814388</xdr:colOff>
      <xdr:row>20</xdr:row>
      <xdr:rowOff>190500</xdr:rowOff>
    </xdr:to>
    <xdr:cxnSp macro="">
      <xdr:nvCxnSpPr>
        <xdr:cNvPr id="20" name="Conector recto de flecha 19">
          <a:extLst>
            <a:ext uri="{FF2B5EF4-FFF2-40B4-BE49-F238E27FC236}">
              <a16:creationId xmlns:a16="http://schemas.microsoft.com/office/drawing/2014/main" id="{D5EBC677-E55E-450A-839D-C72E04379235}"/>
            </a:ext>
          </a:extLst>
        </xdr:cNvPr>
        <xdr:cNvCxnSpPr>
          <a:stCxn id="18" idx="0"/>
          <a:endCxn id="14" idx="2"/>
        </xdr:cNvCxnSpPr>
      </xdr:nvCxnSpPr>
      <xdr:spPr>
        <a:xfrm flipV="1">
          <a:off x="5005388" y="3162300"/>
          <a:ext cx="0" cy="102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881063</xdr:colOff>
      <xdr:row>19</xdr:row>
      <xdr:rowOff>9525</xdr:rowOff>
    </xdr:from>
    <xdr:to>
      <xdr:col>1</xdr:col>
      <xdr:colOff>881063</xdr:colOff>
      <xdr:row>21</xdr:row>
      <xdr:rowOff>28575</xdr:rowOff>
    </xdr:to>
    <xdr:cxnSp macro="">
      <xdr:nvCxnSpPr>
        <xdr:cNvPr id="21" name="Conector recto de flecha 20">
          <a:extLst>
            <a:ext uri="{FF2B5EF4-FFF2-40B4-BE49-F238E27FC236}">
              <a16:creationId xmlns:a16="http://schemas.microsoft.com/office/drawing/2014/main" id="{338D7ABB-4222-4F19-933B-3A85622CA4D6}"/>
            </a:ext>
          </a:extLst>
        </xdr:cNvPr>
        <xdr:cNvCxnSpPr>
          <a:stCxn id="16" idx="0"/>
          <a:endCxn id="12" idx="2"/>
        </xdr:cNvCxnSpPr>
      </xdr:nvCxnSpPr>
      <xdr:spPr>
        <a:xfrm flipV="1">
          <a:off x="1671638" y="3810000"/>
          <a:ext cx="0" cy="41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person displayName="E. Edison Achalma Mendoza" id="{C939CC56-A36A-4013-95B3-23EE4B8DBD54}" userId="b1ecd61295a042a9"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A21630-2147-49BF-86A2-9D012692E403}" name="Table1" displayName="Table1" ref="A1:AI61" totalsRowShown="0" headerRowDxfId="36" dataDxfId="35">
  <autoFilter ref="A1:AI61" xr:uid="{00000000-0009-0000-0100-000001000000}"/>
  <tableColumns count="35">
    <tableColumn id="1" xr3:uid="{D5488AD1-0D84-4EEF-8C00-8B13D028F920}" name="ID" dataDxfId="34"/>
    <tableColumn id="2" xr3:uid="{9008E8DF-9C45-4F8C-A833-EA052F3E1A98}" name="Hora de inicio" dataDxfId="33"/>
    <tableColumn id="3" xr3:uid="{E2B54B3C-DACE-4EB8-9F89-CECAB5EE7CB3}" name="Hora de finalización" dataDxfId="32"/>
    <tableColumn id="4" xr3:uid="{6CE456EB-0CD6-4D16-9F9E-24D67B16A540}" name="Correo electrónico" dataDxfId="31"/>
    <tableColumn id="5" xr3:uid="{50D5C427-4222-4ED8-BC50-1C50842BB301}" name="Nombre" dataDxfId="30"/>
    <tableColumn id="6" xr3:uid="{A213EF3A-DF11-44A3-8DB7-8709CC22932E}" name="¿Cuál  es el objetivo de su visita a la ruta turística de los baños  termales de Colpa? (Se puede marcar más de una opción)" dataDxfId="29"/>
    <tableColumn id="7" xr3:uid="{56A51066-8CEA-408E-81F2-6C59045C9CA9}" name="¿Qué edad tiene?" dataDxfId="28"/>
    <tableColumn id="8" xr3:uid="{DD5F6AEE-FEB2-4DBD-BC2F-05EE47E87EC2}" name="Sexo:" dataDxfId="27"/>
    <tableColumn id="9" xr3:uid="{6BEACDFD-B7EA-4E72-81F3-9EBF5DD794FD}" name="Estado Civil:" dataDxfId="26"/>
    <tableColumn id="10" xr3:uid="{059D6608-A4F9-4F73-8911-935F0E273ED3}" name="Lugar de residencia" dataDxfId="25"/>
    <tableColumn id="11" xr3:uid="{1DB9D594-D16D-41AF-B1A3-6F5C2AD469F5}" name="Profesión / Ocupación" dataDxfId="24"/>
    <tableColumn id="12" xr3:uid="{E737AFF2-918E-44A3-924C-6C722A4E7D83}" name="Nivel de instrucción:" dataDxfId="23"/>
    <tableColumn id="13" xr3:uid="{D708BADB-BBC7-465A-9662-C55944F8749C}" name="¿Cuál de los siguientes atractivos turísticos existentes en ruta turística de los baños      termales de Colpa, Ud. conoce o ha visitado?" dataDxfId="22"/>
    <tableColumn id="14" xr3:uid="{7D774617-48A5-439C-8F72-D8865941B47C}" name="¿En qué temporada prefiere viajar?" dataDxfId="21"/>
    <tableColumn id="15" xr3:uid="{726DB285-6D29-4D4C-9EA5-48D746BB987C}" name="En su viaje, usted tendría la disposición de realizar actividades turísticas (se incluye las actividades turísticas que ofrece y ofrecería el recurso turístico) como: a) Visita a Cueva de Murciéla..." dataDxfId="20"/>
    <tableColumn id="16" xr3:uid="{F38F507A-3887-46E3-B460-87266C689E1A}" name="¿Cuál es la modalidad que usa antes de realizar una visita?" dataDxfId="19"/>
    <tableColumn id="17" xr3:uid="{92DB5957-A610-4A46-B4C1-C76E8A827F97}" name="¿Qué tipo de servicio prefería para hospedarse?" dataDxfId="18"/>
    <tableColumn id="18" xr3:uid="{71E7262D-ACD9-4F74-9F23-F41183F56F6A}" name="¿Qué tipo de movilidad usaría para llegar a la ruta turística de los baños termales de Colpa?" dataDxfId="17"/>
    <tableColumn id="19" xr3:uid="{373A3BCE-AC0E-458F-9049-1018048A0D89}" name="La naturaleza es el mejoramiento y ampliación, lo cual implica proveer mejores servicios turísticos de los ya existentes, para la atención del mismo número de visitantes y ampliar la cobertura del..." dataDxfId="16"/>
    <tableColumn id="20" xr3:uid="{353B379B-5A98-480C-9400-733B1FB2FABE}" name="Haciendo uso de un estudio técnico que pueda mejorar los ingresos de la comunidad en un mediano plazo y que a la vez sea sostenible. 2/3" dataDxfId="15"/>
    <tableColumn id="21" xr3:uid="{ABEF4B0A-65B0-4A02-B468-B6A2F2AD95F6}" name="En la Ruta Turística de los Baños Termales de Colpa en el Distrito de Acos Vinchos. 3/3" dataDxfId="14"/>
    <tableColumn id="22" xr3:uid="{0DBF43CD-229C-4C93-A5C5-B2F478AD6C0F}" name="Teniendo conocimiento de las mejoras que se realizarían en el recurso turístico y su entorno, ¿visitaría usted a la ruta   turística de los baños  termales de Colpa?" dataDxfId="13"/>
    <tableColumn id="23" xr3:uid="{13698ADD-B4AF-431F-B900-C56F7AB4FCCC}" name="Teniendo en cuenta las mejoras en ruta   turística de los baños    termales de Colpa  y su entorno, ¿cuántos días adicionales prolongar su permanencia?" dataDxfId="12"/>
    <tableColumn id="24" xr3:uid="{1C924662-40E9-4453-AFBF-A1D0C1F20B3F}" name="Paquete turístico" dataDxfId="11"/>
    <tableColumn id="25" xr3:uid="{B569F27E-177F-440B-87F3-07B555A6D6C6}" name="Movilidad" dataDxfId="10"/>
    <tableColumn id="26" xr3:uid="{F8B7506A-B150-4CD0-94E0-24523FE56DC4}" name="Alimentación" dataDxfId="9"/>
    <tableColumn id="27" xr3:uid="{894C17C2-C826-4497-B293-8E7A2BDEF79A}" name="Souvenirs y/o regalos" dataDxfId="8"/>
    <tableColumn id="28" xr3:uid="{CEEAA790-9265-49B8-A50E-79749023794A}" name="Artesanías" dataDxfId="7"/>
    <tableColumn id="29" xr3:uid="{93C9BBBF-0BDB-4731-B88C-3F36C4895A58}" name="Guía de turismo" dataDxfId="6"/>
    <tableColumn id="30" xr3:uid="{49DAC9E3-CFB3-4F9A-9C28-2806B8F8936E}" name="Otro" dataDxfId="5"/>
    <tableColumn id="31" xr3:uid="{670B6533-4CCE-40A1-A645-DE961188C2DB}" name="¿Qué facilidades se requeriría acceso para visitar a la ruta turística de los baños termales de Colpa?" dataDxfId="4"/>
    <tableColumn id="32" xr3:uid="{1025A4DF-6B2E-42A5-8BC9-7E5B0AB40807}" name="¿Número de integrantes del grupo familiar o amigos que lo acompañarían en el viaje?" dataDxfId="3"/>
    <tableColumn id="33" xr3:uid="{D15F04EB-E80D-4A49-8BD8-CB29E232660E}" name="¿Qué servicios públicos requeriría para  realizar sus actividades en la ruta      turística     de       los baños termales de Colpa? (Puede marcar más de uno)" dataDxfId="2"/>
    <tableColumn id="34" xr3:uid="{EE5E266F-A2A1-4AC8-BF6D-14F0DDB10F49}" name="Si se implementaran los servicios públicos turísticos señalados en la pregunta anterior, ¿cuánto estaría dispuesto a pagar como &quot;tarifa&quot; por visitar a la ruta  turística   de    los baños   termal..." dataDxfId="1"/>
    <tableColumn id="35" xr3:uid="{0568804F-75C4-46AE-A898-5EF53E1BAD1F}" name="¿Qué espera encontrar en la visita a la ruta turística de los baños termales de Colpa?"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22-01-09T06:25:58.95" personId="{C939CC56-A36A-4013-95B3-23EE4B8DBD54}" id="{0EFE41A9-9065-4272-8870-A6E04D5D7345}">
    <text>Determinación del factor del mercado potencial</text>
  </threadedComment>
  <threadedComment ref="V1" dT="2022-01-09T06:44:06.04" personId="{C939CC56-A36A-4013-95B3-23EE4B8DBD54}" id="{D3076D8C-04B5-47A3-80F1-8F9256107F73}">
    <text>Determinación del factor de demanda efectiva</text>
  </threadedComment>
</ThreadedComment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3" Type="http://schemas.openxmlformats.org/officeDocument/2006/relationships/hyperlink" Target="https://www.mef.gob.pe/contenidos/inv_publica/docs/instrumentos_metod/saneamiento/_2_Factores_de_correcci_de_precios_de_mercado_a_precios_sociales.pdf" TargetMode="External"/><Relationship Id="rId2" Type="http://schemas.openxmlformats.org/officeDocument/2006/relationships/hyperlink" Target="https://www.mef.gob.pe/contenidos/inv_publica/docs/capacita/2014/marzo/4.EXPOSICI-MoD-EVALUACI.pdf" TargetMode="External"/><Relationship Id="rId1" Type="http://schemas.openxmlformats.org/officeDocument/2006/relationships/hyperlink" Target="https://www.mef.gob.pe/contenidos/inv_publica/docs/capacidades/capac_1_01/Mdulo_Formulacin_Evaluacin.pd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mef.gob.pe/contenidos/inv_publica/docs/instrumentos_metod/saneamiento/_2_Factores_de_correcci_de_precios_de_mercado_a_precios_sociales.pdf"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heetViews>
  <sheetFormatPr baseColWidth="10" defaultColWidth="11.25" defaultRowHeight="15" customHeight="1" x14ac:dyDescent="0.25"/>
  <cols>
    <col min="1" max="1" width="10" customWidth="1"/>
    <col min="2" max="3" width="16.375" customWidth="1"/>
    <col min="4" max="4" width="10" customWidth="1"/>
    <col min="5" max="6" width="16.375" customWidth="1"/>
    <col min="7" max="7" width="10" customWidth="1"/>
    <col min="8" max="9" width="16.375" customWidth="1"/>
    <col min="10" max="26" width="10" customWidth="1"/>
  </cols>
  <sheetData>
    <row r="1" spans="1:26" ht="15.75" x14ac:dyDescent="0.25">
      <c r="A1" s="1"/>
      <c r="B1" s="1"/>
      <c r="C1" s="1"/>
      <c r="D1" s="1"/>
      <c r="E1" s="2"/>
      <c r="F1" s="1"/>
      <c r="G1" s="1"/>
      <c r="H1" s="1"/>
      <c r="I1" s="1"/>
      <c r="J1" s="1"/>
      <c r="K1" s="1"/>
      <c r="L1" s="1"/>
      <c r="M1" s="1"/>
      <c r="N1" s="1"/>
      <c r="O1" s="1"/>
      <c r="P1" s="1"/>
      <c r="Q1" s="1"/>
      <c r="R1" s="1"/>
      <c r="S1" s="1"/>
      <c r="T1" s="1"/>
      <c r="U1" s="1"/>
      <c r="V1" s="1"/>
      <c r="W1" s="1"/>
      <c r="X1" s="1"/>
      <c r="Y1" s="1"/>
      <c r="Z1" s="1"/>
    </row>
    <row r="2" spans="1:26" ht="32.25" customHeight="1" x14ac:dyDescent="0.25">
      <c r="A2" s="1"/>
      <c r="B2" s="441" t="s">
        <v>0</v>
      </c>
      <c r="C2" s="442"/>
      <c r="D2" s="442"/>
      <c r="E2" s="442"/>
      <c r="F2" s="442"/>
      <c r="G2" s="442"/>
      <c r="H2" s="442"/>
      <c r="I2" s="443"/>
      <c r="J2" s="1"/>
      <c r="K2" s="1"/>
      <c r="L2" s="1"/>
      <c r="M2" s="1"/>
      <c r="N2" s="1"/>
      <c r="O2" s="1"/>
      <c r="P2" s="1"/>
      <c r="Q2" s="1"/>
      <c r="R2" s="1"/>
      <c r="S2" s="1"/>
      <c r="T2" s="1"/>
      <c r="U2" s="1"/>
      <c r="V2" s="1"/>
      <c r="W2" s="1"/>
      <c r="X2" s="1"/>
      <c r="Y2" s="1"/>
      <c r="Z2" s="1"/>
    </row>
    <row r="3" spans="1:26" ht="15.75" x14ac:dyDescent="0.25">
      <c r="A3" s="1"/>
      <c r="B3" s="1"/>
      <c r="C3" s="1"/>
      <c r="D3" s="1"/>
      <c r="E3" s="2"/>
      <c r="F3" s="3"/>
      <c r="G3" s="1"/>
      <c r="H3" s="1"/>
      <c r="I3" s="1"/>
      <c r="J3" s="1"/>
      <c r="K3" s="1"/>
      <c r="L3" s="1"/>
      <c r="M3" s="1"/>
      <c r="N3" s="1"/>
      <c r="O3" s="1"/>
      <c r="P3" s="1"/>
      <c r="Q3" s="1"/>
      <c r="R3" s="1"/>
      <c r="S3" s="1"/>
      <c r="T3" s="1"/>
      <c r="U3" s="1"/>
      <c r="V3" s="1"/>
      <c r="W3" s="1"/>
      <c r="X3" s="1"/>
      <c r="Y3" s="1"/>
      <c r="Z3" s="1"/>
    </row>
    <row r="4" spans="1:26" ht="15.75" x14ac:dyDescent="0.25">
      <c r="A4" s="1"/>
      <c r="B4" s="1"/>
      <c r="C4" s="4"/>
      <c r="D4" s="5"/>
      <c r="E4" s="6"/>
      <c r="F4" s="5"/>
      <c r="G4" s="5"/>
      <c r="H4" s="7"/>
      <c r="I4" s="1"/>
      <c r="J4" s="1"/>
      <c r="K4" s="1"/>
      <c r="L4" s="1"/>
      <c r="M4" s="1"/>
      <c r="N4" s="1"/>
      <c r="O4" s="1"/>
      <c r="P4" s="1"/>
      <c r="Q4" s="1"/>
      <c r="R4" s="1"/>
      <c r="S4" s="1"/>
      <c r="T4" s="1"/>
      <c r="U4" s="1"/>
      <c r="V4" s="1"/>
      <c r="W4" s="1"/>
      <c r="X4" s="1"/>
      <c r="Y4" s="1"/>
      <c r="Z4" s="1"/>
    </row>
    <row r="5" spans="1:26" ht="15.75" x14ac:dyDescent="0.25">
      <c r="A5" s="1"/>
      <c r="B5" s="444" t="s">
        <v>1</v>
      </c>
      <c r="C5" s="438"/>
      <c r="D5" s="1"/>
      <c r="E5" s="2"/>
      <c r="F5" s="1"/>
      <c r="G5" s="1"/>
      <c r="H5" s="8"/>
      <c r="I5" s="9"/>
      <c r="J5" s="1"/>
      <c r="K5" s="1"/>
      <c r="L5" s="1"/>
      <c r="M5" s="1"/>
      <c r="N5" s="1"/>
      <c r="O5" s="1"/>
      <c r="P5" s="1"/>
      <c r="Q5" s="1"/>
      <c r="R5" s="1"/>
      <c r="S5" s="1"/>
      <c r="T5" s="1"/>
      <c r="U5" s="1"/>
      <c r="V5" s="1"/>
      <c r="W5" s="1"/>
      <c r="X5" s="1"/>
      <c r="Y5" s="1"/>
      <c r="Z5" s="1"/>
    </row>
    <row r="6" spans="1:26" ht="15.75" x14ac:dyDescent="0.25">
      <c r="A6" s="1"/>
      <c r="B6" s="439"/>
      <c r="C6" s="440"/>
      <c r="D6" s="1"/>
      <c r="E6" s="2"/>
      <c r="F6" s="1"/>
      <c r="G6" s="1"/>
      <c r="H6" s="8"/>
      <c r="I6" s="9"/>
      <c r="J6" s="1"/>
      <c r="K6" s="1"/>
      <c r="L6" s="1"/>
      <c r="M6" s="1"/>
      <c r="N6" s="1"/>
      <c r="O6" s="1"/>
      <c r="P6" s="1"/>
      <c r="Q6" s="1"/>
      <c r="R6" s="1"/>
      <c r="S6" s="1"/>
      <c r="T6" s="1"/>
      <c r="U6" s="1"/>
      <c r="V6" s="1"/>
      <c r="W6" s="1"/>
      <c r="X6" s="1"/>
      <c r="Y6" s="1"/>
      <c r="Z6" s="1"/>
    </row>
    <row r="7" spans="1:26" ht="15.75" x14ac:dyDescent="0.25">
      <c r="A7" s="1"/>
      <c r="B7" s="2"/>
      <c r="C7" s="10"/>
      <c r="D7" s="1"/>
      <c r="E7" s="2"/>
      <c r="F7" s="2"/>
      <c r="G7" s="2"/>
      <c r="H7" s="2"/>
      <c r="I7" s="11"/>
      <c r="J7" s="2"/>
      <c r="K7" s="1"/>
      <c r="L7" s="1"/>
      <c r="M7" s="1"/>
      <c r="N7" s="1"/>
      <c r="O7" s="1"/>
      <c r="P7" s="1"/>
      <c r="Q7" s="1"/>
      <c r="R7" s="1"/>
      <c r="S7" s="1"/>
      <c r="T7" s="1"/>
      <c r="U7" s="1"/>
      <c r="V7" s="1"/>
      <c r="W7" s="1"/>
      <c r="X7" s="1"/>
      <c r="Y7" s="1"/>
      <c r="Z7" s="1"/>
    </row>
    <row r="8" spans="1:26" ht="15.75" x14ac:dyDescent="0.25">
      <c r="A8" s="1"/>
      <c r="B8" s="444" t="s">
        <v>2</v>
      </c>
      <c r="C8" s="438"/>
      <c r="D8" s="1"/>
      <c r="E8" s="444" t="s">
        <v>3</v>
      </c>
      <c r="F8" s="438"/>
      <c r="G8" s="1"/>
      <c r="H8" s="444" t="s">
        <v>4</v>
      </c>
      <c r="I8" s="438"/>
      <c r="J8" s="1"/>
      <c r="K8" s="1"/>
      <c r="L8" s="1"/>
      <c r="M8" s="1"/>
      <c r="N8" s="1"/>
      <c r="O8" s="1"/>
      <c r="P8" s="1"/>
      <c r="Q8" s="1"/>
      <c r="R8" s="1"/>
      <c r="S8" s="1"/>
      <c r="T8" s="1"/>
      <c r="U8" s="1"/>
      <c r="V8" s="1"/>
      <c r="W8" s="1"/>
      <c r="X8" s="1"/>
      <c r="Y8" s="1"/>
      <c r="Z8" s="1"/>
    </row>
    <row r="9" spans="1:26" ht="15.75" x14ac:dyDescent="0.25">
      <c r="A9" s="1"/>
      <c r="B9" s="439"/>
      <c r="C9" s="440"/>
      <c r="D9" s="1"/>
      <c r="E9" s="439"/>
      <c r="F9" s="440"/>
      <c r="G9" s="1"/>
      <c r="H9" s="439"/>
      <c r="I9" s="440"/>
      <c r="J9" s="1"/>
      <c r="K9" s="1"/>
      <c r="L9" s="1"/>
      <c r="M9" s="1"/>
      <c r="N9" s="1"/>
      <c r="O9" s="1"/>
      <c r="P9" s="1"/>
      <c r="Q9" s="1"/>
      <c r="R9" s="1"/>
      <c r="S9" s="1"/>
      <c r="T9" s="1"/>
      <c r="U9" s="1"/>
      <c r="V9" s="1"/>
      <c r="W9" s="1"/>
      <c r="X9" s="1"/>
      <c r="Y9" s="1"/>
      <c r="Z9" s="1"/>
    </row>
    <row r="10" spans="1:26" ht="15.75" x14ac:dyDescent="0.25">
      <c r="A10" s="1"/>
      <c r="B10" s="2"/>
      <c r="C10" s="10"/>
      <c r="D10" s="1"/>
      <c r="E10" s="2"/>
      <c r="F10" s="11"/>
      <c r="G10" s="2"/>
      <c r="H10" s="2"/>
      <c r="I10" s="10"/>
      <c r="J10" s="2"/>
      <c r="K10" s="1"/>
      <c r="L10" s="1"/>
      <c r="M10" s="1"/>
      <c r="N10" s="1"/>
      <c r="O10" s="1"/>
      <c r="P10" s="1"/>
      <c r="Q10" s="1"/>
      <c r="R10" s="1"/>
      <c r="S10" s="1"/>
      <c r="T10" s="1"/>
      <c r="U10" s="1"/>
      <c r="V10" s="1"/>
      <c r="W10" s="1"/>
      <c r="X10" s="1"/>
      <c r="Y10" s="1"/>
      <c r="Z10" s="1"/>
    </row>
    <row r="11" spans="1:26" ht="15.75" x14ac:dyDescent="0.25">
      <c r="A11" s="1"/>
      <c r="B11" s="444" t="s">
        <v>5</v>
      </c>
      <c r="C11" s="438"/>
      <c r="D11" s="1"/>
      <c r="E11" s="444" t="s">
        <v>6</v>
      </c>
      <c r="F11" s="438"/>
      <c r="G11" s="2"/>
      <c r="H11" s="444" t="s">
        <v>7</v>
      </c>
      <c r="I11" s="438"/>
      <c r="J11" s="2"/>
      <c r="K11" s="1"/>
      <c r="L11" s="1"/>
      <c r="M11" s="1"/>
      <c r="N11" s="1"/>
      <c r="O11" s="1"/>
      <c r="P11" s="1"/>
      <c r="Q11" s="1"/>
      <c r="R11" s="1"/>
      <c r="S11" s="1"/>
      <c r="T11" s="1"/>
      <c r="U11" s="1"/>
      <c r="V11" s="1"/>
      <c r="W11" s="1"/>
      <c r="X11" s="1"/>
      <c r="Y11" s="1"/>
      <c r="Z11" s="1"/>
    </row>
    <row r="12" spans="1:26" ht="15.75" x14ac:dyDescent="0.25">
      <c r="A12" s="1"/>
      <c r="B12" s="439"/>
      <c r="C12" s="440"/>
      <c r="D12" s="1"/>
      <c r="E12" s="439"/>
      <c r="F12" s="440"/>
      <c r="G12" s="2"/>
      <c r="H12" s="439"/>
      <c r="I12" s="440"/>
      <c r="J12" s="2"/>
      <c r="K12" s="1"/>
      <c r="L12" s="1"/>
      <c r="M12" s="1"/>
      <c r="N12" s="1"/>
      <c r="O12" s="1"/>
      <c r="P12" s="1"/>
      <c r="Q12" s="1"/>
      <c r="R12" s="1"/>
      <c r="S12" s="1"/>
      <c r="T12" s="1"/>
      <c r="U12" s="1"/>
      <c r="V12" s="1"/>
      <c r="W12" s="1"/>
      <c r="X12" s="1"/>
      <c r="Y12" s="1"/>
      <c r="Z12" s="1"/>
    </row>
    <row r="13" spans="1:26" ht="15.75" x14ac:dyDescent="0.25">
      <c r="A13" s="1"/>
      <c r="B13" s="1"/>
      <c r="C13" s="12"/>
      <c r="D13" s="1"/>
      <c r="E13" s="2"/>
      <c r="F13" s="13"/>
      <c r="G13" s="1"/>
      <c r="H13" s="1"/>
      <c r="I13" s="12"/>
      <c r="J13" s="1"/>
      <c r="K13" s="1"/>
      <c r="L13" s="1"/>
      <c r="M13" s="1"/>
      <c r="N13" s="1"/>
      <c r="O13" s="1"/>
      <c r="P13" s="1"/>
      <c r="Q13" s="1"/>
      <c r="R13" s="1"/>
      <c r="S13" s="1"/>
      <c r="T13" s="1"/>
      <c r="U13" s="1"/>
      <c r="V13" s="1"/>
      <c r="W13" s="1"/>
      <c r="X13" s="1"/>
      <c r="Y13" s="1"/>
      <c r="Z13" s="1"/>
    </row>
    <row r="14" spans="1:26" ht="15.75" x14ac:dyDescent="0.25">
      <c r="A14" s="1"/>
      <c r="B14" s="445" t="s">
        <v>8</v>
      </c>
      <c r="C14" s="438"/>
      <c r="D14" s="1"/>
      <c r="E14" s="445" t="s">
        <v>9</v>
      </c>
      <c r="F14" s="438"/>
      <c r="G14" s="1"/>
      <c r="H14" s="445" t="s">
        <v>10</v>
      </c>
      <c r="I14" s="438"/>
      <c r="J14" s="2"/>
      <c r="K14" s="1"/>
      <c r="L14" s="1"/>
      <c r="M14" s="1"/>
      <c r="N14" s="1"/>
      <c r="O14" s="1"/>
      <c r="P14" s="1"/>
      <c r="Q14" s="1"/>
      <c r="R14" s="1"/>
      <c r="S14" s="1"/>
      <c r="T14" s="1"/>
      <c r="U14" s="1"/>
      <c r="V14" s="1"/>
      <c r="W14" s="1"/>
      <c r="X14" s="1"/>
      <c r="Y14" s="1"/>
      <c r="Z14" s="1"/>
    </row>
    <row r="15" spans="1:26" ht="15.75" x14ac:dyDescent="0.25">
      <c r="A15" s="1"/>
      <c r="B15" s="439"/>
      <c r="C15" s="440"/>
      <c r="D15" s="1"/>
      <c r="E15" s="439"/>
      <c r="F15" s="440"/>
      <c r="G15" s="1"/>
      <c r="H15" s="439"/>
      <c r="I15" s="440"/>
      <c r="J15" s="2"/>
      <c r="K15" s="1"/>
      <c r="L15" s="1"/>
      <c r="M15" s="1"/>
      <c r="N15" s="1"/>
      <c r="O15" s="1"/>
      <c r="P15" s="1"/>
      <c r="Q15" s="1"/>
      <c r="R15" s="1"/>
      <c r="S15" s="1"/>
      <c r="T15" s="1"/>
      <c r="U15" s="1"/>
      <c r="V15" s="1"/>
      <c r="W15" s="1"/>
      <c r="X15" s="1"/>
      <c r="Y15" s="1"/>
      <c r="Z15" s="1"/>
    </row>
    <row r="16" spans="1:26" ht="15.75" x14ac:dyDescent="0.25">
      <c r="A16" s="1"/>
      <c r="B16" s="2"/>
      <c r="C16" s="14"/>
      <c r="D16" s="15"/>
      <c r="E16" s="16"/>
      <c r="F16" s="14"/>
      <c r="G16" s="15"/>
      <c r="H16" s="17"/>
      <c r="I16" s="2"/>
      <c r="J16" s="2"/>
      <c r="K16" s="1"/>
      <c r="L16" s="1"/>
      <c r="M16" s="1"/>
      <c r="N16" s="1"/>
      <c r="O16" s="1"/>
      <c r="P16" s="1"/>
      <c r="Q16" s="1"/>
      <c r="R16" s="1"/>
      <c r="S16" s="1"/>
      <c r="T16" s="1"/>
      <c r="U16" s="1"/>
      <c r="V16" s="1"/>
      <c r="W16" s="1"/>
      <c r="X16" s="1"/>
      <c r="Y16" s="1"/>
      <c r="Z16" s="1"/>
    </row>
    <row r="17" spans="1:26" ht="15.75" x14ac:dyDescent="0.25">
      <c r="A17" s="1"/>
      <c r="B17" s="1"/>
      <c r="C17" s="1"/>
      <c r="D17" s="1"/>
      <c r="E17" s="2"/>
      <c r="F17" s="11"/>
      <c r="G17" s="2"/>
      <c r="H17" s="1"/>
      <c r="I17" s="2"/>
      <c r="J17" s="2"/>
      <c r="K17" s="1"/>
      <c r="L17" s="1"/>
      <c r="M17" s="1"/>
      <c r="N17" s="1"/>
      <c r="O17" s="1"/>
      <c r="P17" s="1"/>
      <c r="Q17" s="1"/>
      <c r="R17" s="1"/>
      <c r="S17" s="1"/>
      <c r="T17" s="1"/>
      <c r="U17" s="1"/>
      <c r="V17" s="1"/>
      <c r="W17" s="1"/>
      <c r="X17" s="1"/>
      <c r="Y17" s="1"/>
      <c r="Z17" s="1"/>
    </row>
    <row r="18" spans="1:26" ht="33" customHeight="1" x14ac:dyDescent="0.25">
      <c r="A18" s="1"/>
      <c r="B18" s="1"/>
      <c r="C18" s="1"/>
      <c r="D18" s="1"/>
      <c r="E18" s="446" t="s">
        <v>11</v>
      </c>
      <c r="F18" s="438"/>
      <c r="G18" s="2"/>
      <c r="H18" s="2"/>
      <c r="I18" s="2"/>
      <c r="J18" s="2"/>
      <c r="K18" s="1"/>
      <c r="L18" s="1"/>
      <c r="M18" s="1"/>
      <c r="N18" s="1"/>
      <c r="O18" s="1"/>
      <c r="P18" s="1"/>
      <c r="Q18" s="1"/>
      <c r="R18" s="1"/>
      <c r="S18" s="1"/>
      <c r="T18" s="1"/>
      <c r="U18" s="1"/>
      <c r="V18" s="1"/>
      <c r="W18" s="1"/>
      <c r="X18" s="1"/>
      <c r="Y18" s="1"/>
      <c r="Z18" s="1"/>
    </row>
    <row r="19" spans="1:26" ht="33" customHeight="1" x14ac:dyDescent="0.25">
      <c r="A19" s="1"/>
      <c r="B19" s="1"/>
      <c r="C19" s="1"/>
      <c r="D19" s="1"/>
      <c r="E19" s="439"/>
      <c r="F19" s="440"/>
      <c r="G19" s="1"/>
      <c r="H19" s="1"/>
      <c r="I19" s="1"/>
      <c r="J19" s="1"/>
      <c r="K19" s="1"/>
      <c r="L19" s="1"/>
      <c r="M19" s="1"/>
      <c r="N19" s="1"/>
      <c r="O19" s="1"/>
      <c r="P19" s="1"/>
      <c r="Q19" s="1"/>
      <c r="R19" s="1"/>
      <c r="S19" s="1"/>
      <c r="T19" s="1"/>
      <c r="U19" s="1"/>
      <c r="V19" s="1"/>
      <c r="W19" s="1"/>
      <c r="X19" s="1"/>
      <c r="Y19" s="1"/>
      <c r="Z19" s="1"/>
    </row>
    <row r="20" spans="1:26" ht="15.75" x14ac:dyDescent="0.25">
      <c r="A20" s="1"/>
      <c r="B20" s="1"/>
      <c r="C20" s="1"/>
      <c r="D20" s="1"/>
      <c r="E20" s="2"/>
      <c r="F20" s="18"/>
      <c r="G20" s="1"/>
      <c r="H20" s="1"/>
      <c r="I20" s="1"/>
      <c r="J20" s="1"/>
      <c r="K20" s="1"/>
      <c r="L20" s="1"/>
      <c r="M20" s="1"/>
      <c r="N20" s="1"/>
      <c r="O20" s="1"/>
      <c r="P20" s="1"/>
      <c r="Q20" s="1"/>
      <c r="R20" s="1"/>
      <c r="S20" s="1"/>
      <c r="T20" s="1"/>
      <c r="U20" s="1"/>
      <c r="V20" s="1"/>
      <c r="W20" s="1"/>
      <c r="X20" s="1"/>
      <c r="Y20" s="1"/>
      <c r="Z20" s="1"/>
    </row>
    <row r="21" spans="1:26" ht="15.75" customHeight="1" x14ac:dyDescent="0.25">
      <c r="A21" s="1"/>
      <c r="B21" s="1"/>
      <c r="C21" s="19"/>
      <c r="D21" s="5"/>
      <c r="E21" s="6"/>
      <c r="F21" s="19"/>
      <c r="G21" s="5"/>
      <c r="H21" s="20"/>
      <c r="I21" s="1"/>
      <c r="J21" s="1"/>
      <c r="K21" s="1"/>
      <c r="L21" s="1"/>
      <c r="M21" s="1"/>
      <c r="N21" s="1"/>
      <c r="O21" s="1"/>
      <c r="P21" s="1"/>
      <c r="Q21" s="1"/>
      <c r="R21" s="1"/>
      <c r="S21" s="1"/>
      <c r="T21" s="1"/>
      <c r="U21" s="1"/>
      <c r="V21" s="1"/>
      <c r="W21" s="1"/>
      <c r="X21" s="1"/>
      <c r="Y21" s="1"/>
      <c r="Z21" s="1"/>
    </row>
    <row r="22" spans="1:26" ht="15.75" customHeight="1" x14ac:dyDescent="0.25">
      <c r="A22" s="1"/>
      <c r="B22" s="447" t="s">
        <v>12</v>
      </c>
      <c r="C22" s="438"/>
      <c r="D22" s="1"/>
      <c r="E22" s="447" t="s">
        <v>13</v>
      </c>
      <c r="F22" s="438"/>
      <c r="G22" s="1"/>
      <c r="H22" s="447" t="s">
        <v>14</v>
      </c>
      <c r="I22" s="438"/>
      <c r="J22" s="1"/>
      <c r="K22" s="1"/>
      <c r="L22" s="1"/>
      <c r="M22" s="1"/>
      <c r="N22" s="1"/>
      <c r="O22" s="1"/>
      <c r="P22" s="1"/>
      <c r="Q22" s="1"/>
      <c r="R22" s="1"/>
      <c r="S22" s="1"/>
      <c r="T22" s="1"/>
      <c r="U22" s="1"/>
      <c r="V22" s="1"/>
      <c r="W22" s="1"/>
      <c r="X22" s="1"/>
      <c r="Y22" s="1"/>
      <c r="Z22" s="1"/>
    </row>
    <row r="23" spans="1:26" ht="15.75" customHeight="1" x14ac:dyDescent="0.25">
      <c r="A23" s="1"/>
      <c r="B23" s="439"/>
      <c r="C23" s="440"/>
      <c r="D23" s="1"/>
      <c r="E23" s="439"/>
      <c r="F23" s="440"/>
      <c r="G23" s="1"/>
      <c r="H23" s="439"/>
      <c r="I23" s="440"/>
      <c r="J23" s="1"/>
      <c r="K23" s="1"/>
      <c r="L23" s="1"/>
      <c r="M23" s="1"/>
      <c r="N23" s="1"/>
      <c r="O23" s="1"/>
      <c r="P23" s="1"/>
      <c r="Q23" s="1"/>
      <c r="R23" s="1"/>
      <c r="S23" s="1"/>
      <c r="T23" s="1"/>
      <c r="U23" s="1"/>
      <c r="V23" s="1"/>
      <c r="W23" s="1"/>
      <c r="X23" s="1"/>
      <c r="Y23" s="1"/>
      <c r="Z23" s="1"/>
    </row>
    <row r="24" spans="1:26" ht="15.75" customHeight="1" x14ac:dyDescent="0.25">
      <c r="A24" s="1"/>
      <c r="B24" s="1"/>
      <c r="C24" s="12"/>
      <c r="D24" s="1"/>
      <c r="E24" s="2"/>
      <c r="F24" s="12"/>
      <c r="G24" s="1"/>
      <c r="H24" s="1"/>
      <c r="I24" s="12"/>
      <c r="J24" s="1"/>
      <c r="K24" s="1"/>
      <c r="L24" s="1"/>
      <c r="M24" s="1"/>
      <c r="N24" s="1"/>
      <c r="O24" s="1"/>
      <c r="P24" s="1"/>
      <c r="Q24" s="1"/>
      <c r="R24" s="1"/>
      <c r="S24" s="1"/>
      <c r="T24" s="1"/>
      <c r="U24" s="1"/>
      <c r="V24" s="1"/>
      <c r="W24" s="1"/>
      <c r="X24" s="1"/>
      <c r="Y24" s="1"/>
      <c r="Z24" s="1"/>
    </row>
    <row r="25" spans="1:26" ht="28.5" customHeight="1" x14ac:dyDescent="0.25">
      <c r="A25" s="1"/>
      <c r="B25" s="437" t="s">
        <v>15</v>
      </c>
      <c r="C25" s="438"/>
      <c r="D25" s="1"/>
      <c r="E25" s="437" t="s">
        <v>16</v>
      </c>
      <c r="F25" s="438"/>
      <c r="G25" s="1"/>
      <c r="H25" s="437" t="s">
        <v>17</v>
      </c>
      <c r="I25" s="438"/>
      <c r="J25" s="1"/>
      <c r="K25" s="1"/>
      <c r="L25" s="1"/>
      <c r="M25" s="1"/>
      <c r="N25" s="1"/>
      <c r="O25" s="1"/>
      <c r="P25" s="1"/>
      <c r="Q25" s="1"/>
      <c r="R25" s="1"/>
      <c r="S25" s="1"/>
      <c r="T25" s="1"/>
      <c r="U25" s="1"/>
      <c r="V25" s="1"/>
      <c r="W25" s="1"/>
      <c r="X25" s="1"/>
      <c r="Y25" s="1"/>
      <c r="Z25" s="1"/>
    </row>
    <row r="26" spans="1:26" ht="28.5" customHeight="1" x14ac:dyDescent="0.25">
      <c r="A26" s="1"/>
      <c r="B26" s="439"/>
      <c r="C26" s="440"/>
      <c r="D26" s="1"/>
      <c r="E26" s="439"/>
      <c r="F26" s="440"/>
      <c r="G26" s="1"/>
      <c r="H26" s="439"/>
      <c r="I26" s="440"/>
      <c r="J26" s="1"/>
      <c r="K26" s="1"/>
      <c r="L26" s="1"/>
      <c r="M26" s="1"/>
      <c r="N26" s="1"/>
      <c r="O26" s="1"/>
      <c r="P26" s="1"/>
      <c r="Q26" s="1"/>
      <c r="R26" s="1"/>
      <c r="S26" s="1"/>
      <c r="T26" s="1"/>
      <c r="U26" s="1"/>
      <c r="V26" s="1"/>
      <c r="W26" s="1"/>
      <c r="X26" s="1"/>
      <c r="Y26" s="1"/>
      <c r="Z26" s="1"/>
    </row>
    <row r="27" spans="1:26" ht="15.75" customHeight="1" x14ac:dyDescent="0.25">
      <c r="A27" s="1"/>
      <c r="B27" s="1"/>
      <c r="C27" s="12"/>
      <c r="D27" s="1"/>
      <c r="E27" s="2"/>
      <c r="F27" s="12"/>
      <c r="G27" s="1"/>
      <c r="H27" s="1"/>
      <c r="I27" s="12"/>
      <c r="J27" s="1"/>
      <c r="K27" s="1"/>
      <c r="L27" s="1"/>
      <c r="M27" s="1"/>
      <c r="N27" s="1"/>
      <c r="O27" s="1"/>
      <c r="P27" s="1"/>
      <c r="Q27" s="1"/>
      <c r="R27" s="1"/>
      <c r="S27" s="1"/>
      <c r="T27" s="1"/>
      <c r="U27" s="1"/>
      <c r="V27" s="1"/>
      <c r="W27" s="1"/>
      <c r="X27" s="1"/>
      <c r="Y27" s="1"/>
      <c r="Z27" s="1"/>
    </row>
    <row r="28" spans="1:26" ht="15" customHeight="1" x14ac:dyDescent="0.25">
      <c r="A28" s="1"/>
      <c r="B28" s="437" t="s">
        <v>18</v>
      </c>
      <c r="C28" s="438"/>
      <c r="D28" s="1"/>
      <c r="E28" s="437" t="s">
        <v>19</v>
      </c>
      <c r="F28" s="438"/>
      <c r="G28" s="1"/>
      <c r="H28" s="437" t="s">
        <v>20</v>
      </c>
      <c r="I28" s="438"/>
      <c r="J28" s="1"/>
      <c r="K28" s="1"/>
      <c r="L28" s="1"/>
      <c r="M28" s="1"/>
      <c r="N28" s="1"/>
      <c r="O28" s="1"/>
      <c r="P28" s="1"/>
      <c r="Q28" s="1"/>
      <c r="R28" s="1"/>
      <c r="S28" s="1"/>
      <c r="T28" s="1"/>
      <c r="U28" s="1"/>
      <c r="V28" s="1"/>
      <c r="W28" s="1"/>
      <c r="X28" s="1"/>
      <c r="Y28" s="1"/>
      <c r="Z28" s="1"/>
    </row>
    <row r="29" spans="1:26" ht="15.75" customHeight="1" x14ac:dyDescent="0.25">
      <c r="A29" s="1"/>
      <c r="B29" s="439"/>
      <c r="C29" s="440"/>
      <c r="D29" s="1"/>
      <c r="E29" s="439"/>
      <c r="F29" s="440"/>
      <c r="G29" s="1"/>
      <c r="H29" s="439"/>
      <c r="I29" s="440"/>
      <c r="J29" s="1"/>
      <c r="K29" s="1"/>
      <c r="L29" s="1"/>
      <c r="M29" s="1"/>
      <c r="N29" s="1"/>
      <c r="O29" s="1"/>
      <c r="P29" s="1"/>
      <c r="Q29" s="1"/>
      <c r="R29" s="1"/>
      <c r="S29" s="1"/>
      <c r="T29" s="1"/>
      <c r="U29" s="1"/>
      <c r="V29" s="1"/>
      <c r="W29" s="1"/>
      <c r="X29" s="1"/>
      <c r="Y29" s="1"/>
      <c r="Z29" s="1"/>
    </row>
    <row r="30" spans="1:26" ht="15.75" customHeight="1" x14ac:dyDescent="0.25">
      <c r="A30" s="1"/>
      <c r="B30" s="1"/>
      <c r="C30" s="12"/>
      <c r="D30" s="1"/>
      <c r="E30" s="8"/>
      <c r="F30" s="8"/>
      <c r="G30" s="1"/>
      <c r="H30" s="8"/>
      <c r="I30" s="8"/>
      <c r="J30" s="1"/>
      <c r="K30" s="1"/>
      <c r="L30" s="1"/>
      <c r="M30" s="1"/>
      <c r="N30" s="1"/>
      <c r="O30" s="1"/>
      <c r="P30" s="1"/>
      <c r="Q30" s="1"/>
      <c r="R30" s="1"/>
      <c r="S30" s="1"/>
      <c r="T30" s="1"/>
      <c r="U30" s="1"/>
      <c r="V30" s="1"/>
      <c r="W30" s="1"/>
      <c r="X30" s="1"/>
      <c r="Y30" s="1"/>
      <c r="Z30" s="1"/>
    </row>
    <row r="31" spans="1:26" ht="23.25" customHeight="1" x14ac:dyDescent="0.25">
      <c r="A31" s="1"/>
      <c r="B31" s="437" t="s">
        <v>21</v>
      </c>
      <c r="C31" s="438"/>
      <c r="D31" s="1"/>
      <c r="E31" s="1"/>
      <c r="F31" s="1"/>
      <c r="G31" s="1"/>
      <c r="H31" s="1"/>
      <c r="I31" s="1"/>
      <c r="J31" s="1"/>
      <c r="K31" s="1"/>
      <c r="L31" s="1"/>
      <c r="M31" s="1"/>
      <c r="N31" s="1"/>
      <c r="O31" s="1"/>
      <c r="P31" s="1"/>
      <c r="Q31" s="1"/>
      <c r="R31" s="1"/>
      <c r="S31" s="1"/>
      <c r="T31" s="1"/>
      <c r="U31" s="1"/>
      <c r="V31" s="1"/>
      <c r="W31" s="1"/>
      <c r="X31" s="1"/>
      <c r="Y31" s="1"/>
      <c r="Z31" s="1"/>
    </row>
    <row r="32" spans="1:26" ht="23.25" customHeight="1" x14ac:dyDescent="0.25">
      <c r="A32" s="1"/>
      <c r="B32" s="439"/>
      <c r="C32" s="440"/>
      <c r="D32" s="1"/>
      <c r="E32" s="2"/>
      <c r="F32" s="1"/>
      <c r="G32" s="1"/>
      <c r="H32" s="1"/>
      <c r="I32" s="1"/>
      <c r="J32" s="1"/>
      <c r="K32" s="1"/>
      <c r="L32" s="1"/>
      <c r="M32" s="1"/>
      <c r="N32" s="1"/>
      <c r="O32" s="1"/>
      <c r="P32" s="1"/>
      <c r="Q32" s="1"/>
      <c r="R32" s="1"/>
      <c r="S32" s="1"/>
      <c r="T32" s="1"/>
      <c r="U32" s="1"/>
      <c r="V32" s="1"/>
      <c r="W32" s="1"/>
      <c r="X32" s="1"/>
      <c r="Y32" s="1"/>
      <c r="Z32" s="1"/>
    </row>
    <row r="33" spans="1:26" ht="15.75" customHeight="1" x14ac:dyDescent="0.25">
      <c r="A33" s="1"/>
      <c r="B33" s="1"/>
      <c r="C33" s="1"/>
      <c r="D33" s="1"/>
      <c r="E33" s="2"/>
      <c r="F33" s="1"/>
      <c r="G33" s="1"/>
      <c r="H33" s="1"/>
      <c r="I33" s="1"/>
      <c r="J33" s="1"/>
      <c r="K33" s="1"/>
      <c r="L33" s="1"/>
      <c r="M33" s="1"/>
      <c r="N33" s="1"/>
      <c r="O33" s="1"/>
      <c r="P33" s="1"/>
      <c r="Q33" s="1"/>
      <c r="R33" s="1"/>
      <c r="S33" s="1"/>
      <c r="T33" s="1"/>
      <c r="U33" s="1"/>
      <c r="V33" s="1"/>
      <c r="W33" s="1"/>
      <c r="X33" s="1"/>
      <c r="Y33" s="1"/>
      <c r="Z33" s="1"/>
    </row>
    <row r="34" spans="1:26" ht="15.75" customHeight="1" x14ac:dyDescent="0.25">
      <c r="A34" s="1"/>
      <c r="B34" s="1"/>
      <c r="C34" s="1"/>
      <c r="D34" s="1"/>
      <c r="E34" s="2"/>
      <c r="F34" s="1"/>
      <c r="G34" s="1"/>
      <c r="H34" s="1"/>
      <c r="I34" s="1"/>
      <c r="J34" s="1"/>
      <c r="K34" s="1"/>
      <c r="L34" s="1"/>
      <c r="M34" s="1"/>
      <c r="N34" s="1"/>
      <c r="O34" s="1"/>
      <c r="P34" s="1"/>
      <c r="Q34" s="1"/>
      <c r="R34" s="1"/>
      <c r="S34" s="1"/>
      <c r="T34" s="1"/>
      <c r="U34" s="1"/>
      <c r="V34" s="1"/>
      <c r="W34" s="1"/>
      <c r="X34" s="1"/>
      <c r="Y34" s="1"/>
      <c r="Z34" s="1"/>
    </row>
    <row r="35" spans="1:26" ht="15.75" customHeight="1" x14ac:dyDescent="0.25">
      <c r="A35" s="1"/>
      <c r="B35" s="1"/>
      <c r="C35" s="1"/>
      <c r="D35" s="1"/>
      <c r="E35" s="2"/>
      <c r="F35" s="1"/>
      <c r="G35" s="1"/>
      <c r="H35" s="1"/>
      <c r="I35" s="1"/>
      <c r="J35" s="1"/>
      <c r="K35" s="1"/>
      <c r="L35" s="1"/>
      <c r="M35" s="1"/>
      <c r="N35" s="1"/>
      <c r="O35" s="1"/>
      <c r="P35" s="1"/>
      <c r="Q35" s="1"/>
      <c r="R35" s="1"/>
      <c r="S35" s="1"/>
      <c r="T35" s="1"/>
      <c r="U35" s="1"/>
      <c r="V35" s="1"/>
      <c r="W35" s="1"/>
      <c r="X35" s="1"/>
      <c r="Y35" s="1"/>
      <c r="Z35" s="1"/>
    </row>
    <row r="36" spans="1:26" ht="15.75" customHeight="1" x14ac:dyDescent="0.25">
      <c r="A36" s="1"/>
      <c r="B36" s="1"/>
      <c r="C36" s="1"/>
      <c r="D36" s="1"/>
      <c r="E36" s="2"/>
      <c r="F36" s="1"/>
      <c r="G36" s="1"/>
      <c r="H36" s="1"/>
      <c r="I36" s="1"/>
      <c r="J36" s="1"/>
      <c r="K36" s="1"/>
      <c r="L36" s="1"/>
      <c r="M36" s="1"/>
      <c r="N36" s="1"/>
      <c r="O36" s="1"/>
      <c r="P36" s="1"/>
      <c r="Q36" s="1"/>
      <c r="R36" s="1"/>
      <c r="S36" s="1"/>
      <c r="T36" s="1"/>
      <c r="U36" s="1"/>
      <c r="V36" s="1"/>
      <c r="W36" s="1"/>
      <c r="X36" s="1"/>
      <c r="Y36" s="1"/>
      <c r="Z36" s="1"/>
    </row>
    <row r="37" spans="1:26" ht="15.75" customHeight="1" x14ac:dyDescent="0.25">
      <c r="A37" s="1"/>
      <c r="B37" s="1"/>
      <c r="C37" s="1"/>
      <c r="D37" s="1"/>
      <c r="E37" s="2"/>
      <c r="F37" s="1"/>
      <c r="G37" s="1"/>
      <c r="H37" s="1"/>
      <c r="I37" s="1"/>
      <c r="J37" s="1"/>
      <c r="K37" s="1"/>
      <c r="L37" s="1"/>
      <c r="M37" s="1"/>
      <c r="N37" s="1"/>
      <c r="O37" s="1"/>
      <c r="P37" s="1"/>
      <c r="Q37" s="1"/>
      <c r="R37" s="1"/>
      <c r="S37" s="1"/>
      <c r="T37" s="1"/>
      <c r="U37" s="1"/>
      <c r="V37" s="1"/>
      <c r="W37" s="1"/>
      <c r="X37" s="1"/>
      <c r="Y37" s="1"/>
      <c r="Z37" s="1"/>
    </row>
    <row r="38" spans="1:26" ht="15.75" customHeight="1" x14ac:dyDescent="0.25">
      <c r="A38" s="1"/>
      <c r="B38" s="1"/>
      <c r="C38" s="1"/>
      <c r="D38" s="1"/>
      <c r="E38" s="2"/>
      <c r="F38" s="1"/>
      <c r="G38" s="1"/>
      <c r="H38" s="1"/>
      <c r="I38" s="1"/>
      <c r="J38" s="1"/>
      <c r="K38" s="1"/>
      <c r="L38" s="1"/>
      <c r="M38" s="1"/>
      <c r="N38" s="1"/>
      <c r="O38" s="1"/>
      <c r="P38" s="1"/>
      <c r="Q38" s="1"/>
      <c r="R38" s="1"/>
      <c r="S38" s="1"/>
      <c r="T38" s="1"/>
      <c r="U38" s="1"/>
      <c r="V38" s="1"/>
      <c r="W38" s="1"/>
      <c r="X38" s="1"/>
      <c r="Y38" s="1"/>
      <c r="Z38" s="1"/>
    </row>
    <row r="39" spans="1:26" ht="15.75" customHeight="1" x14ac:dyDescent="0.25">
      <c r="A39" s="1"/>
      <c r="B39" s="1"/>
      <c r="C39" s="1"/>
      <c r="D39" s="1"/>
      <c r="E39" s="2"/>
      <c r="F39" s="1"/>
      <c r="G39" s="1"/>
      <c r="H39" s="1"/>
      <c r="I39" s="1"/>
      <c r="J39" s="1"/>
      <c r="K39" s="1"/>
      <c r="L39" s="1"/>
      <c r="M39" s="1"/>
      <c r="N39" s="1"/>
      <c r="O39" s="1"/>
      <c r="P39" s="1"/>
      <c r="Q39" s="1"/>
      <c r="R39" s="1"/>
      <c r="S39" s="1"/>
      <c r="T39" s="1"/>
      <c r="U39" s="1"/>
      <c r="V39" s="1"/>
      <c r="W39" s="1"/>
      <c r="X39" s="1"/>
      <c r="Y39" s="1"/>
      <c r="Z39" s="1"/>
    </row>
    <row r="40" spans="1:26" ht="15.75" customHeight="1" x14ac:dyDescent="0.25">
      <c r="A40" s="1"/>
      <c r="B40" s="1"/>
      <c r="C40" s="1"/>
      <c r="D40" s="1"/>
      <c r="E40" s="2"/>
      <c r="F40" s="1"/>
      <c r="G40" s="1"/>
      <c r="H40" s="1"/>
      <c r="I40" s="1"/>
      <c r="J40" s="1"/>
      <c r="K40" s="1"/>
      <c r="L40" s="1"/>
      <c r="M40" s="1"/>
      <c r="N40" s="1"/>
      <c r="O40" s="1"/>
      <c r="P40" s="1"/>
      <c r="Q40" s="1"/>
      <c r="R40" s="1"/>
      <c r="S40" s="1"/>
      <c r="T40" s="1"/>
      <c r="U40" s="1"/>
      <c r="V40" s="1"/>
      <c r="W40" s="1"/>
      <c r="X40" s="1"/>
      <c r="Y40" s="1"/>
      <c r="Z40" s="1"/>
    </row>
    <row r="41" spans="1:26" ht="15.75" customHeight="1" x14ac:dyDescent="0.25">
      <c r="A41" s="1"/>
      <c r="B41" s="1"/>
      <c r="C41" s="1"/>
      <c r="D41" s="1"/>
      <c r="E41" s="2"/>
      <c r="F41" s="1"/>
      <c r="G41" s="1"/>
      <c r="H41" s="1"/>
      <c r="I41" s="1"/>
      <c r="J41" s="1"/>
      <c r="K41" s="1"/>
      <c r="L41" s="1"/>
      <c r="M41" s="1"/>
      <c r="N41" s="1"/>
      <c r="O41" s="1"/>
      <c r="P41" s="1"/>
      <c r="Q41" s="1"/>
      <c r="R41" s="1"/>
      <c r="S41" s="1"/>
      <c r="T41" s="1"/>
      <c r="U41" s="1"/>
      <c r="V41" s="1"/>
      <c r="W41" s="1"/>
      <c r="X41" s="1"/>
      <c r="Y41" s="1"/>
      <c r="Z41" s="1"/>
    </row>
    <row r="42" spans="1:26" ht="15.75" customHeight="1" x14ac:dyDescent="0.25">
      <c r="A42" s="1"/>
      <c r="B42" s="1"/>
      <c r="C42" s="1"/>
      <c r="D42" s="1"/>
      <c r="E42" s="2"/>
      <c r="F42" s="1"/>
      <c r="G42" s="1"/>
      <c r="H42" s="1"/>
      <c r="I42" s="1"/>
      <c r="J42" s="1"/>
      <c r="K42" s="1"/>
      <c r="L42" s="1"/>
      <c r="M42" s="1"/>
      <c r="N42" s="1"/>
      <c r="O42" s="1"/>
      <c r="P42" s="1"/>
      <c r="Q42" s="1"/>
      <c r="R42" s="1"/>
      <c r="S42" s="1"/>
      <c r="T42" s="1"/>
      <c r="U42" s="1"/>
      <c r="V42" s="1"/>
      <c r="W42" s="1"/>
      <c r="X42" s="1"/>
      <c r="Y42" s="1"/>
      <c r="Z42" s="1"/>
    </row>
    <row r="43" spans="1:26" ht="15.75" customHeight="1" x14ac:dyDescent="0.25">
      <c r="A43" s="1"/>
      <c r="B43" s="1"/>
      <c r="C43" s="1"/>
      <c r="D43" s="1"/>
      <c r="E43" s="2"/>
      <c r="F43" s="1"/>
      <c r="G43" s="1"/>
      <c r="H43" s="1"/>
      <c r="I43" s="1"/>
      <c r="J43" s="1"/>
      <c r="K43" s="1"/>
      <c r="L43" s="1"/>
      <c r="M43" s="1"/>
      <c r="N43" s="1"/>
      <c r="O43" s="1"/>
      <c r="P43" s="1"/>
      <c r="Q43" s="1"/>
      <c r="R43" s="1"/>
      <c r="S43" s="1"/>
      <c r="T43" s="1"/>
      <c r="U43" s="1"/>
      <c r="V43" s="1"/>
      <c r="W43" s="1"/>
      <c r="X43" s="1"/>
      <c r="Y43" s="1"/>
      <c r="Z43" s="1"/>
    </row>
    <row r="44" spans="1:26" ht="15.75" customHeight="1" x14ac:dyDescent="0.25">
      <c r="A44" s="1"/>
      <c r="B44" s="1"/>
      <c r="C44" s="1"/>
      <c r="D44" s="1"/>
      <c r="E44" s="2"/>
      <c r="F44" s="1"/>
      <c r="G44" s="1"/>
      <c r="H44" s="1"/>
      <c r="I44" s="1"/>
      <c r="J44" s="1"/>
      <c r="K44" s="1"/>
      <c r="L44" s="1"/>
      <c r="M44" s="1"/>
      <c r="N44" s="1"/>
      <c r="O44" s="1"/>
      <c r="P44" s="1"/>
      <c r="Q44" s="1"/>
      <c r="R44" s="1"/>
      <c r="S44" s="1"/>
      <c r="T44" s="1"/>
      <c r="U44" s="1"/>
      <c r="V44" s="1"/>
      <c r="W44" s="1"/>
      <c r="X44" s="1"/>
      <c r="Y44" s="1"/>
      <c r="Z44" s="1"/>
    </row>
    <row r="45" spans="1:26" ht="15.75" customHeight="1" x14ac:dyDescent="0.25">
      <c r="A45" s="1"/>
      <c r="B45" s="1"/>
      <c r="C45" s="1"/>
      <c r="D45" s="1"/>
      <c r="E45" s="2"/>
      <c r="F45" s="1"/>
      <c r="G45" s="1"/>
      <c r="H45" s="1"/>
      <c r="I45" s="1"/>
      <c r="J45" s="1"/>
      <c r="K45" s="1"/>
      <c r="L45" s="1"/>
      <c r="M45" s="1"/>
      <c r="N45" s="1"/>
      <c r="O45" s="1"/>
      <c r="P45" s="1"/>
      <c r="Q45" s="1"/>
      <c r="R45" s="1"/>
      <c r="S45" s="1"/>
      <c r="T45" s="1"/>
      <c r="U45" s="1"/>
      <c r="V45" s="1"/>
      <c r="W45" s="1"/>
      <c r="X45" s="1"/>
      <c r="Y45" s="1"/>
      <c r="Z45" s="1"/>
    </row>
    <row r="46" spans="1:26" ht="15.75" customHeight="1" x14ac:dyDescent="0.25">
      <c r="A46" s="1"/>
      <c r="B46" s="1"/>
      <c r="C46" s="1"/>
      <c r="D46" s="1"/>
      <c r="E46" s="2"/>
      <c r="F46" s="1"/>
      <c r="G46" s="1"/>
      <c r="H46" s="1"/>
      <c r="I46" s="1"/>
      <c r="J46" s="1"/>
      <c r="K46" s="1"/>
      <c r="L46" s="1"/>
      <c r="M46" s="1"/>
      <c r="N46" s="1"/>
      <c r="O46" s="1"/>
      <c r="P46" s="1"/>
      <c r="Q46" s="1"/>
      <c r="R46" s="1"/>
      <c r="S46" s="1"/>
      <c r="T46" s="1"/>
      <c r="U46" s="1"/>
      <c r="V46" s="1"/>
      <c r="W46" s="1"/>
      <c r="X46" s="1"/>
      <c r="Y46" s="1"/>
      <c r="Z46" s="1"/>
    </row>
    <row r="47" spans="1:26" ht="15.75" customHeight="1" x14ac:dyDescent="0.25">
      <c r="A47" s="1"/>
      <c r="B47" s="1"/>
      <c r="C47" s="1"/>
      <c r="D47" s="1"/>
      <c r="E47" s="2"/>
      <c r="F47" s="1"/>
      <c r="G47" s="1"/>
      <c r="H47" s="1"/>
      <c r="I47" s="1"/>
      <c r="J47" s="1"/>
      <c r="K47" s="1"/>
      <c r="L47" s="1"/>
      <c r="M47" s="1"/>
      <c r="N47" s="1"/>
      <c r="O47" s="1"/>
      <c r="P47" s="1"/>
      <c r="Q47" s="1"/>
      <c r="R47" s="1"/>
      <c r="S47" s="1"/>
      <c r="T47" s="1"/>
      <c r="U47" s="1"/>
      <c r="V47" s="1"/>
      <c r="W47" s="1"/>
      <c r="X47" s="1"/>
      <c r="Y47" s="1"/>
      <c r="Z47" s="1"/>
    </row>
    <row r="48" spans="1:26" ht="15.75" customHeight="1" x14ac:dyDescent="0.25">
      <c r="A48" s="1"/>
      <c r="B48" s="1"/>
      <c r="C48" s="1"/>
      <c r="D48" s="1"/>
      <c r="E48" s="2"/>
      <c r="F48" s="1"/>
      <c r="G48" s="1"/>
      <c r="H48" s="1"/>
      <c r="I48" s="1"/>
      <c r="J48" s="1"/>
      <c r="K48" s="1"/>
      <c r="L48" s="1"/>
      <c r="M48" s="1"/>
      <c r="N48" s="1"/>
      <c r="O48" s="1"/>
      <c r="P48" s="1"/>
      <c r="Q48" s="1"/>
      <c r="R48" s="1"/>
      <c r="S48" s="1"/>
      <c r="T48" s="1"/>
      <c r="U48" s="1"/>
      <c r="V48" s="1"/>
      <c r="W48" s="1"/>
      <c r="X48" s="1"/>
      <c r="Y48" s="1"/>
      <c r="Z48" s="1"/>
    </row>
    <row r="49" spans="1:26" ht="15.75" customHeight="1" x14ac:dyDescent="0.25">
      <c r="A49" s="1"/>
      <c r="B49" s="1"/>
      <c r="C49" s="1"/>
      <c r="D49" s="1"/>
      <c r="E49" s="2"/>
      <c r="F49" s="1"/>
      <c r="G49" s="1"/>
      <c r="H49" s="1"/>
      <c r="I49" s="1"/>
      <c r="J49" s="1"/>
      <c r="K49" s="1"/>
      <c r="L49" s="1"/>
      <c r="M49" s="1"/>
      <c r="N49" s="1"/>
      <c r="O49" s="1"/>
      <c r="P49" s="1"/>
      <c r="Q49" s="1"/>
      <c r="R49" s="1"/>
      <c r="S49" s="1"/>
      <c r="T49" s="1"/>
      <c r="U49" s="1"/>
      <c r="V49" s="1"/>
      <c r="W49" s="1"/>
      <c r="X49" s="1"/>
      <c r="Y49" s="1"/>
      <c r="Z49" s="1"/>
    </row>
    <row r="50" spans="1:26" ht="15.75" customHeight="1" x14ac:dyDescent="0.25">
      <c r="A50" s="1"/>
      <c r="B50" s="1"/>
      <c r="C50" s="1"/>
      <c r="D50" s="1"/>
      <c r="E50" s="2"/>
      <c r="F50" s="1"/>
      <c r="G50" s="1"/>
      <c r="H50" s="1"/>
      <c r="I50" s="1"/>
      <c r="J50" s="1"/>
      <c r="K50" s="1"/>
      <c r="L50" s="1"/>
      <c r="M50" s="1"/>
      <c r="N50" s="1"/>
      <c r="O50" s="1"/>
      <c r="P50" s="1"/>
      <c r="Q50" s="1"/>
      <c r="R50" s="1"/>
      <c r="S50" s="1"/>
      <c r="T50" s="1"/>
      <c r="U50" s="1"/>
      <c r="V50" s="1"/>
      <c r="W50" s="1"/>
      <c r="X50" s="1"/>
      <c r="Y50" s="1"/>
      <c r="Z50" s="1"/>
    </row>
    <row r="51" spans="1:26" ht="15.75" customHeight="1" x14ac:dyDescent="0.25">
      <c r="A51" s="1"/>
      <c r="B51" s="1"/>
      <c r="C51" s="1"/>
      <c r="D51" s="1"/>
      <c r="E51" s="2"/>
      <c r="F51" s="1"/>
      <c r="G51" s="1"/>
      <c r="H51" s="1"/>
      <c r="I51" s="1"/>
      <c r="J51" s="1"/>
      <c r="K51" s="1"/>
      <c r="L51" s="1"/>
      <c r="M51" s="1"/>
      <c r="N51" s="1"/>
      <c r="O51" s="1"/>
      <c r="P51" s="1"/>
      <c r="Q51" s="1"/>
      <c r="R51" s="1"/>
      <c r="S51" s="1"/>
      <c r="T51" s="1"/>
      <c r="U51" s="1"/>
      <c r="V51" s="1"/>
      <c r="W51" s="1"/>
      <c r="X51" s="1"/>
      <c r="Y51" s="1"/>
      <c r="Z51" s="1"/>
    </row>
    <row r="52" spans="1:26" ht="15.75" customHeight="1" x14ac:dyDescent="0.25">
      <c r="A52" s="1"/>
      <c r="B52" s="1"/>
      <c r="C52" s="1"/>
      <c r="D52" s="1"/>
      <c r="E52" s="2"/>
      <c r="F52" s="1"/>
      <c r="G52" s="1"/>
      <c r="H52" s="1"/>
      <c r="I52" s="1"/>
      <c r="J52" s="1"/>
      <c r="K52" s="1"/>
      <c r="L52" s="1"/>
      <c r="M52" s="1"/>
      <c r="N52" s="1"/>
      <c r="O52" s="1"/>
      <c r="P52" s="1"/>
      <c r="Q52" s="1"/>
      <c r="R52" s="1"/>
      <c r="S52" s="1"/>
      <c r="T52" s="1"/>
      <c r="U52" s="1"/>
      <c r="V52" s="1"/>
      <c r="W52" s="1"/>
      <c r="X52" s="1"/>
      <c r="Y52" s="1"/>
      <c r="Z52" s="1"/>
    </row>
    <row r="53" spans="1:26" ht="15.75" customHeight="1" x14ac:dyDescent="0.25">
      <c r="A53" s="1"/>
      <c r="B53" s="1"/>
      <c r="C53" s="1"/>
      <c r="D53" s="1"/>
      <c r="E53" s="2"/>
      <c r="F53" s="1"/>
      <c r="G53" s="1"/>
      <c r="H53" s="1"/>
      <c r="I53" s="1"/>
      <c r="J53" s="1"/>
      <c r="K53" s="1"/>
      <c r="L53" s="1"/>
      <c r="M53" s="1"/>
      <c r="N53" s="1"/>
      <c r="O53" s="1"/>
      <c r="P53" s="1"/>
      <c r="Q53" s="1"/>
      <c r="R53" s="1"/>
      <c r="S53" s="1"/>
      <c r="T53" s="1"/>
      <c r="U53" s="1"/>
      <c r="V53" s="1"/>
      <c r="W53" s="1"/>
      <c r="X53" s="1"/>
      <c r="Y53" s="1"/>
      <c r="Z53" s="1"/>
    </row>
    <row r="54" spans="1:26" ht="15.75" customHeight="1" x14ac:dyDescent="0.25">
      <c r="A54" s="1"/>
      <c r="B54" s="1"/>
      <c r="C54" s="1"/>
      <c r="D54" s="1"/>
      <c r="E54" s="2"/>
      <c r="F54" s="1"/>
      <c r="G54" s="1"/>
      <c r="H54" s="1"/>
      <c r="I54" s="1"/>
      <c r="J54" s="1"/>
      <c r="K54" s="1"/>
      <c r="L54" s="1"/>
      <c r="M54" s="1"/>
      <c r="N54" s="1"/>
      <c r="O54" s="1"/>
      <c r="P54" s="1"/>
      <c r="Q54" s="1"/>
      <c r="R54" s="1"/>
      <c r="S54" s="1"/>
      <c r="T54" s="1"/>
      <c r="U54" s="1"/>
      <c r="V54" s="1"/>
      <c r="W54" s="1"/>
      <c r="X54" s="1"/>
      <c r="Y54" s="1"/>
      <c r="Z54" s="1"/>
    </row>
    <row r="55" spans="1:26" ht="15.75" customHeight="1" x14ac:dyDescent="0.25">
      <c r="A55" s="1"/>
      <c r="B55" s="1"/>
      <c r="C55" s="1"/>
      <c r="D55" s="1"/>
      <c r="E55" s="2"/>
      <c r="F55" s="1"/>
      <c r="G55" s="1"/>
      <c r="H55" s="1"/>
      <c r="I55" s="1"/>
      <c r="J55" s="1"/>
      <c r="K55" s="1"/>
      <c r="L55" s="1"/>
      <c r="M55" s="1"/>
      <c r="N55" s="1"/>
      <c r="O55" s="1"/>
      <c r="P55" s="1"/>
      <c r="Q55" s="1"/>
      <c r="R55" s="1"/>
      <c r="S55" s="1"/>
      <c r="T55" s="1"/>
      <c r="U55" s="1"/>
      <c r="V55" s="1"/>
      <c r="W55" s="1"/>
      <c r="X55" s="1"/>
      <c r="Y55" s="1"/>
      <c r="Z55" s="1"/>
    </row>
    <row r="56" spans="1:26" ht="15.75" customHeight="1" x14ac:dyDescent="0.25">
      <c r="A56" s="1"/>
      <c r="B56" s="1"/>
      <c r="C56" s="1"/>
      <c r="D56" s="1"/>
      <c r="E56" s="2"/>
      <c r="F56" s="1"/>
      <c r="G56" s="1"/>
      <c r="H56" s="1"/>
      <c r="I56" s="1"/>
      <c r="J56" s="1"/>
      <c r="K56" s="1"/>
      <c r="L56" s="1"/>
      <c r="M56" s="1"/>
      <c r="N56" s="1"/>
      <c r="O56" s="1"/>
      <c r="P56" s="1"/>
      <c r="Q56" s="1"/>
      <c r="R56" s="1"/>
      <c r="S56" s="1"/>
      <c r="T56" s="1"/>
      <c r="U56" s="1"/>
      <c r="V56" s="1"/>
      <c r="W56" s="1"/>
      <c r="X56" s="1"/>
      <c r="Y56" s="1"/>
      <c r="Z56" s="1"/>
    </row>
    <row r="57" spans="1:26" ht="15.75" customHeight="1" x14ac:dyDescent="0.25">
      <c r="A57" s="1"/>
      <c r="B57" s="1"/>
      <c r="C57" s="1"/>
      <c r="D57" s="1"/>
      <c r="E57" s="2"/>
      <c r="F57" s="1"/>
      <c r="G57" s="1"/>
      <c r="H57" s="1"/>
      <c r="I57" s="1"/>
      <c r="J57" s="1"/>
      <c r="K57" s="1"/>
      <c r="L57" s="1"/>
      <c r="M57" s="1"/>
      <c r="N57" s="1"/>
      <c r="O57" s="1"/>
      <c r="P57" s="1"/>
      <c r="Q57" s="1"/>
      <c r="R57" s="1"/>
      <c r="S57" s="1"/>
      <c r="T57" s="1"/>
      <c r="U57" s="1"/>
      <c r="V57" s="1"/>
      <c r="W57" s="1"/>
      <c r="X57" s="1"/>
      <c r="Y57" s="1"/>
      <c r="Z57" s="1"/>
    </row>
    <row r="58" spans="1:26" ht="15.75" customHeight="1" x14ac:dyDescent="0.25">
      <c r="A58" s="1"/>
      <c r="B58" s="1"/>
      <c r="C58" s="1"/>
      <c r="D58" s="1"/>
      <c r="E58" s="2"/>
      <c r="F58" s="1"/>
      <c r="G58" s="1"/>
      <c r="H58" s="1"/>
      <c r="I58" s="1"/>
      <c r="J58" s="1"/>
      <c r="K58" s="1"/>
      <c r="L58" s="1"/>
      <c r="M58" s="1"/>
      <c r="N58" s="1"/>
      <c r="O58" s="1"/>
      <c r="P58" s="1"/>
      <c r="Q58" s="1"/>
      <c r="R58" s="1"/>
      <c r="S58" s="1"/>
      <c r="T58" s="1"/>
      <c r="U58" s="1"/>
      <c r="V58" s="1"/>
      <c r="W58" s="1"/>
      <c r="X58" s="1"/>
      <c r="Y58" s="1"/>
      <c r="Z58" s="1"/>
    </row>
    <row r="59" spans="1:26" ht="15.75" customHeight="1" x14ac:dyDescent="0.25">
      <c r="A59" s="1"/>
      <c r="B59" s="1"/>
      <c r="C59" s="1"/>
      <c r="D59" s="1"/>
      <c r="E59" s="2"/>
      <c r="F59" s="1"/>
      <c r="G59" s="1"/>
      <c r="H59" s="1"/>
      <c r="I59" s="1"/>
      <c r="J59" s="1"/>
      <c r="K59" s="1"/>
      <c r="L59" s="1"/>
      <c r="M59" s="1"/>
      <c r="N59" s="1"/>
      <c r="O59" s="1"/>
      <c r="P59" s="1"/>
      <c r="Q59" s="1"/>
      <c r="R59" s="1"/>
      <c r="S59" s="1"/>
      <c r="T59" s="1"/>
      <c r="U59" s="1"/>
      <c r="V59" s="1"/>
      <c r="W59" s="1"/>
      <c r="X59" s="1"/>
      <c r="Y59" s="1"/>
      <c r="Z59" s="1"/>
    </row>
    <row r="60" spans="1:26" ht="15.75" customHeight="1" x14ac:dyDescent="0.25">
      <c r="A60" s="1"/>
      <c r="B60" s="1"/>
      <c r="C60" s="1"/>
      <c r="D60" s="1"/>
      <c r="E60" s="2"/>
      <c r="F60" s="1"/>
      <c r="G60" s="1"/>
      <c r="H60" s="1"/>
      <c r="I60" s="1"/>
      <c r="J60" s="1"/>
      <c r="K60" s="1"/>
      <c r="L60" s="1"/>
      <c r="M60" s="1"/>
      <c r="N60" s="1"/>
      <c r="O60" s="1"/>
      <c r="P60" s="1"/>
      <c r="Q60" s="1"/>
      <c r="R60" s="1"/>
      <c r="S60" s="1"/>
      <c r="T60" s="1"/>
      <c r="U60" s="1"/>
      <c r="V60" s="1"/>
      <c r="W60" s="1"/>
      <c r="X60" s="1"/>
      <c r="Y60" s="1"/>
      <c r="Z60" s="1"/>
    </row>
    <row r="61" spans="1:26" ht="15.75" customHeight="1" x14ac:dyDescent="0.25">
      <c r="A61" s="1"/>
      <c r="B61" s="1"/>
      <c r="C61" s="1"/>
      <c r="D61" s="1"/>
      <c r="E61" s="2"/>
      <c r="F61" s="1"/>
      <c r="G61" s="1"/>
      <c r="H61" s="1"/>
      <c r="I61" s="1"/>
      <c r="J61" s="1"/>
      <c r="K61" s="1"/>
      <c r="L61" s="1"/>
      <c r="M61" s="1"/>
      <c r="N61" s="1"/>
      <c r="O61" s="1"/>
      <c r="P61" s="1"/>
      <c r="Q61" s="1"/>
      <c r="R61" s="1"/>
      <c r="S61" s="1"/>
      <c r="T61" s="1"/>
      <c r="U61" s="1"/>
      <c r="V61" s="1"/>
      <c r="W61" s="1"/>
      <c r="X61" s="1"/>
      <c r="Y61" s="1"/>
      <c r="Z61" s="1"/>
    </row>
    <row r="62" spans="1:26" ht="15.75" customHeight="1" x14ac:dyDescent="0.25">
      <c r="A62" s="1"/>
      <c r="B62" s="1"/>
      <c r="C62" s="1"/>
      <c r="D62" s="1"/>
      <c r="E62" s="2"/>
      <c r="F62" s="1"/>
      <c r="G62" s="1"/>
      <c r="H62" s="1"/>
      <c r="I62" s="1"/>
      <c r="J62" s="1"/>
      <c r="K62" s="1"/>
      <c r="L62" s="1"/>
      <c r="M62" s="1"/>
      <c r="N62" s="1"/>
      <c r="O62" s="1"/>
      <c r="P62" s="1"/>
      <c r="Q62" s="1"/>
      <c r="R62" s="1"/>
      <c r="S62" s="1"/>
      <c r="T62" s="1"/>
      <c r="U62" s="1"/>
      <c r="V62" s="1"/>
      <c r="W62" s="1"/>
      <c r="X62" s="1"/>
      <c r="Y62" s="1"/>
      <c r="Z62" s="1"/>
    </row>
    <row r="63" spans="1:26" ht="15.75" customHeight="1" x14ac:dyDescent="0.25">
      <c r="A63" s="1"/>
      <c r="B63" s="1"/>
      <c r="C63" s="1"/>
      <c r="D63" s="1"/>
      <c r="E63" s="2"/>
      <c r="F63" s="1"/>
      <c r="G63" s="1"/>
      <c r="H63" s="1"/>
      <c r="I63" s="1"/>
      <c r="J63" s="1"/>
      <c r="K63" s="1"/>
      <c r="L63" s="1"/>
      <c r="M63" s="1"/>
      <c r="N63" s="1"/>
      <c r="O63" s="1"/>
      <c r="P63" s="1"/>
      <c r="Q63" s="1"/>
      <c r="R63" s="1"/>
      <c r="S63" s="1"/>
      <c r="T63" s="1"/>
      <c r="U63" s="1"/>
      <c r="V63" s="1"/>
      <c r="W63" s="1"/>
      <c r="X63" s="1"/>
      <c r="Y63" s="1"/>
      <c r="Z63" s="1"/>
    </row>
    <row r="64" spans="1:26" ht="15.75" customHeight="1" x14ac:dyDescent="0.25">
      <c r="A64" s="1"/>
      <c r="B64" s="1"/>
      <c r="C64" s="1"/>
      <c r="D64" s="1"/>
      <c r="E64" s="2"/>
      <c r="F64" s="1"/>
      <c r="G64" s="1"/>
      <c r="H64" s="1"/>
      <c r="I64" s="1"/>
      <c r="J64" s="1"/>
      <c r="K64" s="1"/>
      <c r="L64" s="1"/>
      <c r="M64" s="1"/>
      <c r="N64" s="1"/>
      <c r="O64" s="1"/>
      <c r="P64" s="1"/>
      <c r="Q64" s="1"/>
      <c r="R64" s="1"/>
      <c r="S64" s="1"/>
      <c r="T64" s="1"/>
      <c r="U64" s="1"/>
      <c r="V64" s="1"/>
      <c r="W64" s="1"/>
      <c r="X64" s="1"/>
      <c r="Y64" s="1"/>
      <c r="Z64" s="1"/>
    </row>
    <row r="65" spans="1:26" ht="15.75" customHeight="1" x14ac:dyDescent="0.25">
      <c r="A65" s="1"/>
      <c r="B65" s="1"/>
      <c r="C65" s="1"/>
      <c r="D65" s="1"/>
      <c r="E65" s="2"/>
      <c r="F65" s="1"/>
      <c r="G65" s="1"/>
      <c r="H65" s="1"/>
      <c r="I65" s="1"/>
      <c r="J65" s="1"/>
      <c r="K65" s="1"/>
      <c r="L65" s="1"/>
      <c r="M65" s="1"/>
      <c r="N65" s="1"/>
      <c r="O65" s="1"/>
      <c r="P65" s="1"/>
      <c r="Q65" s="1"/>
      <c r="R65" s="1"/>
      <c r="S65" s="1"/>
      <c r="T65" s="1"/>
      <c r="U65" s="1"/>
      <c r="V65" s="1"/>
      <c r="W65" s="1"/>
      <c r="X65" s="1"/>
      <c r="Y65" s="1"/>
      <c r="Z65" s="1"/>
    </row>
    <row r="66" spans="1:26" ht="15.75" customHeight="1" x14ac:dyDescent="0.25">
      <c r="A66" s="1"/>
      <c r="B66" s="1"/>
      <c r="C66" s="1"/>
      <c r="D66" s="1"/>
      <c r="E66" s="2"/>
      <c r="F66" s="1"/>
      <c r="G66" s="1"/>
      <c r="H66" s="1"/>
      <c r="I66" s="1"/>
      <c r="J66" s="1"/>
      <c r="K66" s="1"/>
      <c r="L66" s="1"/>
      <c r="M66" s="1"/>
      <c r="N66" s="1"/>
      <c r="O66" s="1"/>
      <c r="P66" s="1"/>
      <c r="Q66" s="1"/>
      <c r="R66" s="1"/>
      <c r="S66" s="1"/>
      <c r="T66" s="1"/>
      <c r="U66" s="1"/>
      <c r="V66" s="1"/>
      <c r="W66" s="1"/>
      <c r="X66" s="1"/>
      <c r="Y66" s="1"/>
      <c r="Z66" s="1"/>
    </row>
    <row r="67" spans="1:26" ht="15.75" customHeight="1" x14ac:dyDescent="0.25">
      <c r="A67" s="1"/>
      <c r="B67" s="1"/>
      <c r="C67" s="1"/>
      <c r="D67" s="1"/>
      <c r="E67" s="2"/>
      <c r="F67" s="1"/>
      <c r="G67" s="1"/>
      <c r="H67" s="1"/>
      <c r="I67" s="1"/>
      <c r="J67" s="1"/>
      <c r="K67" s="1"/>
      <c r="L67" s="1"/>
      <c r="M67" s="1"/>
      <c r="N67" s="1"/>
      <c r="O67" s="1"/>
      <c r="P67" s="1"/>
      <c r="Q67" s="1"/>
      <c r="R67" s="1"/>
      <c r="S67" s="1"/>
      <c r="T67" s="1"/>
      <c r="U67" s="1"/>
      <c r="V67" s="1"/>
      <c r="W67" s="1"/>
      <c r="X67" s="1"/>
      <c r="Y67" s="1"/>
      <c r="Z67" s="1"/>
    </row>
    <row r="68" spans="1:26" ht="15.75" customHeight="1" x14ac:dyDescent="0.25">
      <c r="A68" s="1"/>
      <c r="B68" s="1"/>
      <c r="C68" s="1"/>
      <c r="D68" s="1"/>
      <c r="E68" s="2"/>
      <c r="F68" s="1"/>
      <c r="G68" s="1"/>
      <c r="H68" s="1"/>
      <c r="I68" s="1"/>
      <c r="J68" s="1"/>
      <c r="K68" s="1"/>
      <c r="L68" s="1"/>
      <c r="M68" s="1"/>
      <c r="N68" s="1"/>
      <c r="O68" s="1"/>
      <c r="P68" s="1"/>
      <c r="Q68" s="1"/>
      <c r="R68" s="1"/>
      <c r="S68" s="1"/>
      <c r="T68" s="1"/>
      <c r="U68" s="1"/>
      <c r="V68" s="1"/>
      <c r="W68" s="1"/>
      <c r="X68" s="1"/>
      <c r="Y68" s="1"/>
      <c r="Z68" s="1"/>
    </row>
    <row r="69" spans="1:26" ht="15.75" customHeight="1" x14ac:dyDescent="0.25">
      <c r="A69" s="1"/>
      <c r="B69" s="1"/>
      <c r="C69" s="1"/>
      <c r="D69" s="1"/>
      <c r="E69" s="2"/>
      <c r="F69" s="1"/>
      <c r="G69" s="1"/>
      <c r="H69" s="1"/>
      <c r="I69" s="1"/>
      <c r="J69" s="1"/>
      <c r="K69" s="1"/>
      <c r="L69" s="1"/>
      <c r="M69" s="1"/>
      <c r="N69" s="1"/>
      <c r="O69" s="1"/>
      <c r="P69" s="1"/>
      <c r="Q69" s="1"/>
      <c r="R69" s="1"/>
      <c r="S69" s="1"/>
      <c r="T69" s="1"/>
      <c r="U69" s="1"/>
      <c r="V69" s="1"/>
      <c r="W69" s="1"/>
      <c r="X69" s="1"/>
      <c r="Y69" s="1"/>
      <c r="Z69" s="1"/>
    </row>
    <row r="70" spans="1:26" ht="15.75" customHeight="1" x14ac:dyDescent="0.25">
      <c r="A70" s="1"/>
      <c r="B70" s="1"/>
      <c r="C70" s="1"/>
      <c r="D70" s="1"/>
      <c r="E70" s="2"/>
      <c r="F70" s="1"/>
      <c r="G70" s="1"/>
      <c r="H70" s="1"/>
      <c r="I70" s="1"/>
      <c r="J70" s="1"/>
      <c r="K70" s="1"/>
      <c r="L70" s="1"/>
      <c r="M70" s="1"/>
      <c r="N70" s="1"/>
      <c r="O70" s="1"/>
      <c r="P70" s="1"/>
      <c r="Q70" s="1"/>
      <c r="R70" s="1"/>
      <c r="S70" s="1"/>
      <c r="T70" s="1"/>
      <c r="U70" s="1"/>
      <c r="V70" s="1"/>
      <c r="W70" s="1"/>
      <c r="X70" s="1"/>
      <c r="Y70" s="1"/>
      <c r="Z70" s="1"/>
    </row>
    <row r="71" spans="1:26" ht="15.75" customHeight="1" x14ac:dyDescent="0.25">
      <c r="A71" s="1"/>
      <c r="B71" s="1"/>
      <c r="C71" s="1"/>
      <c r="D71" s="1"/>
      <c r="E71" s="2"/>
      <c r="F71" s="1"/>
      <c r="G71" s="1"/>
      <c r="H71" s="1"/>
      <c r="I71" s="1"/>
      <c r="J71" s="1"/>
      <c r="K71" s="1"/>
      <c r="L71" s="1"/>
      <c r="M71" s="1"/>
      <c r="N71" s="1"/>
      <c r="O71" s="1"/>
      <c r="P71" s="1"/>
      <c r="Q71" s="1"/>
      <c r="R71" s="1"/>
      <c r="S71" s="1"/>
      <c r="T71" s="1"/>
      <c r="U71" s="1"/>
      <c r="V71" s="1"/>
      <c r="W71" s="1"/>
      <c r="X71" s="1"/>
      <c r="Y71" s="1"/>
      <c r="Z71" s="1"/>
    </row>
    <row r="72" spans="1:26" ht="15.75" customHeight="1" x14ac:dyDescent="0.25">
      <c r="A72" s="1"/>
      <c r="B72" s="1"/>
      <c r="C72" s="1"/>
      <c r="D72" s="1"/>
      <c r="E72" s="2"/>
      <c r="F72" s="1"/>
      <c r="G72" s="1"/>
      <c r="H72" s="1"/>
      <c r="I72" s="1"/>
      <c r="J72" s="1"/>
      <c r="K72" s="1"/>
      <c r="L72" s="1"/>
      <c r="M72" s="1"/>
      <c r="N72" s="1"/>
      <c r="O72" s="1"/>
      <c r="P72" s="1"/>
      <c r="Q72" s="1"/>
      <c r="R72" s="1"/>
      <c r="S72" s="1"/>
      <c r="T72" s="1"/>
      <c r="U72" s="1"/>
      <c r="V72" s="1"/>
      <c r="W72" s="1"/>
      <c r="X72" s="1"/>
      <c r="Y72" s="1"/>
      <c r="Z72" s="1"/>
    </row>
    <row r="73" spans="1:26" ht="15.75" customHeight="1" x14ac:dyDescent="0.25">
      <c r="A73" s="1"/>
      <c r="B73" s="1"/>
      <c r="C73" s="1"/>
      <c r="D73" s="1"/>
      <c r="E73" s="2"/>
      <c r="F73" s="1"/>
      <c r="G73" s="1"/>
      <c r="H73" s="1"/>
      <c r="I73" s="1"/>
      <c r="J73" s="1"/>
      <c r="K73" s="1"/>
      <c r="L73" s="1"/>
      <c r="M73" s="1"/>
      <c r="N73" s="1"/>
      <c r="O73" s="1"/>
      <c r="P73" s="1"/>
      <c r="Q73" s="1"/>
      <c r="R73" s="1"/>
      <c r="S73" s="1"/>
      <c r="T73" s="1"/>
      <c r="U73" s="1"/>
      <c r="V73" s="1"/>
      <c r="W73" s="1"/>
      <c r="X73" s="1"/>
      <c r="Y73" s="1"/>
      <c r="Z73" s="1"/>
    </row>
    <row r="74" spans="1:26" ht="15.75" customHeight="1" x14ac:dyDescent="0.25">
      <c r="A74" s="1"/>
      <c r="B74" s="1"/>
      <c r="C74" s="1"/>
      <c r="D74" s="1"/>
      <c r="E74" s="2"/>
      <c r="F74" s="1"/>
      <c r="G74" s="1"/>
      <c r="H74" s="1"/>
      <c r="I74" s="1"/>
      <c r="J74" s="1"/>
      <c r="K74" s="1"/>
      <c r="L74" s="1"/>
      <c r="M74" s="1"/>
      <c r="N74" s="1"/>
      <c r="O74" s="1"/>
      <c r="P74" s="1"/>
      <c r="Q74" s="1"/>
      <c r="R74" s="1"/>
      <c r="S74" s="1"/>
      <c r="T74" s="1"/>
      <c r="U74" s="1"/>
      <c r="V74" s="1"/>
      <c r="W74" s="1"/>
      <c r="X74" s="1"/>
      <c r="Y74" s="1"/>
      <c r="Z74" s="1"/>
    </row>
    <row r="75" spans="1:26" ht="15.75" customHeight="1" x14ac:dyDescent="0.25">
      <c r="A75" s="1"/>
      <c r="B75" s="1"/>
      <c r="C75" s="1"/>
      <c r="D75" s="1"/>
      <c r="E75" s="2"/>
      <c r="F75" s="1"/>
      <c r="G75" s="1"/>
      <c r="H75" s="1"/>
      <c r="I75" s="1"/>
      <c r="J75" s="1"/>
      <c r="K75" s="1"/>
      <c r="L75" s="1"/>
      <c r="M75" s="1"/>
      <c r="N75" s="1"/>
      <c r="O75" s="1"/>
      <c r="P75" s="1"/>
      <c r="Q75" s="1"/>
      <c r="R75" s="1"/>
      <c r="S75" s="1"/>
      <c r="T75" s="1"/>
      <c r="U75" s="1"/>
      <c r="V75" s="1"/>
      <c r="W75" s="1"/>
      <c r="X75" s="1"/>
      <c r="Y75" s="1"/>
      <c r="Z75" s="1"/>
    </row>
    <row r="76" spans="1:26" ht="15.75" customHeight="1" x14ac:dyDescent="0.25">
      <c r="A76" s="1"/>
      <c r="B76" s="1"/>
      <c r="C76" s="1"/>
      <c r="D76" s="1"/>
      <c r="E76" s="2"/>
      <c r="F76" s="1"/>
      <c r="G76" s="1"/>
      <c r="H76" s="1"/>
      <c r="I76" s="1"/>
      <c r="J76" s="1"/>
      <c r="K76" s="1"/>
      <c r="L76" s="1"/>
      <c r="M76" s="1"/>
      <c r="N76" s="1"/>
      <c r="O76" s="1"/>
      <c r="P76" s="1"/>
      <c r="Q76" s="1"/>
      <c r="R76" s="1"/>
      <c r="S76" s="1"/>
      <c r="T76" s="1"/>
      <c r="U76" s="1"/>
      <c r="V76" s="1"/>
      <c r="W76" s="1"/>
      <c r="X76" s="1"/>
      <c r="Y76" s="1"/>
      <c r="Z76" s="1"/>
    </row>
    <row r="77" spans="1:26" ht="15.75" customHeight="1" x14ac:dyDescent="0.25">
      <c r="A77" s="1"/>
      <c r="B77" s="1"/>
      <c r="C77" s="1"/>
      <c r="D77" s="1"/>
      <c r="E77" s="2"/>
      <c r="F77" s="1"/>
      <c r="G77" s="1"/>
      <c r="H77" s="1"/>
      <c r="I77" s="1"/>
      <c r="J77" s="1"/>
      <c r="K77" s="1"/>
      <c r="L77" s="1"/>
      <c r="M77" s="1"/>
      <c r="N77" s="1"/>
      <c r="O77" s="1"/>
      <c r="P77" s="1"/>
      <c r="Q77" s="1"/>
      <c r="R77" s="1"/>
      <c r="S77" s="1"/>
      <c r="T77" s="1"/>
      <c r="U77" s="1"/>
      <c r="V77" s="1"/>
      <c r="W77" s="1"/>
      <c r="X77" s="1"/>
      <c r="Y77" s="1"/>
      <c r="Z77" s="1"/>
    </row>
    <row r="78" spans="1:26" ht="15.75" customHeight="1" x14ac:dyDescent="0.25">
      <c r="A78" s="1"/>
      <c r="B78" s="1"/>
      <c r="C78" s="1"/>
      <c r="D78" s="1"/>
      <c r="E78" s="2"/>
      <c r="F78" s="1"/>
      <c r="G78" s="1"/>
      <c r="H78" s="1"/>
      <c r="I78" s="1"/>
      <c r="J78" s="1"/>
      <c r="K78" s="1"/>
      <c r="L78" s="1"/>
      <c r="M78" s="1"/>
      <c r="N78" s="1"/>
      <c r="O78" s="1"/>
      <c r="P78" s="1"/>
      <c r="Q78" s="1"/>
      <c r="R78" s="1"/>
      <c r="S78" s="1"/>
      <c r="T78" s="1"/>
      <c r="U78" s="1"/>
      <c r="V78" s="1"/>
      <c r="W78" s="1"/>
      <c r="X78" s="1"/>
      <c r="Y78" s="1"/>
      <c r="Z78" s="1"/>
    </row>
    <row r="79" spans="1:26" ht="15.75" customHeight="1" x14ac:dyDescent="0.25">
      <c r="A79" s="1"/>
      <c r="B79" s="1"/>
      <c r="C79" s="1"/>
      <c r="D79" s="1"/>
      <c r="E79" s="2"/>
      <c r="F79" s="1"/>
      <c r="G79" s="1"/>
      <c r="H79" s="1"/>
      <c r="I79" s="1"/>
      <c r="J79" s="1"/>
      <c r="K79" s="1"/>
      <c r="L79" s="1"/>
      <c r="M79" s="1"/>
      <c r="N79" s="1"/>
      <c r="O79" s="1"/>
      <c r="P79" s="1"/>
      <c r="Q79" s="1"/>
      <c r="R79" s="1"/>
      <c r="S79" s="1"/>
      <c r="T79" s="1"/>
      <c r="U79" s="1"/>
      <c r="V79" s="1"/>
      <c r="W79" s="1"/>
      <c r="X79" s="1"/>
      <c r="Y79" s="1"/>
      <c r="Z79" s="1"/>
    </row>
    <row r="80" spans="1:26" ht="15.75" customHeight="1" x14ac:dyDescent="0.25">
      <c r="A80" s="1"/>
      <c r="B80" s="1"/>
      <c r="C80" s="1"/>
      <c r="D80" s="1"/>
      <c r="E80" s="2"/>
      <c r="F80" s="1"/>
      <c r="G80" s="1"/>
      <c r="H80" s="1"/>
      <c r="I80" s="1"/>
      <c r="J80" s="1"/>
      <c r="K80" s="1"/>
      <c r="L80" s="1"/>
      <c r="M80" s="1"/>
      <c r="N80" s="1"/>
      <c r="O80" s="1"/>
      <c r="P80" s="1"/>
      <c r="Q80" s="1"/>
      <c r="R80" s="1"/>
      <c r="S80" s="1"/>
      <c r="T80" s="1"/>
      <c r="U80" s="1"/>
      <c r="V80" s="1"/>
      <c r="W80" s="1"/>
      <c r="X80" s="1"/>
      <c r="Y80" s="1"/>
      <c r="Z80" s="1"/>
    </row>
    <row r="81" spans="1:26" ht="15.75" customHeight="1" x14ac:dyDescent="0.25">
      <c r="A81" s="1"/>
      <c r="B81" s="1"/>
      <c r="C81" s="1"/>
      <c r="D81" s="1"/>
      <c r="E81" s="2"/>
      <c r="F81" s="1"/>
      <c r="G81" s="1"/>
      <c r="H81" s="1"/>
      <c r="I81" s="1"/>
      <c r="J81" s="1"/>
      <c r="K81" s="1"/>
      <c r="L81" s="1"/>
      <c r="M81" s="1"/>
      <c r="N81" s="1"/>
      <c r="O81" s="1"/>
      <c r="P81" s="1"/>
      <c r="Q81" s="1"/>
      <c r="R81" s="1"/>
      <c r="S81" s="1"/>
      <c r="T81" s="1"/>
      <c r="U81" s="1"/>
      <c r="V81" s="1"/>
      <c r="W81" s="1"/>
      <c r="X81" s="1"/>
      <c r="Y81" s="1"/>
      <c r="Z81" s="1"/>
    </row>
    <row r="82" spans="1:26" ht="15.75" customHeight="1" x14ac:dyDescent="0.25">
      <c r="A82" s="1"/>
      <c r="B82" s="1"/>
      <c r="C82" s="1"/>
      <c r="D82" s="1"/>
      <c r="E82" s="2"/>
      <c r="F82" s="1"/>
      <c r="G82" s="1"/>
      <c r="H82" s="1"/>
      <c r="I82" s="1"/>
      <c r="J82" s="1"/>
      <c r="K82" s="1"/>
      <c r="L82" s="1"/>
      <c r="M82" s="1"/>
      <c r="N82" s="1"/>
      <c r="O82" s="1"/>
      <c r="P82" s="1"/>
      <c r="Q82" s="1"/>
      <c r="R82" s="1"/>
      <c r="S82" s="1"/>
      <c r="T82" s="1"/>
      <c r="U82" s="1"/>
      <c r="V82" s="1"/>
      <c r="W82" s="1"/>
      <c r="X82" s="1"/>
      <c r="Y82" s="1"/>
      <c r="Z82" s="1"/>
    </row>
    <row r="83" spans="1:26" ht="15.75" customHeight="1" x14ac:dyDescent="0.25">
      <c r="A83" s="1"/>
      <c r="B83" s="1"/>
      <c r="C83" s="1"/>
      <c r="D83" s="1"/>
      <c r="E83" s="2"/>
      <c r="F83" s="1"/>
      <c r="G83" s="1"/>
      <c r="H83" s="1"/>
      <c r="I83" s="1"/>
      <c r="J83" s="1"/>
      <c r="K83" s="1"/>
      <c r="L83" s="1"/>
      <c r="M83" s="1"/>
      <c r="N83" s="1"/>
      <c r="O83" s="1"/>
      <c r="P83" s="1"/>
      <c r="Q83" s="1"/>
      <c r="R83" s="1"/>
      <c r="S83" s="1"/>
      <c r="T83" s="1"/>
      <c r="U83" s="1"/>
      <c r="V83" s="1"/>
      <c r="W83" s="1"/>
      <c r="X83" s="1"/>
      <c r="Y83" s="1"/>
      <c r="Z83" s="1"/>
    </row>
    <row r="84" spans="1:26" ht="15.75" customHeight="1" x14ac:dyDescent="0.25">
      <c r="A84" s="1"/>
      <c r="B84" s="1"/>
      <c r="C84" s="1"/>
      <c r="D84" s="1"/>
      <c r="E84" s="2"/>
      <c r="F84" s="1"/>
      <c r="G84" s="1"/>
      <c r="H84" s="1"/>
      <c r="I84" s="1"/>
      <c r="J84" s="1"/>
      <c r="K84" s="1"/>
      <c r="L84" s="1"/>
      <c r="M84" s="1"/>
      <c r="N84" s="1"/>
      <c r="O84" s="1"/>
      <c r="P84" s="1"/>
      <c r="Q84" s="1"/>
      <c r="R84" s="1"/>
      <c r="S84" s="1"/>
      <c r="T84" s="1"/>
      <c r="U84" s="1"/>
      <c r="V84" s="1"/>
      <c r="W84" s="1"/>
      <c r="X84" s="1"/>
      <c r="Y84" s="1"/>
      <c r="Z84" s="1"/>
    </row>
    <row r="85" spans="1:26" ht="15.75" customHeight="1" x14ac:dyDescent="0.25">
      <c r="A85" s="1"/>
      <c r="B85" s="1"/>
      <c r="C85" s="1"/>
      <c r="D85" s="1"/>
      <c r="E85" s="2"/>
      <c r="F85" s="1"/>
      <c r="G85" s="1"/>
      <c r="H85" s="1"/>
      <c r="I85" s="1"/>
      <c r="J85" s="1"/>
      <c r="K85" s="1"/>
      <c r="L85" s="1"/>
      <c r="M85" s="1"/>
      <c r="N85" s="1"/>
      <c r="O85" s="1"/>
      <c r="P85" s="1"/>
      <c r="Q85" s="1"/>
      <c r="R85" s="1"/>
      <c r="S85" s="1"/>
      <c r="T85" s="1"/>
      <c r="U85" s="1"/>
      <c r="V85" s="1"/>
      <c r="W85" s="1"/>
      <c r="X85" s="1"/>
      <c r="Y85" s="1"/>
      <c r="Z85" s="1"/>
    </row>
    <row r="86" spans="1:26" ht="15.75" customHeight="1" x14ac:dyDescent="0.25">
      <c r="A86" s="1"/>
      <c r="B86" s="1"/>
      <c r="C86" s="1"/>
      <c r="D86" s="1"/>
      <c r="E86" s="2"/>
      <c r="F86" s="1"/>
      <c r="G86" s="1"/>
      <c r="H86" s="1"/>
      <c r="I86" s="1"/>
      <c r="J86" s="1"/>
      <c r="K86" s="1"/>
      <c r="L86" s="1"/>
      <c r="M86" s="1"/>
      <c r="N86" s="1"/>
      <c r="O86" s="1"/>
      <c r="P86" s="1"/>
      <c r="Q86" s="1"/>
      <c r="R86" s="1"/>
      <c r="S86" s="1"/>
      <c r="T86" s="1"/>
      <c r="U86" s="1"/>
      <c r="V86" s="1"/>
      <c r="W86" s="1"/>
      <c r="X86" s="1"/>
      <c r="Y86" s="1"/>
      <c r="Z86" s="1"/>
    </row>
    <row r="87" spans="1:26" ht="15.75" customHeight="1" x14ac:dyDescent="0.25">
      <c r="A87" s="1"/>
      <c r="B87" s="1"/>
      <c r="C87" s="1"/>
      <c r="D87" s="1"/>
      <c r="E87" s="2"/>
      <c r="F87" s="1"/>
      <c r="G87" s="1"/>
      <c r="H87" s="1"/>
      <c r="I87" s="1"/>
      <c r="J87" s="1"/>
      <c r="K87" s="1"/>
      <c r="L87" s="1"/>
      <c r="M87" s="1"/>
      <c r="N87" s="1"/>
      <c r="O87" s="1"/>
      <c r="P87" s="1"/>
      <c r="Q87" s="1"/>
      <c r="R87" s="1"/>
      <c r="S87" s="1"/>
      <c r="T87" s="1"/>
      <c r="U87" s="1"/>
      <c r="V87" s="1"/>
      <c r="W87" s="1"/>
      <c r="X87" s="1"/>
      <c r="Y87" s="1"/>
      <c r="Z87" s="1"/>
    </row>
    <row r="88" spans="1:26" ht="15.75" customHeight="1" x14ac:dyDescent="0.25">
      <c r="A88" s="1"/>
      <c r="B88" s="1"/>
      <c r="C88" s="1"/>
      <c r="D88" s="1"/>
      <c r="E88" s="2"/>
      <c r="F88" s="1"/>
      <c r="G88" s="1"/>
      <c r="H88" s="1"/>
      <c r="I88" s="1"/>
      <c r="J88" s="1"/>
      <c r="K88" s="1"/>
      <c r="L88" s="1"/>
      <c r="M88" s="1"/>
      <c r="N88" s="1"/>
      <c r="O88" s="1"/>
      <c r="P88" s="1"/>
      <c r="Q88" s="1"/>
      <c r="R88" s="1"/>
      <c r="S88" s="1"/>
      <c r="T88" s="1"/>
      <c r="U88" s="1"/>
      <c r="V88" s="1"/>
      <c r="W88" s="1"/>
      <c r="X88" s="1"/>
      <c r="Y88" s="1"/>
      <c r="Z88" s="1"/>
    </row>
    <row r="89" spans="1:26" ht="15.75" customHeight="1" x14ac:dyDescent="0.25">
      <c r="A89" s="1"/>
      <c r="B89" s="1"/>
      <c r="C89" s="1"/>
      <c r="D89" s="1"/>
      <c r="E89" s="2"/>
      <c r="F89" s="1"/>
      <c r="G89" s="1"/>
      <c r="H89" s="1"/>
      <c r="I89" s="1"/>
      <c r="J89" s="1"/>
      <c r="K89" s="1"/>
      <c r="L89" s="1"/>
      <c r="M89" s="1"/>
      <c r="N89" s="1"/>
      <c r="O89" s="1"/>
      <c r="P89" s="1"/>
      <c r="Q89" s="1"/>
      <c r="R89" s="1"/>
      <c r="S89" s="1"/>
      <c r="T89" s="1"/>
      <c r="U89" s="1"/>
      <c r="V89" s="1"/>
      <c r="W89" s="1"/>
      <c r="X89" s="1"/>
      <c r="Y89" s="1"/>
      <c r="Z89" s="1"/>
    </row>
    <row r="90" spans="1:26" ht="15.75" customHeight="1" x14ac:dyDescent="0.25">
      <c r="A90" s="1"/>
      <c r="B90" s="1"/>
      <c r="C90" s="1"/>
      <c r="D90" s="1"/>
      <c r="E90" s="2"/>
      <c r="F90" s="1"/>
      <c r="G90" s="1"/>
      <c r="H90" s="1"/>
      <c r="I90" s="1"/>
      <c r="J90" s="1"/>
      <c r="K90" s="1"/>
      <c r="L90" s="1"/>
      <c r="M90" s="1"/>
      <c r="N90" s="1"/>
      <c r="O90" s="1"/>
      <c r="P90" s="1"/>
      <c r="Q90" s="1"/>
      <c r="R90" s="1"/>
      <c r="S90" s="1"/>
      <c r="T90" s="1"/>
      <c r="U90" s="1"/>
      <c r="V90" s="1"/>
      <c r="W90" s="1"/>
      <c r="X90" s="1"/>
      <c r="Y90" s="1"/>
      <c r="Z90" s="1"/>
    </row>
    <row r="91" spans="1:26" ht="15.75" customHeight="1" x14ac:dyDescent="0.25">
      <c r="A91" s="1"/>
      <c r="B91" s="1"/>
      <c r="C91" s="1"/>
      <c r="D91" s="1"/>
      <c r="E91" s="2"/>
      <c r="F91" s="1"/>
      <c r="G91" s="1"/>
      <c r="H91" s="1"/>
      <c r="I91" s="1"/>
      <c r="J91" s="1"/>
      <c r="K91" s="1"/>
      <c r="L91" s="1"/>
      <c r="M91" s="1"/>
      <c r="N91" s="1"/>
      <c r="O91" s="1"/>
      <c r="P91" s="1"/>
      <c r="Q91" s="1"/>
      <c r="R91" s="1"/>
      <c r="S91" s="1"/>
      <c r="T91" s="1"/>
      <c r="U91" s="1"/>
      <c r="V91" s="1"/>
      <c r="W91" s="1"/>
      <c r="X91" s="1"/>
      <c r="Y91" s="1"/>
      <c r="Z91" s="1"/>
    </row>
    <row r="92" spans="1:26" ht="15.75" customHeight="1" x14ac:dyDescent="0.25">
      <c r="A92" s="1"/>
      <c r="B92" s="1"/>
      <c r="C92" s="1"/>
      <c r="D92" s="1"/>
      <c r="E92" s="2"/>
      <c r="F92" s="1"/>
      <c r="G92" s="1"/>
      <c r="H92" s="1"/>
      <c r="I92" s="1"/>
      <c r="J92" s="1"/>
      <c r="K92" s="1"/>
      <c r="L92" s="1"/>
      <c r="M92" s="1"/>
      <c r="N92" s="1"/>
      <c r="O92" s="1"/>
      <c r="P92" s="1"/>
      <c r="Q92" s="1"/>
      <c r="R92" s="1"/>
      <c r="S92" s="1"/>
      <c r="T92" s="1"/>
      <c r="U92" s="1"/>
      <c r="V92" s="1"/>
      <c r="W92" s="1"/>
      <c r="X92" s="1"/>
      <c r="Y92" s="1"/>
      <c r="Z92" s="1"/>
    </row>
    <row r="93" spans="1:26" ht="15.75" customHeight="1" x14ac:dyDescent="0.25">
      <c r="A93" s="1"/>
      <c r="B93" s="1"/>
      <c r="C93" s="1"/>
      <c r="D93" s="1"/>
      <c r="E93" s="2"/>
      <c r="F93" s="1"/>
      <c r="G93" s="1"/>
      <c r="H93" s="1"/>
      <c r="I93" s="1"/>
      <c r="J93" s="1"/>
      <c r="K93" s="1"/>
      <c r="L93" s="1"/>
      <c r="M93" s="1"/>
      <c r="N93" s="1"/>
      <c r="O93" s="1"/>
      <c r="P93" s="1"/>
      <c r="Q93" s="1"/>
      <c r="R93" s="1"/>
      <c r="S93" s="1"/>
      <c r="T93" s="1"/>
      <c r="U93" s="1"/>
      <c r="V93" s="1"/>
      <c r="W93" s="1"/>
      <c r="X93" s="1"/>
      <c r="Y93" s="1"/>
      <c r="Z93" s="1"/>
    </row>
    <row r="94" spans="1:26" ht="15.75" customHeight="1" x14ac:dyDescent="0.25">
      <c r="A94" s="1"/>
      <c r="B94" s="1"/>
      <c r="C94" s="1"/>
      <c r="D94" s="1"/>
      <c r="E94" s="2"/>
      <c r="F94" s="1"/>
      <c r="G94" s="1"/>
      <c r="H94" s="1"/>
      <c r="I94" s="1"/>
      <c r="J94" s="1"/>
      <c r="K94" s="1"/>
      <c r="L94" s="1"/>
      <c r="M94" s="1"/>
      <c r="N94" s="1"/>
      <c r="O94" s="1"/>
      <c r="P94" s="1"/>
      <c r="Q94" s="1"/>
      <c r="R94" s="1"/>
      <c r="S94" s="1"/>
      <c r="T94" s="1"/>
      <c r="U94" s="1"/>
      <c r="V94" s="1"/>
      <c r="W94" s="1"/>
      <c r="X94" s="1"/>
      <c r="Y94" s="1"/>
      <c r="Z94" s="1"/>
    </row>
    <row r="95" spans="1:26" ht="15.75" customHeight="1" x14ac:dyDescent="0.25">
      <c r="A95" s="1"/>
      <c r="B95" s="1"/>
      <c r="C95" s="1"/>
      <c r="D95" s="1"/>
      <c r="E95" s="2"/>
      <c r="F95" s="1"/>
      <c r="G95" s="1"/>
      <c r="H95" s="1"/>
      <c r="I95" s="1"/>
      <c r="J95" s="1"/>
      <c r="K95" s="1"/>
      <c r="L95" s="1"/>
      <c r="M95" s="1"/>
      <c r="N95" s="1"/>
      <c r="O95" s="1"/>
      <c r="P95" s="1"/>
      <c r="Q95" s="1"/>
      <c r="R95" s="1"/>
      <c r="S95" s="1"/>
      <c r="T95" s="1"/>
      <c r="U95" s="1"/>
      <c r="V95" s="1"/>
      <c r="W95" s="1"/>
      <c r="X95" s="1"/>
      <c r="Y95" s="1"/>
      <c r="Z95" s="1"/>
    </row>
    <row r="96" spans="1:26" ht="15.75" customHeight="1" x14ac:dyDescent="0.25">
      <c r="A96" s="1"/>
      <c r="B96" s="1"/>
      <c r="C96" s="1"/>
      <c r="D96" s="1"/>
      <c r="E96" s="2"/>
      <c r="F96" s="1"/>
      <c r="G96" s="1"/>
      <c r="H96" s="1"/>
      <c r="I96" s="1"/>
      <c r="J96" s="1"/>
      <c r="K96" s="1"/>
      <c r="L96" s="1"/>
      <c r="M96" s="1"/>
      <c r="N96" s="1"/>
      <c r="O96" s="1"/>
      <c r="P96" s="1"/>
      <c r="Q96" s="1"/>
      <c r="R96" s="1"/>
      <c r="S96" s="1"/>
      <c r="T96" s="1"/>
      <c r="U96" s="1"/>
      <c r="V96" s="1"/>
      <c r="W96" s="1"/>
      <c r="X96" s="1"/>
      <c r="Y96" s="1"/>
      <c r="Z96" s="1"/>
    </row>
    <row r="97" spans="1:26" ht="15.75" customHeight="1" x14ac:dyDescent="0.25">
      <c r="A97" s="1"/>
      <c r="B97" s="1"/>
      <c r="C97" s="1"/>
      <c r="D97" s="1"/>
      <c r="E97" s="2"/>
      <c r="F97" s="1"/>
      <c r="G97" s="1"/>
      <c r="H97" s="1"/>
      <c r="I97" s="1"/>
      <c r="J97" s="1"/>
      <c r="K97" s="1"/>
      <c r="L97" s="1"/>
      <c r="M97" s="1"/>
      <c r="N97" s="1"/>
      <c r="O97" s="1"/>
      <c r="P97" s="1"/>
      <c r="Q97" s="1"/>
      <c r="R97" s="1"/>
      <c r="S97" s="1"/>
      <c r="T97" s="1"/>
      <c r="U97" s="1"/>
      <c r="V97" s="1"/>
      <c r="W97" s="1"/>
      <c r="X97" s="1"/>
      <c r="Y97" s="1"/>
      <c r="Z97" s="1"/>
    </row>
    <row r="98" spans="1:26" ht="15.75" customHeight="1" x14ac:dyDescent="0.25">
      <c r="A98" s="1"/>
      <c r="B98" s="1"/>
      <c r="C98" s="1"/>
      <c r="D98" s="1"/>
      <c r="E98" s="2"/>
      <c r="F98" s="1"/>
      <c r="G98" s="1"/>
      <c r="H98" s="1"/>
      <c r="I98" s="1"/>
      <c r="J98" s="1"/>
      <c r="K98" s="1"/>
      <c r="L98" s="1"/>
      <c r="M98" s="1"/>
      <c r="N98" s="1"/>
      <c r="O98" s="1"/>
      <c r="P98" s="1"/>
      <c r="Q98" s="1"/>
      <c r="R98" s="1"/>
      <c r="S98" s="1"/>
      <c r="T98" s="1"/>
      <c r="U98" s="1"/>
      <c r="V98" s="1"/>
      <c r="W98" s="1"/>
      <c r="X98" s="1"/>
      <c r="Y98" s="1"/>
      <c r="Z98" s="1"/>
    </row>
    <row r="99" spans="1:26" ht="15.75" customHeight="1" x14ac:dyDescent="0.25">
      <c r="A99" s="1"/>
      <c r="B99" s="1"/>
      <c r="C99" s="1"/>
      <c r="D99" s="1"/>
      <c r="E99" s="2"/>
      <c r="F99" s="1"/>
      <c r="G99" s="1"/>
      <c r="H99" s="1"/>
      <c r="I99" s="1"/>
      <c r="J99" s="1"/>
      <c r="K99" s="1"/>
      <c r="L99" s="1"/>
      <c r="M99" s="1"/>
      <c r="N99" s="1"/>
      <c r="O99" s="1"/>
      <c r="P99" s="1"/>
      <c r="Q99" s="1"/>
      <c r="R99" s="1"/>
      <c r="S99" s="1"/>
      <c r="T99" s="1"/>
      <c r="U99" s="1"/>
      <c r="V99" s="1"/>
      <c r="W99" s="1"/>
      <c r="X99" s="1"/>
      <c r="Y99" s="1"/>
      <c r="Z99" s="1"/>
    </row>
    <row r="100" spans="1:26" ht="15.75" customHeight="1" x14ac:dyDescent="0.25">
      <c r="A100" s="1"/>
      <c r="B100" s="1"/>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5">
      <c r="A101" s="1"/>
      <c r="B101" s="1"/>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5">
      <c r="A102" s="1"/>
      <c r="B102" s="1"/>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5">
      <c r="A103" s="1"/>
      <c r="B103" s="1"/>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5">
      <c r="A104" s="1"/>
      <c r="B104" s="1"/>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5">
      <c r="A105" s="1"/>
      <c r="B105" s="1"/>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5">
      <c r="A106" s="1"/>
      <c r="B106" s="1"/>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5">
      <c r="A107" s="1"/>
      <c r="B107" s="1"/>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5">
      <c r="A108" s="1"/>
      <c r="B108" s="1"/>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5">
      <c r="A109" s="1"/>
      <c r="B109" s="1"/>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5">
      <c r="A110" s="1"/>
      <c r="B110" s="1"/>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5">
      <c r="A111" s="1"/>
      <c r="B111" s="1"/>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5">
      <c r="A112" s="1"/>
      <c r="B112" s="1"/>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5">
      <c r="A113" s="1"/>
      <c r="B113" s="1"/>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5">
      <c r="A114" s="1"/>
      <c r="B114" s="1"/>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5">
      <c r="A115" s="1"/>
      <c r="B115" s="1"/>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5">
      <c r="A116" s="1"/>
      <c r="B116" s="1"/>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5">
      <c r="A117" s="1"/>
      <c r="B117" s="1"/>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5">
      <c r="A118" s="1"/>
      <c r="B118" s="1"/>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5">
      <c r="A119" s="1"/>
      <c r="B119" s="1"/>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5">
      <c r="A120" s="1"/>
      <c r="B120" s="1"/>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5">
      <c r="A121" s="1"/>
      <c r="B121" s="1"/>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5">
      <c r="A122" s="1"/>
      <c r="B122" s="1"/>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5">
      <c r="A123" s="1"/>
      <c r="B123" s="1"/>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5">
      <c r="A124" s="1"/>
      <c r="B124" s="1"/>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5">
      <c r="A125" s="1"/>
      <c r="B125" s="1"/>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5">
      <c r="A126" s="1"/>
      <c r="B126" s="1"/>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5">
      <c r="A127" s="1"/>
      <c r="B127" s="1"/>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5">
      <c r="A128" s="1"/>
      <c r="B128" s="1"/>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5">
      <c r="A129" s="1"/>
      <c r="B129" s="1"/>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5">
      <c r="A130" s="1"/>
      <c r="B130" s="1"/>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5">
      <c r="A131" s="1"/>
      <c r="B131" s="1"/>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5">
      <c r="A132" s="1"/>
      <c r="B132" s="1"/>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5">
      <c r="A133" s="1"/>
      <c r="B133" s="1"/>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5">
      <c r="A134" s="1"/>
      <c r="B134" s="1"/>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5">
      <c r="A135" s="1"/>
      <c r="B135" s="1"/>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5">
      <c r="A136" s="1"/>
      <c r="B136" s="1"/>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5">
      <c r="A137" s="1"/>
      <c r="B137" s="1"/>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5">
      <c r="A138" s="1"/>
      <c r="B138" s="1"/>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5">
      <c r="A139" s="1"/>
      <c r="B139" s="1"/>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5">
      <c r="A140" s="1"/>
      <c r="B140" s="1"/>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5">
      <c r="A141" s="1"/>
      <c r="B141" s="1"/>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5">
      <c r="A142" s="1"/>
      <c r="B142" s="1"/>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5">
      <c r="A143" s="1"/>
      <c r="B143" s="1"/>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5">
      <c r="A144" s="1"/>
      <c r="B144" s="1"/>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5">
      <c r="A145" s="1"/>
      <c r="B145" s="1"/>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5">
      <c r="A146" s="1"/>
      <c r="B146" s="1"/>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5">
      <c r="A147" s="1"/>
      <c r="B147" s="1"/>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5">
      <c r="A148" s="1"/>
      <c r="B148" s="1"/>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5">
      <c r="A149" s="1"/>
      <c r="B149" s="1"/>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5">
      <c r="A150" s="1"/>
      <c r="B150" s="1"/>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5">
      <c r="A151" s="1"/>
      <c r="B151" s="1"/>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5">
      <c r="A152" s="1"/>
      <c r="B152" s="1"/>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5">
      <c r="A153" s="1"/>
      <c r="B153" s="1"/>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5">
      <c r="A154" s="1"/>
      <c r="B154" s="1"/>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5">
      <c r="A155" s="1"/>
      <c r="B155" s="1"/>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5">
      <c r="A156" s="1"/>
      <c r="B156" s="1"/>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5">
      <c r="A157" s="1"/>
      <c r="B157" s="1"/>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5">
      <c r="A158" s="1"/>
      <c r="B158" s="1"/>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5">
      <c r="A159" s="1"/>
      <c r="B159" s="1"/>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5">
      <c r="A160" s="1"/>
      <c r="B160" s="1"/>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5">
      <c r="A161" s="1"/>
      <c r="B161" s="1"/>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5">
      <c r="A162" s="1"/>
      <c r="B162" s="1"/>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5">
      <c r="A163" s="1"/>
      <c r="B163" s="1"/>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5">
      <c r="A164" s="1"/>
      <c r="B164" s="1"/>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5">
      <c r="A165" s="1"/>
      <c r="B165" s="1"/>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5">
      <c r="A166" s="1"/>
      <c r="B166" s="1"/>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5">
      <c r="A167" s="1"/>
      <c r="B167" s="1"/>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5">
      <c r="A168" s="1"/>
      <c r="B168" s="1"/>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5">
      <c r="A169" s="1"/>
      <c r="B169" s="1"/>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5">
      <c r="A170" s="1"/>
      <c r="B170" s="1"/>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5">
      <c r="A171" s="1"/>
      <c r="B171" s="1"/>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5">
      <c r="A172" s="1"/>
      <c r="B172" s="1"/>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5">
      <c r="A173" s="1"/>
      <c r="B173" s="1"/>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5">
      <c r="A174" s="1"/>
      <c r="B174" s="1"/>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5">
      <c r="A175" s="1"/>
      <c r="B175" s="1"/>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5">
      <c r="A176" s="1"/>
      <c r="B176" s="1"/>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5">
      <c r="A177" s="1"/>
      <c r="B177" s="1"/>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5">
      <c r="A178" s="1"/>
      <c r="B178" s="1"/>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5">
      <c r="A179" s="1"/>
      <c r="B179" s="1"/>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5">
      <c r="A180" s="1"/>
      <c r="B180" s="1"/>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5">
      <c r="A181" s="1"/>
      <c r="B181" s="1"/>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5">
      <c r="A182" s="1"/>
      <c r="B182" s="1"/>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5">
      <c r="A183" s="1"/>
      <c r="B183" s="1"/>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5">
      <c r="A184" s="1"/>
      <c r="B184" s="1"/>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5">
      <c r="A185" s="1"/>
      <c r="B185" s="1"/>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5">
      <c r="A186" s="1"/>
      <c r="B186" s="1"/>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5">
      <c r="A187" s="1"/>
      <c r="B187" s="1"/>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5">
      <c r="A188" s="1"/>
      <c r="B188" s="1"/>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5">
      <c r="A189" s="1"/>
      <c r="B189" s="1"/>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5">
      <c r="A190" s="1"/>
      <c r="B190" s="1"/>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5">
      <c r="A191" s="1"/>
      <c r="B191" s="1"/>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5">
      <c r="A192" s="1"/>
      <c r="B192" s="1"/>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5">
      <c r="A193" s="1"/>
      <c r="B193" s="1"/>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5">
      <c r="A194" s="1"/>
      <c r="B194" s="1"/>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5">
      <c r="A195" s="1"/>
      <c r="B195" s="1"/>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5">
      <c r="A196" s="1"/>
      <c r="B196" s="1"/>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5">
      <c r="A197" s="1"/>
      <c r="B197" s="1"/>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5">
      <c r="A198" s="1"/>
      <c r="B198" s="1"/>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5">
      <c r="A199" s="1"/>
      <c r="B199" s="1"/>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5">
      <c r="A200" s="1"/>
      <c r="B200" s="1"/>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5">
      <c r="A201" s="1"/>
      <c r="B201" s="1"/>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5">
      <c r="A202" s="1"/>
      <c r="B202" s="1"/>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5">
      <c r="A203" s="1"/>
      <c r="B203" s="1"/>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5">
      <c r="A204" s="1"/>
      <c r="B204" s="1"/>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5">
      <c r="A205" s="1"/>
      <c r="B205" s="1"/>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5">
      <c r="A206" s="1"/>
      <c r="B206" s="1"/>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5">
      <c r="A207" s="1"/>
      <c r="B207" s="1"/>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5">
      <c r="A208" s="1"/>
      <c r="B208" s="1"/>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5">
      <c r="A209" s="1"/>
      <c r="B209" s="1"/>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5">
      <c r="A210" s="1"/>
      <c r="B210" s="1"/>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5">
      <c r="A211" s="1"/>
      <c r="B211" s="1"/>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5">
      <c r="A212" s="1"/>
      <c r="B212" s="1"/>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5">
      <c r="A213" s="1"/>
      <c r="B213" s="1"/>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5">
      <c r="A214" s="1"/>
      <c r="B214" s="1"/>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5">
      <c r="A215" s="1"/>
      <c r="B215" s="1"/>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5">
      <c r="A216" s="1"/>
      <c r="B216" s="1"/>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5">
      <c r="A217" s="1"/>
      <c r="B217" s="1"/>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5">
      <c r="A218" s="1"/>
      <c r="B218" s="1"/>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5">
      <c r="A219" s="1"/>
      <c r="B219" s="1"/>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5">
      <c r="A220" s="1"/>
      <c r="B220" s="1"/>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5">
      <c r="A221" s="1"/>
      <c r="B221" s="1"/>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5">
      <c r="A222" s="1"/>
      <c r="B222" s="1"/>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5">
      <c r="A223" s="1"/>
      <c r="B223" s="1"/>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5">
      <c r="A224" s="1"/>
      <c r="B224" s="1"/>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5">
      <c r="A225" s="1"/>
      <c r="B225" s="1"/>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5">
      <c r="A226" s="1"/>
      <c r="B226" s="1"/>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5">
      <c r="A227" s="1"/>
      <c r="B227" s="1"/>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5">
      <c r="A228" s="1"/>
      <c r="B228" s="1"/>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5">
      <c r="A229" s="1"/>
      <c r="B229" s="1"/>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5">
      <c r="A230" s="1"/>
      <c r="B230" s="1"/>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5">
      <c r="A231" s="1"/>
      <c r="B231" s="1"/>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5">
      <c r="A232" s="1"/>
      <c r="B232" s="1"/>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5">
      <c r="A233" s="1"/>
      <c r="B233" s="1"/>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5">
      <c r="A234" s="1"/>
      <c r="B234" s="1"/>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5">
      <c r="A235" s="1"/>
      <c r="B235" s="1"/>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5">
      <c r="A236" s="1"/>
      <c r="B236" s="1"/>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5">
      <c r="A237" s="1"/>
      <c r="B237" s="1"/>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5">
      <c r="A238" s="1"/>
      <c r="B238" s="1"/>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5">
      <c r="A239" s="1"/>
      <c r="B239" s="1"/>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5">
      <c r="A240" s="1"/>
      <c r="B240" s="1"/>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5">
      <c r="A241" s="1"/>
      <c r="B241" s="1"/>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5">
      <c r="A242" s="1"/>
      <c r="B242" s="1"/>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5">
      <c r="A243" s="1"/>
      <c r="B243" s="1"/>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5">
      <c r="A244" s="1"/>
      <c r="B244" s="1"/>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5">
      <c r="A245" s="1"/>
      <c r="B245" s="1"/>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5">
      <c r="A246" s="1"/>
      <c r="B246" s="1"/>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5">
      <c r="A247" s="1"/>
      <c r="B247" s="1"/>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5">
      <c r="A248" s="1"/>
      <c r="B248" s="1"/>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5">
      <c r="A249" s="1"/>
      <c r="B249" s="1"/>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5">
      <c r="A250" s="1"/>
      <c r="B250" s="1"/>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5">
      <c r="A251" s="1"/>
      <c r="B251" s="1"/>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5">
      <c r="A252" s="1"/>
      <c r="B252" s="1"/>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5">
      <c r="A253" s="1"/>
      <c r="B253" s="1"/>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5">
      <c r="A254" s="1"/>
      <c r="B254" s="1"/>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5">
      <c r="A255" s="1"/>
      <c r="B255" s="1"/>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5">
      <c r="A256" s="1"/>
      <c r="B256" s="1"/>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5">
      <c r="A257" s="1"/>
      <c r="B257" s="1"/>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5">
      <c r="A258" s="1"/>
      <c r="B258" s="1"/>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5">
      <c r="A259" s="1"/>
      <c r="B259" s="1"/>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5">
      <c r="A260" s="1"/>
      <c r="B260" s="1"/>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5">
      <c r="A261" s="1"/>
      <c r="B261" s="1"/>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5">
      <c r="A262" s="1"/>
      <c r="B262" s="1"/>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5">
      <c r="A263" s="1"/>
      <c r="B263" s="1"/>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5">
      <c r="A264" s="1"/>
      <c r="B264" s="1"/>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5">
      <c r="A265" s="1"/>
      <c r="B265" s="1"/>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5">
      <c r="A266" s="1"/>
      <c r="B266" s="1"/>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5">
      <c r="A267" s="1"/>
      <c r="B267" s="1"/>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5">
      <c r="A268" s="1"/>
      <c r="B268" s="1"/>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5">
      <c r="A269" s="1"/>
      <c r="B269" s="1"/>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5">
      <c r="A270" s="1"/>
      <c r="B270" s="1"/>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5">
      <c r="A271" s="1"/>
      <c r="B271" s="1"/>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5">
      <c r="A272" s="1"/>
      <c r="B272" s="1"/>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5">
      <c r="A273" s="1"/>
      <c r="B273" s="1"/>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5">
      <c r="A274" s="1"/>
      <c r="B274" s="1"/>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5">
      <c r="A275" s="1"/>
      <c r="B275" s="1"/>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5">
      <c r="A276" s="1"/>
      <c r="B276" s="1"/>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5">
      <c r="A277" s="1"/>
      <c r="B277" s="1"/>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5">
      <c r="A278" s="1"/>
      <c r="B278" s="1"/>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5">
      <c r="A279" s="1"/>
      <c r="B279" s="1"/>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5">
      <c r="A280" s="1"/>
      <c r="B280" s="1"/>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5">
      <c r="A281" s="1"/>
      <c r="B281" s="1"/>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5">
      <c r="A282" s="1"/>
      <c r="B282" s="1"/>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5">
      <c r="A283" s="1"/>
      <c r="B283" s="1"/>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5">
      <c r="A284" s="1"/>
      <c r="B284" s="1"/>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5">
      <c r="A285" s="1"/>
      <c r="B285" s="1"/>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5">
      <c r="A286" s="1"/>
      <c r="B286" s="1"/>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5">
      <c r="A287" s="1"/>
      <c r="B287" s="1"/>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5">
      <c r="A288" s="1"/>
      <c r="B288" s="1"/>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5">
      <c r="A289" s="1"/>
      <c r="B289" s="1"/>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5">
      <c r="A290" s="1"/>
      <c r="B290" s="1"/>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5">
      <c r="A291" s="1"/>
      <c r="B291" s="1"/>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5">
      <c r="A292" s="1"/>
      <c r="B292" s="1"/>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5">
      <c r="A293" s="1"/>
      <c r="B293" s="1"/>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5">
      <c r="A294" s="1"/>
      <c r="B294" s="1"/>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5">
      <c r="A295" s="1"/>
      <c r="B295" s="1"/>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5">
      <c r="A296" s="1"/>
      <c r="B296" s="1"/>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5">
      <c r="A297" s="1"/>
      <c r="B297" s="1"/>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5">
      <c r="A298" s="1"/>
      <c r="B298" s="1"/>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5">
      <c r="A299" s="1"/>
      <c r="B299" s="1"/>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5">
      <c r="A300" s="1"/>
      <c r="B300" s="1"/>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5">
      <c r="A301" s="1"/>
      <c r="B301" s="1"/>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5">
      <c r="A302" s="1"/>
      <c r="B302" s="1"/>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5">
      <c r="A303" s="1"/>
      <c r="B303" s="1"/>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5">
      <c r="A304" s="1"/>
      <c r="B304" s="1"/>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5">
      <c r="A305" s="1"/>
      <c r="B305" s="1"/>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5">
      <c r="A306" s="1"/>
      <c r="B306" s="1"/>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5">
      <c r="A307" s="1"/>
      <c r="B307" s="1"/>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5">
      <c r="A308" s="1"/>
      <c r="B308" s="1"/>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5">
      <c r="A309" s="1"/>
      <c r="B309" s="1"/>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5">
      <c r="A310" s="1"/>
      <c r="B310" s="1"/>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5">
      <c r="A311" s="1"/>
      <c r="B311" s="1"/>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5">
      <c r="A312" s="1"/>
      <c r="B312" s="1"/>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5">
      <c r="A313" s="1"/>
      <c r="B313" s="1"/>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5">
      <c r="A314" s="1"/>
      <c r="B314" s="1"/>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5">
      <c r="A315" s="1"/>
      <c r="B315" s="1"/>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5">
      <c r="A316" s="1"/>
      <c r="B316" s="1"/>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5">
      <c r="A317" s="1"/>
      <c r="B317" s="1"/>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5">
      <c r="A318" s="1"/>
      <c r="B318" s="1"/>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5">
      <c r="A319" s="1"/>
      <c r="B319" s="1"/>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5">
      <c r="A320" s="1"/>
      <c r="B320" s="1"/>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5">
      <c r="A321" s="1"/>
      <c r="B321" s="1"/>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5">
      <c r="A322" s="1"/>
      <c r="B322" s="1"/>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5">
      <c r="A323" s="1"/>
      <c r="B323" s="1"/>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5">
      <c r="A324" s="1"/>
      <c r="B324" s="1"/>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5">
      <c r="A325" s="1"/>
      <c r="B325" s="1"/>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5">
      <c r="A326" s="1"/>
      <c r="B326" s="1"/>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5">
      <c r="A327" s="1"/>
      <c r="B327" s="1"/>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5">
      <c r="A328" s="1"/>
      <c r="B328" s="1"/>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5">
      <c r="A329" s="1"/>
      <c r="B329" s="1"/>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5">
      <c r="A330" s="1"/>
      <c r="B330" s="1"/>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5">
      <c r="A331" s="1"/>
      <c r="B331" s="1"/>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5">
      <c r="A332" s="1"/>
      <c r="B332" s="1"/>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5">
      <c r="A333" s="1"/>
      <c r="B333" s="1"/>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5">
      <c r="A334" s="1"/>
      <c r="B334" s="1"/>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5">
      <c r="A335" s="1"/>
      <c r="B335" s="1"/>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5">
      <c r="A336" s="1"/>
      <c r="B336" s="1"/>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5">
      <c r="A337" s="1"/>
      <c r="B337" s="1"/>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5">
      <c r="A338" s="1"/>
      <c r="B338" s="1"/>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5">
      <c r="A339" s="1"/>
      <c r="B339" s="1"/>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5">
      <c r="A340" s="1"/>
      <c r="B340" s="1"/>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5">
      <c r="A341" s="1"/>
      <c r="B341" s="1"/>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5">
      <c r="A342" s="1"/>
      <c r="B342" s="1"/>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5">
      <c r="A343" s="1"/>
      <c r="B343" s="1"/>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5">
      <c r="A344" s="1"/>
      <c r="B344" s="1"/>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5">
      <c r="A345" s="1"/>
      <c r="B345" s="1"/>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5">
      <c r="A346" s="1"/>
      <c r="B346" s="1"/>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5">
      <c r="A347" s="1"/>
      <c r="B347" s="1"/>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5">
      <c r="A348" s="1"/>
      <c r="B348" s="1"/>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5">
      <c r="A349" s="1"/>
      <c r="B349" s="1"/>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5">
      <c r="A350" s="1"/>
      <c r="B350" s="1"/>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5">
      <c r="A351" s="1"/>
      <c r="B351" s="1"/>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5">
      <c r="A352" s="1"/>
      <c r="B352" s="1"/>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5">
      <c r="A353" s="1"/>
      <c r="B353" s="1"/>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5">
      <c r="A354" s="1"/>
      <c r="B354" s="1"/>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5">
      <c r="A355" s="1"/>
      <c r="B355" s="1"/>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5">
      <c r="A356" s="1"/>
      <c r="B356" s="1"/>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5">
      <c r="A357" s="1"/>
      <c r="B357" s="1"/>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5">
      <c r="A358" s="1"/>
      <c r="B358" s="1"/>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5">
      <c r="A359" s="1"/>
      <c r="B359" s="1"/>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5">
      <c r="A360" s="1"/>
      <c r="B360" s="1"/>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5">
      <c r="A361" s="1"/>
      <c r="B361" s="1"/>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5">
      <c r="A362" s="1"/>
      <c r="B362" s="1"/>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5">
      <c r="A363" s="1"/>
      <c r="B363" s="1"/>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5">
      <c r="A364" s="1"/>
      <c r="B364" s="1"/>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5">
      <c r="A365" s="1"/>
      <c r="B365" s="1"/>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5">
      <c r="A366" s="1"/>
      <c r="B366" s="1"/>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5">
      <c r="A367" s="1"/>
      <c r="B367" s="1"/>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5">
      <c r="A368" s="1"/>
      <c r="B368" s="1"/>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5">
      <c r="A369" s="1"/>
      <c r="B369" s="1"/>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5">
      <c r="A370" s="1"/>
      <c r="B370" s="1"/>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5">
      <c r="A371" s="1"/>
      <c r="B371" s="1"/>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5">
      <c r="A372" s="1"/>
      <c r="B372" s="1"/>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5">
      <c r="A373" s="1"/>
      <c r="B373" s="1"/>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5">
      <c r="A374" s="1"/>
      <c r="B374" s="1"/>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5">
      <c r="A375" s="1"/>
      <c r="B375" s="1"/>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5">
      <c r="A376" s="1"/>
      <c r="B376" s="1"/>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5">
      <c r="A377" s="1"/>
      <c r="B377" s="1"/>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5">
      <c r="A378" s="1"/>
      <c r="B378" s="1"/>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5">
      <c r="A379" s="1"/>
      <c r="B379" s="1"/>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5">
      <c r="A380" s="1"/>
      <c r="B380" s="1"/>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5">
      <c r="A381" s="1"/>
      <c r="B381" s="1"/>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5">
      <c r="A382" s="1"/>
      <c r="B382" s="1"/>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5">
      <c r="A383" s="1"/>
      <c r="B383" s="1"/>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5">
      <c r="A384" s="1"/>
      <c r="B384" s="1"/>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5">
      <c r="A385" s="1"/>
      <c r="B385" s="1"/>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5">
      <c r="A386" s="1"/>
      <c r="B386" s="1"/>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5">
      <c r="A387" s="1"/>
      <c r="B387" s="1"/>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5">
      <c r="A388" s="1"/>
      <c r="B388" s="1"/>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5">
      <c r="A389" s="1"/>
      <c r="B389" s="1"/>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5">
      <c r="A390" s="1"/>
      <c r="B390" s="1"/>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5">
      <c r="A391" s="1"/>
      <c r="B391" s="1"/>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5">
      <c r="A392" s="1"/>
      <c r="B392" s="1"/>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5">
      <c r="A393" s="1"/>
      <c r="B393" s="1"/>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5">
      <c r="A394" s="1"/>
      <c r="B394" s="1"/>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5">
      <c r="A395" s="1"/>
      <c r="B395" s="1"/>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5">
      <c r="A396" s="1"/>
      <c r="B396" s="1"/>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5">
      <c r="A397" s="1"/>
      <c r="B397" s="1"/>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5">
      <c r="A398" s="1"/>
      <c r="B398" s="1"/>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5">
      <c r="A399" s="1"/>
      <c r="B399" s="1"/>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5">
      <c r="A400" s="1"/>
      <c r="B400" s="1"/>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5">
      <c r="A401" s="1"/>
      <c r="B401" s="1"/>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5">
      <c r="A402" s="1"/>
      <c r="B402" s="1"/>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5">
      <c r="A403" s="1"/>
      <c r="B403" s="1"/>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5">
      <c r="A404" s="1"/>
      <c r="B404" s="1"/>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5">
      <c r="A405" s="1"/>
      <c r="B405" s="1"/>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5">
      <c r="A406" s="1"/>
      <c r="B406" s="1"/>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5">
      <c r="A407" s="1"/>
      <c r="B407" s="1"/>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5">
      <c r="A408" s="1"/>
      <c r="B408" s="1"/>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5">
      <c r="A409" s="1"/>
      <c r="B409" s="1"/>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5">
      <c r="A410" s="1"/>
      <c r="B410" s="1"/>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5">
      <c r="A411" s="1"/>
      <c r="B411" s="1"/>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5">
      <c r="A412" s="1"/>
      <c r="B412" s="1"/>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5">
      <c r="A413" s="1"/>
      <c r="B413" s="1"/>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5">
      <c r="A414" s="1"/>
      <c r="B414" s="1"/>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5">
      <c r="A415" s="1"/>
      <c r="B415" s="1"/>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5">
      <c r="A416" s="1"/>
      <c r="B416" s="1"/>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5">
      <c r="A417" s="1"/>
      <c r="B417" s="1"/>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5">
      <c r="A418" s="1"/>
      <c r="B418" s="1"/>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5">
      <c r="A419" s="1"/>
      <c r="B419" s="1"/>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5">
      <c r="A420" s="1"/>
      <c r="B420" s="1"/>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5">
      <c r="A421" s="1"/>
      <c r="B421" s="1"/>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5">
      <c r="A422" s="1"/>
      <c r="B422" s="1"/>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5">
      <c r="A423" s="1"/>
      <c r="B423" s="1"/>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5">
      <c r="A424" s="1"/>
      <c r="B424" s="1"/>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5">
      <c r="A425" s="1"/>
      <c r="B425" s="1"/>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5">
      <c r="A426" s="1"/>
      <c r="B426" s="1"/>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5">
      <c r="A427" s="1"/>
      <c r="B427" s="1"/>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5">
      <c r="A428" s="1"/>
      <c r="B428" s="1"/>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5">
      <c r="A429" s="1"/>
      <c r="B429" s="1"/>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5">
      <c r="A430" s="1"/>
      <c r="B430" s="1"/>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5">
      <c r="A431" s="1"/>
      <c r="B431" s="1"/>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5">
      <c r="A432" s="1"/>
      <c r="B432" s="1"/>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5">
      <c r="A433" s="1"/>
      <c r="B433" s="1"/>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5">
      <c r="A434" s="1"/>
      <c r="B434" s="1"/>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5">
      <c r="A435" s="1"/>
      <c r="B435" s="1"/>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5">
      <c r="A436" s="1"/>
      <c r="B436" s="1"/>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5">
      <c r="A437" s="1"/>
      <c r="B437" s="1"/>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5">
      <c r="A438" s="1"/>
      <c r="B438" s="1"/>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5">
      <c r="A439" s="1"/>
      <c r="B439" s="1"/>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5">
      <c r="A440" s="1"/>
      <c r="B440" s="1"/>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5">
      <c r="A441" s="1"/>
      <c r="B441" s="1"/>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5">
      <c r="A442" s="1"/>
      <c r="B442" s="1"/>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5">
      <c r="A443" s="1"/>
      <c r="B443" s="1"/>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5">
      <c r="A444" s="1"/>
      <c r="B444" s="1"/>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5">
      <c r="A445" s="1"/>
      <c r="B445" s="1"/>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5">
      <c r="A446" s="1"/>
      <c r="B446" s="1"/>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5">
      <c r="A447" s="1"/>
      <c r="B447" s="1"/>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5">
      <c r="A448" s="1"/>
      <c r="B448" s="1"/>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5">
      <c r="A449" s="1"/>
      <c r="B449" s="1"/>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5">
      <c r="A450" s="1"/>
      <c r="B450" s="1"/>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5">
      <c r="A451" s="1"/>
      <c r="B451" s="1"/>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5">
      <c r="A452" s="1"/>
      <c r="B452" s="1"/>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5">
      <c r="A453" s="1"/>
      <c r="B453" s="1"/>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5">
      <c r="A454" s="1"/>
      <c r="B454" s="1"/>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5">
      <c r="A455" s="1"/>
      <c r="B455" s="1"/>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5">
      <c r="A456" s="1"/>
      <c r="B456" s="1"/>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5">
      <c r="A457" s="1"/>
      <c r="B457" s="1"/>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5">
      <c r="A458" s="1"/>
      <c r="B458" s="1"/>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5">
      <c r="A459" s="1"/>
      <c r="B459" s="1"/>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5">
      <c r="A460" s="1"/>
      <c r="B460" s="1"/>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5">
      <c r="A461" s="1"/>
      <c r="B461" s="1"/>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5">
      <c r="A462" s="1"/>
      <c r="B462" s="1"/>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5">
      <c r="A463" s="1"/>
      <c r="B463" s="1"/>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5">
      <c r="A464" s="1"/>
      <c r="B464" s="1"/>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5">
      <c r="A465" s="1"/>
      <c r="B465" s="1"/>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5">
      <c r="A466" s="1"/>
      <c r="B466" s="1"/>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5">
      <c r="A467" s="1"/>
      <c r="B467" s="1"/>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5">
      <c r="A468" s="1"/>
      <c r="B468" s="1"/>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5">
      <c r="A469" s="1"/>
      <c r="B469" s="1"/>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5">
      <c r="A470" s="1"/>
      <c r="B470" s="1"/>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5">
      <c r="A471" s="1"/>
      <c r="B471" s="1"/>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5">
      <c r="A472" s="1"/>
      <c r="B472" s="1"/>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5">
      <c r="A473" s="1"/>
      <c r="B473" s="1"/>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5">
      <c r="A474" s="1"/>
      <c r="B474" s="1"/>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5">
      <c r="A475" s="1"/>
      <c r="B475" s="1"/>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5">
      <c r="A476" s="1"/>
      <c r="B476" s="1"/>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5">
      <c r="A477" s="1"/>
      <c r="B477" s="1"/>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5">
      <c r="A478" s="1"/>
      <c r="B478" s="1"/>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5">
      <c r="A479" s="1"/>
      <c r="B479" s="1"/>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5">
      <c r="A480" s="1"/>
      <c r="B480" s="1"/>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5">
      <c r="A481" s="1"/>
      <c r="B481" s="1"/>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5">
      <c r="A482" s="1"/>
      <c r="B482" s="1"/>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5">
      <c r="A483" s="1"/>
      <c r="B483" s="1"/>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5">
      <c r="A484" s="1"/>
      <c r="B484" s="1"/>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5">
      <c r="A485" s="1"/>
      <c r="B485" s="1"/>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5">
      <c r="A486" s="1"/>
      <c r="B486" s="1"/>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5">
      <c r="A487" s="1"/>
      <c r="B487" s="1"/>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5">
      <c r="A488" s="1"/>
      <c r="B488" s="1"/>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5">
      <c r="A489" s="1"/>
      <c r="B489" s="1"/>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5">
      <c r="A490" s="1"/>
      <c r="B490" s="1"/>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5">
      <c r="A491" s="1"/>
      <c r="B491" s="1"/>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5">
      <c r="A492" s="1"/>
      <c r="B492" s="1"/>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5">
      <c r="A493" s="1"/>
      <c r="B493" s="1"/>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5">
      <c r="A494" s="1"/>
      <c r="B494" s="1"/>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5">
      <c r="A495" s="1"/>
      <c r="B495" s="1"/>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5">
      <c r="A496" s="1"/>
      <c r="B496" s="1"/>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5">
      <c r="A497" s="1"/>
      <c r="B497" s="1"/>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5">
      <c r="A498" s="1"/>
      <c r="B498" s="1"/>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5">
      <c r="A499" s="1"/>
      <c r="B499" s="1"/>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5">
      <c r="A500" s="1"/>
      <c r="B500" s="1"/>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5">
      <c r="A501" s="1"/>
      <c r="B501" s="1"/>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5">
      <c r="A502" s="1"/>
      <c r="B502" s="1"/>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5">
      <c r="A503" s="1"/>
      <c r="B503" s="1"/>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5">
      <c r="A504" s="1"/>
      <c r="B504" s="1"/>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5">
      <c r="A505" s="1"/>
      <c r="B505" s="1"/>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5">
      <c r="A506" s="1"/>
      <c r="B506" s="1"/>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5">
      <c r="A507" s="1"/>
      <c r="B507" s="1"/>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5">
      <c r="A508" s="1"/>
      <c r="B508" s="1"/>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5">
      <c r="A509" s="1"/>
      <c r="B509" s="1"/>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5">
      <c r="A510" s="1"/>
      <c r="B510" s="1"/>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5">
      <c r="A511" s="1"/>
      <c r="B511" s="1"/>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5">
      <c r="A512" s="1"/>
      <c r="B512" s="1"/>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5">
      <c r="A513" s="1"/>
      <c r="B513" s="1"/>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5">
      <c r="A514" s="1"/>
      <c r="B514" s="1"/>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5">
      <c r="A515" s="1"/>
      <c r="B515" s="1"/>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5">
      <c r="A516" s="1"/>
      <c r="B516" s="1"/>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5">
      <c r="A517" s="1"/>
      <c r="B517" s="1"/>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5">
      <c r="A518" s="1"/>
      <c r="B518" s="1"/>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5">
      <c r="A519" s="1"/>
      <c r="B519" s="1"/>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5">
      <c r="A520" s="1"/>
      <c r="B520" s="1"/>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5">
      <c r="A521" s="1"/>
      <c r="B521" s="1"/>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5">
      <c r="A522" s="1"/>
      <c r="B522" s="1"/>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5">
      <c r="A523" s="1"/>
      <c r="B523" s="1"/>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5">
      <c r="A524" s="1"/>
      <c r="B524" s="1"/>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5">
      <c r="A525" s="1"/>
      <c r="B525" s="1"/>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5">
      <c r="A526" s="1"/>
      <c r="B526" s="1"/>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5">
      <c r="A527" s="1"/>
      <c r="B527" s="1"/>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5">
      <c r="A528" s="1"/>
      <c r="B528" s="1"/>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5">
      <c r="A529" s="1"/>
      <c r="B529" s="1"/>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5">
      <c r="A530" s="1"/>
      <c r="B530" s="1"/>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5">
      <c r="A531" s="1"/>
      <c r="B531" s="1"/>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5">
      <c r="A532" s="1"/>
      <c r="B532" s="1"/>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5">
      <c r="A533" s="1"/>
      <c r="B533" s="1"/>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5">
      <c r="A534" s="1"/>
      <c r="B534" s="1"/>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5">
      <c r="A535" s="1"/>
      <c r="B535" s="1"/>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5">
      <c r="A536" s="1"/>
      <c r="B536" s="1"/>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5">
      <c r="A537" s="1"/>
      <c r="B537" s="1"/>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5">
      <c r="A538" s="1"/>
      <c r="B538" s="1"/>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5">
      <c r="A539" s="1"/>
      <c r="B539" s="1"/>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5">
      <c r="A540" s="1"/>
      <c r="B540" s="1"/>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5">
      <c r="A541" s="1"/>
      <c r="B541" s="1"/>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5">
      <c r="A542" s="1"/>
      <c r="B542" s="1"/>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5">
      <c r="A543" s="1"/>
      <c r="B543" s="1"/>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5">
      <c r="A544" s="1"/>
      <c r="B544" s="1"/>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5">
      <c r="A545" s="1"/>
      <c r="B545" s="1"/>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5">
      <c r="A546" s="1"/>
      <c r="B546" s="1"/>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5">
      <c r="A547" s="1"/>
      <c r="B547" s="1"/>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5">
      <c r="A548" s="1"/>
      <c r="B548" s="1"/>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5">
      <c r="A549" s="1"/>
      <c r="B549" s="1"/>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5">
      <c r="A550" s="1"/>
      <c r="B550" s="1"/>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5">
      <c r="A551" s="1"/>
      <c r="B551" s="1"/>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5">
      <c r="A552" s="1"/>
      <c r="B552" s="1"/>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5">
      <c r="A553" s="1"/>
      <c r="B553" s="1"/>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5">
      <c r="A554" s="1"/>
      <c r="B554" s="1"/>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5">
      <c r="A555" s="1"/>
      <c r="B555" s="1"/>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5">
      <c r="A556" s="1"/>
      <c r="B556" s="1"/>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5">
      <c r="A557" s="1"/>
      <c r="B557" s="1"/>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5">
      <c r="A558" s="1"/>
      <c r="B558" s="1"/>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5">
      <c r="A559" s="1"/>
      <c r="B559" s="1"/>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5">
      <c r="A560" s="1"/>
      <c r="B560" s="1"/>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5">
      <c r="A561" s="1"/>
      <c r="B561" s="1"/>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5">
      <c r="A562" s="1"/>
      <c r="B562" s="1"/>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5">
      <c r="A563" s="1"/>
      <c r="B563" s="1"/>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5">
      <c r="A564" s="1"/>
      <c r="B564" s="1"/>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5">
      <c r="A565" s="1"/>
      <c r="B565" s="1"/>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5">
      <c r="A566" s="1"/>
      <c r="B566" s="1"/>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5">
      <c r="A567" s="1"/>
      <c r="B567" s="1"/>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5">
      <c r="A568" s="1"/>
      <c r="B568" s="1"/>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5">
      <c r="A569" s="1"/>
      <c r="B569" s="1"/>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5">
      <c r="A570" s="1"/>
      <c r="B570" s="1"/>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5">
      <c r="A571" s="1"/>
      <c r="B571" s="1"/>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5">
      <c r="A572" s="1"/>
      <c r="B572" s="1"/>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5">
      <c r="A573" s="1"/>
      <c r="B573" s="1"/>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5">
      <c r="A574" s="1"/>
      <c r="B574" s="1"/>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5">
      <c r="A575" s="1"/>
      <c r="B575" s="1"/>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5">
      <c r="A576" s="1"/>
      <c r="B576" s="1"/>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5">
      <c r="A577" s="1"/>
      <c r="B577" s="1"/>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5">
      <c r="A578" s="1"/>
      <c r="B578" s="1"/>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5">
      <c r="A579" s="1"/>
      <c r="B579" s="1"/>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5">
      <c r="A580" s="1"/>
      <c r="B580" s="1"/>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5">
      <c r="A581" s="1"/>
      <c r="B581" s="1"/>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5">
      <c r="A582" s="1"/>
      <c r="B582" s="1"/>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5">
      <c r="A583" s="1"/>
      <c r="B583" s="1"/>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5">
      <c r="A584" s="1"/>
      <c r="B584" s="1"/>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5">
      <c r="A585" s="1"/>
      <c r="B585" s="1"/>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5">
      <c r="A586" s="1"/>
      <c r="B586" s="1"/>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5">
      <c r="A587" s="1"/>
      <c r="B587" s="1"/>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5">
      <c r="A588" s="1"/>
      <c r="B588" s="1"/>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5">
      <c r="A589" s="1"/>
      <c r="B589" s="1"/>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5">
      <c r="A590" s="1"/>
      <c r="B590" s="1"/>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5">
      <c r="A591" s="1"/>
      <c r="B591" s="1"/>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5">
      <c r="A592" s="1"/>
      <c r="B592" s="1"/>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5">
      <c r="A593" s="1"/>
      <c r="B593" s="1"/>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5">
      <c r="A594" s="1"/>
      <c r="B594" s="1"/>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5">
      <c r="A595" s="1"/>
      <c r="B595" s="1"/>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5">
      <c r="A596" s="1"/>
      <c r="B596" s="1"/>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5">
      <c r="A597" s="1"/>
      <c r="B597" s="1"/>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5">
      <c r="A598" s="1"/>
      <c r="B598" s="1"/>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5">
      <c r="A599" s="1"/>
      <c r="B599" s="1"/>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5">
      <c r="A600" s="1"/>
      <c r="B600" s="1"/>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5">
      <c r="A601" s="1"/>
      <c r="B601" s="1"/>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5">
      <c r="A602" s="1"/>
      <c r="B602" s="1"/>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5">
      <c r="A603" s="1"/>
      <c r="B603" s="1"/>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5">
      <c r="A604" s="1"/>
      <c r="B604" s="1"/>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5">
      <c r="A605" s="1"/>
      <c r="B605" s="1"/>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5">
      <c r="A606" s="1"/>
      <c r="B606" s="1"/>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5">
      <c r="A607" s="1"/>
      <c r="B607" s="1"/>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5">
      <c r="A608" s="1"/>
      <c r="B608" s="1"/>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5">
      <c r="A609" s="1"/>
      <c r="B609" s="1"/>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5">
      <c r="A610" s="1"/>
      <c r="B610" s="1"/>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5">
      <c r="A611" s="1"/>
      <c r="B611" s="1"/>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5">
      <c r="A612" s="1"/>
      <c r="B612" s="1"/>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5">
      <c r="A613" s="1"/>
      <c r="B613" s="1"/>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5">
      <c r="A614" s="1"/>
      <c r="B614" s="1"/>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5">
      <c r="A615" s="1"/>
      <c r="B615" s="1"/>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5">
      <c r="A616" s="1"/>
      <c r="B616" s="1"/>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5">
      <c r="A617" s="1"/>
      <c r="B617" s="1"/>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5">
      <c r="A618" s="1"/>
      <c r="B618" s="1"/>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5">
      <c r="A619" s="1"/>
      <c r="B619" s="1"/>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5">
      <c r="A620" s="1"/>
      <c r="B620" s="1"/>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5">
      <c r="A621" s="1"/>
      <c r="B621" s="1"/>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5">
      <c r="A622" s="1"/>
      <c r="B622" s="1"/>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5">
      <c r="A623" s="1"/>
      <c r="B623" s="1"/>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5">
      <c r="A624" s="1"/>
      <c r="B624" s="1"/>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5">
      <c r="A625" s="1"/>
      <c r="B625" s="1"/>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5">
      <c r="A626" s="1"/>
      <c r="B626" s="1"/>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5">
      <c r="A627" s="1"/>
      <c r="B627" s="1"/>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5">
      <c r="A628" s="1"/>
      <c r="B628" s="1"/>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5">
      <c r="A629" s="1"/>
      <c r="B629" s="1"/>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5">
      <c r="A630" s="1"/>
      <c r="B630" s="1"/>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5">
      <c r="A631" s="1"/>
      <c r="B631" s="1"/>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5">
      <c r="A632" s="1"/>
      <c r="B632" s="1"/>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5">
      <c r="A633" s="1"/>
      <c r="B633" s="1"/>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5">
      <c r="A634" s="1"/>
      <c r="B634" s="1"/>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5">
      <c r="A635" s="1"/>
      <c r="B635" s="1"/>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5">
      <c r="A636" s="1"/>
      <c r="B636" s="1"/>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5">
      <c r="A637" s="1"/>
      <c r="B637" s="1"/>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5">
      <c r="A638" s="1"/>
      <c r="B638" s="1"/>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5">
      <c r="A639" s="1"/>
      <c r="B639" s="1"/>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5">
      <c r="A640" s="1"/>
      <c r="B640" s="1"/>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5">
      <c r="A641" s="1"/>
      <c r="B641" s="1"/>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5">
      <c r="A642" s="1"/>
      <c r="B642" s="1"/>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5">
      <c r="A643" s="1"/>
      <c r="B643" s="1"/>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5">
      <c r="A644" s="1"/>
      <c r="B644" s="1"/>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5">
      <c r="A645" s="1"/>
      <c r="B645" s="1"/>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5">
      <c r="A646" s="1"/>
      <c r="B646" s="1"/>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5">
      <c r="A647" s="1"/>
      <c r="B647" s="1"/>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5">
      <c r="A648" s="1"/>
      <c r="B648" s="1"/>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5">
      <c r="A649" s="1"/>
      <c r="B649" s="1"/>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5">
      <c r="A650" s="1"/>
      <c r="B650" s="1"/>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5">
      <c r="A651" s="1"/>
      <c r="B651" s="1"/>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5">
      <c r="A652" s="1"/>
      <c r="B652" s="1"/>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5">
      <c r="A653" s="1"/>
      <c r="B653" s="1"/>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5">
      <c r="A654" s="1"/>
      <c r="B654" s="1"/>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5">
      <c r="A655" s="1"/>
      <c r="B655" s="1"/>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5">
      <c r="A656" s="1"/>
      <c r="B656" s="1"/>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5">
      <c r="A657" s="1"/>
      <c r="B657" s="1"/>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5">
      <c r="A658" s="1"/>
      <c r="B658" s="1"/>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5">
      <c r="A659" s="1"/>
      <c r="B659" s="1"/>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5">
      <c r="A660" s="1"/>
      <c r="B660" s="1"/>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5">
      <c r="A661" s="1"/>
      <c r="B661" s="1"/>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5">
      <c r="A662" s="1"/>
      <c r="B662" s="1"/>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5">
      <c r="A663" s="1"/>
      <c r="B663" s="1"/>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5">
      <c r="A664" s="1"/>
      <c r="B664" s="1"/>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5">
      <c r="A665" s="1"/>
      <c r="B665" s="1"/>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5">
      <c r="A666" s="1"/>
      <c r="B666" s="1"/>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5">
      <c r="A667" s="1"/>
      <c r="B667" s="1"/>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5">
      <c r="A668" s="1"/>
      <c r="B668" s="1"/>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5">
      <c r="A669" s="1"/>
      <c r="B669" s="1"/>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5">
      <c r="A670" s="1"/>
      <c r="B670" s="1"/>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5">
      <c r="A671" s="1"/>
      <c r="B671" s="1"/>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5">
      <c r="A672" s="1"/>
      <c r="B672" s="1"/>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5">
      <c r="A673" s="1"/>
      <c r="B673" s="1"/>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5">
      <c r="A674" s="1"/>
      <c r="B674" s="1"/>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5">
      <c r="A675" s="1"/>
      <c r="B675" s="1"/>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5">
      <c r="A676" s="1"/>
      <c r="B676" s="1"/>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5">
      <c r="A677" s="1"/>
      <c r="B677" s="1"/>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5">
      <c r="A678" s="1"/>
      <c r="B678" s="1"/>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5">
      <c r="A679" s="1"/>
      <c r="B679" s="1"/>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5">
      <c r="A680" s="1"/>
      <c r="B680" s="1"/>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5">
      <c r="A681" s="1"/>
      <c r="B681" s="1"/>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5">
      <c r="A682" s="1"/>
      <c r="B682" s="1"/>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5">
      <c r="A683" s="1"/>
      <c r="B683" s="1"/>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5">
      <c r="A684" s="1"/>
      <c r="B684" s="1"/>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5">
      <c r="A685" s="1"/>
      <c r="B685" s="1"/>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5">
      <c r="A686" s="1"/>
      <c r="B686" s="1"/>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5">
      <c r="A687" s="1"/>
      <c r="B687" s="1"/>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5">
      <c r="A688" s="1"/>
      <c r="B688" s="1"/>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5">
      <c r="A689" s="1"/>
      <c r="B689" s="1"/>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5">
      <c r="A690" s="1"/>
      <c r="B690" s="1"/>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5">
      <c r="A691" s="1"/>
      <c r="B691" s="1"/>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5">
      <c r="A692" s="1"/>
      <c r="B692" s="1"/>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5">
      <c r="A693" s="1"/>
      <c r="B693" s="1"/>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5">
      <c r="A694" s="1"/>
      <c r="B694" s="1"/>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5">
      <c r="A695" s="1"/>
      <c r="B695" s="1"/>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5">
      <c r="A696" s="1"/>
      <c r="B696" s="1"/>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5">
      <c r="A697" s="1"/>
      <c r="B697" s="1"/>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5">
      <c r="A698" s="1"/>
      <c r="B698" s="1"/>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5">
      <c r="A699" s="1"/>
      <c r="B699" s="1"/>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5">
      <c r="A700" s="1"/>
      <c r="B700" s="1"/>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5">
      <c r="A701" s="1"/>
      <c r="B701" s="1"/>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5">
      <c r="A702" s="1"/>
      <c r="B702" s="1"/>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5">
      <c r="A703" s="1"/>
      <c r="B703" s="1"/>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5">
      <c r="A704" s="1"/>
      <c r="B704" s="1"/>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5">
      <c r="A705" s="1"/>
      <c r="B705" s="1"/>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5">
      <c r="A706" s="1"/>
      <c r="B706" s="1"/>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5">
      <c r="A707" s="1"/>
      <c r="B707" s="1"/>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5">
      <c r="A708" s="1"/>
      <c r="B708" s="1"/>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5">
      <c r="A709" s="1"/>
      <c r="B709" s="1"/>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5">
      <c r="A710" s="1"/>
      <c r="B710" s="1"/>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5">
      <c r="A711" s="1"/>
      <c r="B711" s="1"/>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5">
      <c r="A712" s="1"/>
      <c r="B712" s="1"/>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5">
      <c r="A713" s="1"/>
      <c r="B713" s="1"/>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5">
      <c r="A714" s="1"/>
      <c r="B714" s="1"/>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5">
      <c r="A715" s="1"/>
      <c r="B715" s="1"/>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5">
      <c r="A716" s="1"/>
      <c r="B716" s="1"/>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5">
      <c r="A717" s="1"/>
      <c r="B717" s="1"/>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5">
      <c r="A718" s="1"/>
      <c r="B718" s="1"/>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5">
      <c r="A719" s="1"/>
      <c r="B719" s="1"/>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5">
      <c r="A720" s="1"/>
      <c r="B720" s="1"/>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5">
      <c r="A721" s="1"/>
      <c r="B721" s="1"/>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5">
      <c r="A722" s="1"/>
      <c r="B722" s="1"/>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5">
      <c r="A723" s="1"/>
      <c r="B723" s="1"/>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5">
      <c r="A724" s="1"/>
      <c r="B724" s="1"/>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5">
      <c r="A725" s="1"/>
      <c r="B725" s="1"/>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5">
      <c r="A726" s="1"/>
      <c r="B726" s="1"/>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5">
      <c r="A727" s="1"/>
      <c r="B727" s="1"/>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5">
      <c r="A728" s="1"/>
      <c r="B728" s="1"/>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5">
      <c r="A729" s="1"/>
      <c r="B729" s="1"/>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5">
      <c r="A730" s="1"/>
      <c r="B730" s="1"/>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5">
      <c r="A731" s="1"/>
      <c r="B731" s="1"/>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5">
      <c r="A732" s="1"/>
      <c r="B732" s="1"/>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5">
      <c r="A733" s="1"/>
      <c r="B733" s="1"/>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5">
      <c r="A734" s="1"/>
      <c r="B734" s="1"/>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5">
      <c r="A735" s="1"/>
      <c r="B735" s="1"/>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5">
      <c r="A736" s="1"/>
      <c r="B736" s="1"/>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5">
      <c r="A737" s="1"/>
      <c r="B737" s="1"/>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5">
      <c r="A738" s="1"/>
      <c r="B738" s="1"/>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5">
      <c r="A739" s="1"/>
      <c r="B739" s="1"/>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5">
      <c r="A740" s="1"/>
      <c r="B740" s="1"/>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5">
      <c r="A741" s="1"/>
      <c r="B741" s="1"/>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5">
      <c r="A742" s="1"/>
      <c r="B742" s="1"/>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5">
      <c r="A743" s="1"/>
      <c r="B743" s="1"/>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5">
      <c r="A744" s="1"/>
      <c r="B744" s="1"/>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5">
      <c r="A745" s="1"/>
      <c r="B745" s="1"/>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5">
      <c r="A746" s="1"/>
      <c r="B746" s="1"/>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5">
      <c r="A747" s="1"/>
      <c r="B747" s="1"/>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5">
      <c r="A748" s="1"/>
      <c r="B748" s="1"/>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5">
      <c r="A749" s="1"/>
      <c r="B749" s="1"/>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5">
      <c r="A750" s="1"/>
      <c r="B750" s="1"/>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5">
      <c r="A751" s="1"/>
      <c r="B751" s="1"/>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5">
      <c r="A752" s="1"/>
      <c r="B752" s="1"/>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5">
      <c r="A753" s="1"/>
      <c r="B753" s="1"/>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5">
      <c r="A754" s="1"/>
      <c r="B754" s="1"/>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5">
      <c r="A755" s="1"/>
      <c r="B755" s="1"/>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5">
      <c r="A756" s="1"/>
      <c r="B756" s="1"/>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5">
      <c r="A757" s="1"/>
      <c r="B757" s="1"/>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5">
      <c r="A758" s="1"/>
      <c r="B758" s="1"/>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5">
      <c r="A759" s="1"/>
      <c r="B759" s="1"/>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5">
      <c r="A760" s="1"/>
      <c r="B760" s="1"/>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5">
      <c r="A761" s="1"/>
      <c r="B761" s="1"/>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5">
      <c r="A762" s="1"/>
      <c r="B762" s="1"/>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5">
      <c r="A763" s="1"/>
      <c r="B763" s="1"/>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5">
      <c r="A764" s="1"/>
      <c r="B764" s="1"/>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5">
      <c r="A765" s="1"/>
      <c r="B765" s="1"/>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5">
      <c r="A766" s="1"/>
      <c r="B766" s="1"/>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5">
      <c r="A767" s="1"/>
      <c r="B767" s="1"/>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5">
      <c r="A768" s="1"/>
      <c r="B768" s="1"/>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5">
      <c r="A769" s="1"/>
      <c r="B769" s="1"/>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5">
      <c r="A770" s="1"/>
      <c r="B770" s="1"/>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5">
      <c r="A771" s="1"/>
      <c r="B771" s="1"/>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5">
      <c r="A772" s="1"/>
      <c r="B772" s="1"/>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5">
      <c r="A773" s="1"/>
      <c r="B773" s="1"/>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5">
      <c r="A774" s="1"/>
      <c r="B774" s="1"/>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5">
      <c r="A775" s="1"/>
      <c r="B775" s="1"/>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5">
      <c r="A776" s="1"/>
      <c r="B776" s="1"/>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5">
      <c r="A777" s="1"/>
      <c r="B777" s="1"/>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5">
      <c r="A778" s="1"/>
      <c r="B778" s="1"/>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5">
      <c r="A779" s="1"/>
      <c r="B779" s="1"/>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5">
      <c r="A780" s="1"/>
      <c r="B780" s="1"/>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5">
      <c r="A781" s="1"/>
      <c r="B781" s="1"/>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5">
      <c r="A782" s="1"/>
      <c r="B782" s="1"/>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5">
      <c r="A783" s="1"/>
      <c r="B783" s="1"/>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5">
      <c r="A784" s="1"/>
      <c r="B784" s="1"/>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5">
      <c r="A785" s="1"/>
      <c r="B785" s="1"/>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5">
      <c r="A786" s="1"/>
      <c r="B786" s="1"/>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5">
      <c r="A787" s="1"/>
      <c r="B787" s="1"/>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5">
      <c r="A788" s="1"/>
      <c r="B788" s="1"/>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5">
      <c r="A789" s="1"/>
      <c r="B789" s="1"/>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5">
      <c r="A790" s="1"/>
      <c r="B790" s="1"/>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5">
      <c r="A791" s="1"/>
      <c r="B791" s="1"/>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5">
      <c r="A792" s="1"/>
      <c r="B792" s="1"/>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5">
      <c r="A793" s="1"/>
      <c r="B793" s="1"/>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5">
      <c r="A794" s="1"/>
      <c r="B794" s="1"/>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5">
      <c r="A795" s="1"/>
      <c r="B795" s="1"/>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5">
      <c r="A796" s="1"/>
      <c r="B796" s="1"/>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5">
      <c r="A797" s="1"/>
      <c r="B797" s="1"/>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5">
      <c r="A798" s="1"/>
      <c r="B798" s="1"/>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5">
      <c r="A799" s="1"/>
      <c r="B799" s="1"/>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5">
      <c r="A800" s="1"/>
      <c r="B800" s="1"/>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5">
      <c r="A801" s="1"/>
      <c r="B801" s="1"/>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5">
      <c r="A802" s="1"/>
      <c r="B802" s="1"/>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5">
      <c r="A803" s="1"/>
      <c r="B803" s="1"/>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5">
      <c r="A804" s="1"/>
      <c r="B804" s="1"/>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5">
      <c r="A805" s="1"/>
      <c r="B805" s="1"/>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5">
      <c r="A806" s="1"/>
      <c r="B806" s="1"/>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5">
      <c r="A807" s="1"/>
      <c r="B807" s="1"/>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5">
      <c r="A808" s="1"/>
      <c r="B808" s="1"/>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5">
      <c r="A809" s="1"/>
      <c r="B809" s="1"/>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5">
      <c r="A810" s="1"/>
      <c r="B810" s="1"/>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5">
      <c r="A811" s="1"/>
      <c r="B811" s="1"/>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5">
      <c r="A812" s="1"/>
      <c r="B812" s="1"/>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5">
      <c r="A813" s="1"/>
      <c r="B813" s="1"/>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5">
      <c r="A814" s="1"/>
      <c r="B814" s="1"/>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5">
      <c r="A815" s="1"/>
      <c r="B815" s="1"/>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5">
      <c r="A816" s="1"/>
      <c r="B816" s="1"/>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5">
      <c r="A817" s="1"/>
      <c r="B817" s="1"/>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5">
      <c r="A818" s="1"/>
      <c r="B818" s="1"/>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5">
      <c r="A819" s="1"/>
      <c r="B819" s="1"/>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5">
      <c r="A820" s="1"/>
      <c r="B820" s="1"/>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5">
      <c r="A821" s="1"/>
      <c r="B821" s="1"/>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5">
      <c r="A822" s="1"/>
      <c r="B822" s="1"/>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5">
      <c r="A823" s="1"/>
      <c r="B823" s="1"/>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5">
      <c r="A824" s="1"/>
      <c r="B824" s="1"/>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5">
      <c r="A825" s="1"/>
      <c r="B825" s="1"/>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5">
      <c r="A826" s="1"/>
      <c r="B826" s="1"/>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5">
      <c r="A827" s="1"/>
      <c r="B827" s="1"/>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5">
      <c r="A828" s="1"/>
      <c r="B828" s="1"/>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5">
      <c r="A829" s="1"/>
      <c r="B829" s="1"/>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5">
      <c r="A830" s="1"/>
      <c r="B830" s="1"/>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5">
      <c r="A831" s="1"/>
      <c r="B831" s="1"/>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5">
      <c r="A832" s="1"/>
      <c r="B832" s="1"/>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5">
      <c r="A833" s="1"/>
      <c r="B833" s="1"/>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5">
      <c r="A834" s="1"/>
      <c r="B834" s="1"/>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5">
      <c r="A835" s="1"/>
      <c r="B835" s="1"/>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5">
      <c r="A836" s="1"/>
      <c r="B836" s="1"/>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5">
      <c r="A837" s="1"/>
      <c r="B837" s="1"/>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5">
      <c r="A838" s="1"/>
      <c r="B838" s="1"/>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5">
      <c r="A839" s="1"/>
      <c r="B839" s="1"/>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5">
      <c r="A840" s="1"/>
      <c r="B840" s="1"/>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5">
      <c r="A841" s="1"/>
      <c r="B841" s="1"/>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5">
      <c r="A842" s="1"/>
      <c r="B842" s="1"/>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5">
      <c r="A843" s="1"/>
      <c r="B843" s="1"/>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5">
      <c r="A844" s="1"/>
      <c r="B844" s="1"/>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5">
      <c r="A845" s="1"/>
      <c r="B845" s="1"/>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5">
      <c r="A846" s="1"/>
      <c r="B846" s="1"/>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5">
      <c r="A847" s="1"/>
      <c r="B847" s="1"/>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5">
      <c r="A848" s="1"/>
      <c r="B848" s="1"/>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5">
      <c r="A849" s="1"/>
      <c r="B849" s="1"/>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5">
      <c r="A850" s="1"/>
      <c r="B850" s="1"/>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5">
      <c r="A851" s="1"/>
      <c r="B851" s="1"/>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5">
      <c r="A852" s="1"/>
      <c r="B852" s="1"/>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5">
      <c r="A853" s="1"/>
      <c r="B853" s="1"/>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5">
      <c r="A854" s="1"/>
      <c r="B854" s="1"/>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5">
      <c r="A855" s="1"/>
      <c r="B855" s="1"/>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5">
      <c r="A856" s="1"/>
      <c r="B856" s="1"/>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5">
      <c r="A857" s="1"/>
      <c r="B857" s="1"/>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5">
      <c r="A858" s="1"/>
      <c r="B858" s="1"/>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5">
      <c r="A859" s="1"/>
      <c r="B859" s="1"/>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5">
      <c r="A860" s="1"/>
      <c r="B860" s="1"/>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5">
      <c r="A861" s="1"/>
      <c r="B861" s="1"/>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5">
      <c r="A862" s="1"/>
      <c r="B862" s="1"/>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5">
      <c r="A863" s="1"/>
      <c r="B863" s="1"/>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5">
      <c r="A864" s="1"/>
      <c r="B864" s="1"/>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5">
      <c r="A865" s="1"/>
      <c r="B865" s="1"/>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5">
      <c r="A866" s="1"/>
      <c r="B866" s="1"/>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5">
      <c r="A867" s="1"/>
      <c r="B867" s="1"/>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5">
      <c r="A868" s="1"/>
      <c r="B868" s="1"/>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5">
      <c r="A869" s="1"/>
      <c r="B869" s="1"/>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5">
      <c r="A870" s="1"/>
      <c r="B870" s="1"/>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5">
      <c r="A871" s="1"/>
      <c r="B871" s="1"/>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5">
      <c r="A872" s="1"/>
      <c r="B872" s="1"/>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5">
      <c r="A873" s="1"/>
      <c r="B873" s="1"/>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5">
      <c r="A874" s="1"/>
      <c r="B874" s="1"/>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5">
      <c r="A875" s="1"/>
      <c r="B875" s="1"/>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5">
      <c r="A876" s="1"/>
      <c r="B876" s="1"/>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5">
      <c r="A877" s="1"/>
      <c r="B877" s="1"/>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5">
      <c r="A878" s="1"/>
      <c r="B878" s="1"/>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5">
      <c r="A879" s="1"/>
      <c r="B879" s="1"/>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5">
      <c r="A880" s="1"/>
      <c r="B880" s="1"/>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5">
      <c r="A881" s="1"/>
      <c r="B881" s="1"/>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5">
      <c r="A882" s="1"/>
      <c r="B882" s="1"/>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5">
      <c r="A883" s="1"/>
      <c r="B883" s="1"/>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5">
      <c r="A884" s="1"/>
      <c r="B884" s="1"/>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5">
      <c r="A885" s="1"/>
      <c r="B885" s="1"/>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5">
      <c r="A886" s="1"/>
      <c r="B886" s="1"/>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5">
      <c r="A887" s="1"/>
      <c r="B887" s="1"/>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5">
      <c r="A888" s="1"/>
      <c r="B888" s="1"/>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5">
      <c r="A889" s="1"/>
      <c r="B889" s="1"/>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5">
      <c r="A890" s="1"/>
      <c r="B890" s="1"/>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5">
      <c r="A891" s="1"/>
      <c r="B891" s="1"/>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5">
      <c r="A892" s="1"/>
      <c r="B892" s="1"/>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5">
      <c r="A893" s="1"/>
      <c r="B893" s="1"/>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5">
      <c r="A894" s="1"/>
      <c r="B894" s="1"/>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5">
      <c r="A895" s="1"/>
      <c r="B895" s="1"/>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5">
      <c r="A896" s="1"/>
      <c r="B896" s="1"/>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5">
      <c r="A897" s="1"/>
      <c r="B897" s="1"/>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5">
      <c r="A898" s="1"/>
      <c r="B898" s="1"/>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5">
      <c r="A899" s="1"/>
      <c r="B899" s="1"/>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5">
      <c r="A900" s="1"/>
      <c r="B900" s="1"/>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5">
      <c r="A901" s="1"/>
      <c r="B901" s="1"/>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5">
      <c r="A902" s="1"/>
      <c r="B902" s="1"/>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5">
      <c r="A903" s="1"/>
      <c r="B903" s="1"/>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5">
      <c r="A904" s="1"/>
      <c r="B904" s="1"/>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5">
      <c r="A905" s="1"/>
      <c r="B905" s="1"/>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5">
      <c r="A906" s="1"/>
      <c r="B906" s="1"/>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5">
      <c r="A907" s="1"/>
      <c r="B907" s="1"/>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5">
      <c r="A908" s="1"/>
      <c r="B908" s="1"/>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5">
      <c r="A909" s="1"/>
      <c r="B909" s="1"/>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5">
      <c r="A910" s="1"/>
      <c r="B910" s="1"/>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5">
      <c r="A911" s="1"/>
      <c r="B911" s="1"/>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5">
      <c r="A912" s="1"/>
      <c r="B912" s="1"/>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5">
      <c r="A913" s="1"/>
      <c r="B913" s="1"/>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5">
      <c r="A914" s="1"/>
      <c r="B914" s="1"/>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5">
      <c r="A915" s="1"/>
      <c r="B915" s="1"/>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5">
      <c r="A916" s="1"/>
      <c r="B916" s="1"/>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5">
      <c r="A917" s="1"/>
      <c r="B917" s="1"/>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5">
      <c r="A918" s="1"/>
      <c r="B918" s="1"/>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5">
      <c r="A919" s="1"/>
      <c r="B919" s="1"/>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5">
      <c r="A920" s="1"/>
      <c r="B920" s="1"/>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5">
      <c r="A921" s="1"/>
      <c r="B921" s="1"/>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5">
      <c r="A922" s="1"/>
      <c r="B922" s="1"/>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5">
      <c r="A923" s="1"/>
      <c r="B923" s="1"/>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5">
      <c r="A924" s="1"/>
      <c r="B924" s="1"/>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5">
      <c r="A925" s="1"/>
      <c r="B925" s="1"/>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5">
      <c r="A926" s="1"/>
      <c r="B926" s="1"/>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5">
      <c r="A927" s="1"/>
      <c r="B927" s="1"/>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5">
      <c r="A928" s="1"/>
      <c r="B928" s="1"/>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5">
      <c r="A929" s="1"/>
      <c r="B929" s="1"/>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5">
      <c r="A930" s="1"/>
      <c r="B930" s="1"/>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5">
      <c r="A931" s="1"/>
      <c r="B931" s="1"/>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5">
      <c r="A932" s="1"/>
      <c r="B932" s="1"/>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5">
      <c r="A933" s="1"/>
      <c r="B933" s="1"/>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5">
      <c r="A934" s="1"/>
      <c r="B934" s="1"/>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5">
      <c r="A935" s="1"/>
      <c r="B935" s="1"/>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5">
      <c r="A936" s="1"/>
      <c r="B936" s="1"/>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5">
      <c r="A937" s="1"/>
      <c r="B937" s="1"/>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5">
      <c r="A938" s="1"/>
      <c r="B938" s="1"/>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5">
      <c r="A939" s="1"/>
      <c r="B939" s="1"/>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5">
      <c r="A940" s="1"/>
      <c r="B940" s="1"/>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5">
      <c r="A941" s="1"/>
      <c r="B941" s="1"/>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5">
      <c r="A942" s="1"/>
      <c r="B942" s="1"/>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5">
      <c r="A943" s="1"/>
      <c r="B943" s="1"/>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5">
      <c r="A944" s="1"/>
      <c r="B944" s="1"/>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5">
      <c r="A945" s="1"/>
      <c r="B945" s="1"/>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5">
      <c r="A946" s="1"/>
      <c r="B946" s="1"/>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5">
      <c r="A947" s="1"/>
      <c r="B947" s="1"/>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5">
      <c r="A948" s="1"/>
      <c r="B948" s="1"/>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5">
      <c r="A949" s="1"/>
      <c r="B949" s="1"/>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5">
      <c r="A950" s="1"/>
      <c r="B950" s="1"/>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5">
      <c r="A951" s="1"/>
      <c r="B951" s="1"/>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5">
      <c r="A952" s="1"/>
      <c r="B952" s="1"/>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5">
      <c r="A953" s="1"/>
      <c r="B953" s="1"/>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5">
      <c r="A954" s="1"/>
      <c r="B954" s="1"/>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5">
      <c r="A955" s="1"/>
      <c r="B955" s="1"/>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5">
      <c r="A956" s="1"/>
      <c r="B956" s="1"/>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5">
      <c r="A957" s="1"/>
      <c r="B957" s="1"/>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5">
      <c r="A958" s="1"/>
      <c r="B958" s="1"/>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5">
      <c r="A959" s="1"/>
      <c r="B959" s="1"/>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5">
      <c r="A960" s="1"/>
      <c r="B960" s="1"/>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5">
      <c r="A961" s="1"/>
      <c r="B961" s="1"/>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5">
      <c r="A962" s="1"/>
      <c r="B962" s="1"/>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5">
      <c r="A963" s="1"/>
      <c r="B963" s="1"/>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5">
      <c r="A964" s="1"/>
      <c r="B964" s="1"/>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5">
      <c r="A965" s="1"/>
      <c r="B965" s="1"/>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5">
      <c r="A966" s="1"/>
      <c r="B966" s="1"/>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5">
      <c r="A967" s="1"/>
      <c r="B967" s="1"/>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5">
      <c r="A968" s="1"/>
      <c r="B968" s="1"/>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5">
      <c r="A969" s="1"/>
      <c r="B969" s="1"/>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5">
      <c r="A970" s="1"/>
      <c r="B970" s="1"/>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5">
      <c r="A971" s="1"/>
      <c r="B971" s="1"/>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5">
      <c r="A972" s="1"/>
      <c r="B972" s="1"/>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5">
      <c r="A973" s="1"/>
      <c r="B973" s="1"/>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5">
      <c r="A974" s="1"/>
      <c r="B974" s="1"/>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5">
      <c r="A975" s="1"/>
      <c r="B975" s="1"/>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5">
      <c r="A976" s="1"/>
      <c r="B976" s="1"/>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5">
      <c r="A977" s="1"/>
      <c r="B977" s="1"/>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5">
      <c r="A978" s="1"/>
      <c r="B978" s="1"/>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5">
      <c r="A979" s="1"/>
      <c r="B979" s="1"/>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5">
      <c r="A980" s="1"/>
      <c r="B980" s="1"/>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5">
      <c r="A981" s="1"/>
      <c r="B981" s="1"/>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5">
      <c r="A982" s="1"/>
      <c r="B982" s="1"/>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5">
      <c r="A983" s="1"/>
      <c r="B983" s="1"/>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5">
      <c r="A984" s="1"/>
      <c r="B984" s="1"/>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5">
      <c r="A985" s="1"/>
      <c r="B985" s="1"/>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5">
      <c r="A986" s="1"/>
      <c r="B986" s="1"/>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5">
      <c r="A987" s="1"/>
      <c r="B987" s="1"/>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5">
      <c r="A988" s="1"/>
      <c r="B988" s="1"/>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5">
      <c r="A989" s="1"/>
      <c r="B989" s="1"/>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5">
      <c r="A990" s="1"/>
      <c r="B990" s="1"/>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5">
      <c r="A991" s="1"/>
      <c r="B991" s="1"/>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5">
      <c r="A992" s="1"/>
      <c r="B992" s="1"/>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5">
      <c r="A993" s="1"/>
      <c r="B993" s="1"/>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5">
      <c r="A994" s="1"/>
      <c r="B994" s="1"/>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5">
      <c r="A995" s="1"/>
      <c r="B995" s="1"/>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5">
      <c r="A996" s="1"/>
      <c r="B996" s="1"/>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5">
      <c r="A997" s="1"/>
      <c r="B997" s="1"/>
      <c r="C997" s="1"/>
      <c r="D997" s="1"/>
      <c r="E997" s="2"/>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5">
      <c r="A998" s="1"/>
      <c r="B998" s="1"/>
      <c r="C998" s="1"/>
      <c r="D998" s="1"/>
      <c r="E998" s="2"/>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5">
      <c r="A999" s="1"/>
      <c r="B999" s="1"/>
      <c r="C999" s="1"/>
      <c r="D999" s="1"/>
      <c r="E999" s="2"/>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5">
      <c r="A1000" s="1"/>
      <c r="B1000" s="1"/>
      <c r="C1000" s="1"/>
      <c r="D1000" s="1"/>
      <c r="E1000" s="2"/>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2">
    <mergeCell ref="B28:C29"/>
    <mergeCell ref="E28:F29"/>
    <mergeCell ref="H28:I29"/>
    <mergeCell ref="B31:C32"/>
    <mergeCell ref="B11:C12"/>
    <mergeCell ref="B14:C15"/>
    <mergeCell ref="E14:F15"/>
    <mergeCell ref="H14:I15"/>
    <mergeCell ref="E18:F19"/>
    <mergeCell ref="E22:F23"/>
    <mergeCell ref="H22:I23"/>
    <mergeCell ref="E11:F12"/>
    <mergeCell ref="H11:I12"/>
    <mergeCell ref="B22:C23"/>
    <mergeCell ref="B25:C26"/>
    <mergeCell ref="E25:F26"/>
    <mergeCell ref="H25:I26"/>
    <mergeCell ref="B2:I2"/>
    <mergeCell ref="B5:C6"/>
    <mergeCell ref="B8:C9"/>
    <mergeCell ref="E8:F9"/>
    <mergeCell ref="H8:I9"/>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election activeCell="D23" sqref="D23"/>
    </sheetView>
  </sheetViews>
  <sheetFormatPr baseColWidth="10" defaultColWidth="11.25" defaultRowHeight="15" customHeight="1" x14ac:dyDescent="0.25"/>
  <cols>
    <col min="1" max="1" width="8" customWidth="1"/>
    <col min="2" max="9" width="16.375" customWidth="1"/>
    <col min="10" max="26" width="8" customWidth="1"/>
  </cols>
  <sheetData>
    <row r="1" spans="1:26" ht="15.75" x14ac:dyDescent="0.25">
      <c r="A1" s="2"/>
      <c r="B1" s="2"/>
      <c r="C1" s="2"/>
      <c r="D1" s="2"/>
      <c r="E1" s="2"/>
      <c r="F1" s="2"/>
      <c r="G1" s="2"/>
      <c r="H1" s="2"/>
      <c r="I1" s="2"/>
      <c r="J1" s="2"/>
      <c r="K1" s="2"/>
      <c r="L1" s="2"/>
      <c r="M1" s="2"/>
      <c r="N1" s="2"/>
      <c r="O1" s="2"/>
      <c r="P1" s="2"/>
      <c r="Q1" s="2"/>
      <c r="R1" s="2"/>
      <c r="S1" s="2"/>
      <c r="T1" s="2"/>
      <c r="U1" s="2"/>
      <c r="V1" s="2"/>
      <c r="W1" s="2"/>
      <c r="X1" s="2"/>
      <c r="Y1" s="2"/>
      <c r="Z1" s="2"/>
    </row>
    <row r="2" spans="1:26" ht="42.75" customHeight="1" x14ac:dyDescent="0.25">
      <c r="A2" s="2"/>
      <c r="B2" s="441" t="s">
        <v>22</v>
      </c>
      <c r="C2" s="442"/>
      <c r="D2" s="442"/>
      <c r="E2" s="442"/>
      <c r="F2" s="442"/>
      <c r="G2" s="442"/>
      <c r="H2" s="442"/>
      <c r="I2" s="443"/>
      <c r="J2" s="2"/>
      <c r="K2" s="2"/>
      <c r="L2" s="2"/>
      <c r="M2" s="2"/>
      <c r="N2" s="2"/>
      <c r="O2" s="2"/>
      <c r="P2" s="2"/>
      <c r="Q2" s="2"/>
      <c r="R2" s="2"/>
      <c r="S2" s="2"/>
      <c r="T2" s="2"/>
      <c r="U2" s="2"/>
      <c r="V2" s="2"/>
      <c r="W2" s="2"/>
      <c r="X2" s="2"/>
      <c r="Y2" s="2"/>
      <c r="Z2" s="2"/>
    </row>
    <row r="3" spans="1:26" ht="15.75" x14ac:dyDescent="0.25">
      <c r="A3" s="2"/>
      <c r="B3" s="2"/>
      <c r="C3" s="2"/>
      <c r="D3" s="2"/>
      <c r="E3" s="2"/>
      <c r="F3" s="21"/>
      <c r="G3" s="2"/>
      <c r="H3" s="2"/>
      <c r="I3" s="2"/>
      <c r="J3" s="2"/>
      <c r="K3" s="2"/>
      <c r="L3" s="2"/>
      <c r="M3" s="2"/>
      <c r="N3" s="2"/>
      <c r="O3" s="2"/>
      <c r="P3" s="2"/>
      <c r="Q3" s="2"/>
      <c r="R3" s="2"/>
      <c r="S3" s="2"/>
      <c r="T3" s="2"/>
      <c r="U3" s="2"/>
      <c r="V3" s="2"/>
      <c r="W3" s="2"/>
      <c r="X3" s="2"/>
      <c r="Y3" s="2"/>
      <c r="Z3" s="2"/>
    </row>
    <row r="4" spans="1:26" ht="15.75" x14ac:dyDescent="0.25">
      <c r="A4" s="2"/>
      <c r="B4" s="2"/>
      <c r="C4" s="22"/>
      <c r="D4" s="6"/>
      <c r="E4" s="6"/>
      <c r="F4" s="6"/>
      <c r="G4" s="6"/>
      <c r="H4" s="23"/>
      <c r="I4" s="2"/>
      <c r="J4" s="2"/>
      <c r="K4" s="2"/>
      <c r="L4" s="2"/>
      <c r="M4" s="2"/>
      <c r="N4" s="2"/>
      <c r="O4" s="2"/>
      <c r="P4" s="2"/>
      <c r="Q4" s="2"/>
      <c r="R4" s="2"/>
      <c r="S4" s="2"/>
      <c r="T4" s="2"/>
      <c r="U4" s="2"/>
      <c r="V4" s="2"/>
      <c r="W4" s="2"/>
      <c r="X4" s="2"/>
      <c r="Y4" s="2"/>
      <c r="Z4" s="2"/>
    </row>
    <row r="5" spans="1:26" ht="15" customHeight="1" x14ac:dyDescent="0.25">
      <c r="A5" s="2"/>
      <c r="B5" s="444" t="s">
        <v>23</v>
      </c>
      <c r="C5" s="438"/>
      <c r="D5" s="2"/>
      <c r="E5" s="2"/>
      <c r="F5" s="2"/>
      <c r="G5" s="2"/>
      <c r="H5" s="2"/>
      <c r="I5" s="24"/>
      <c r="J5" s="2"/>
      <c r="K5" s="2"/>
      <c r="L5" s="2"/>
      <c r="M5" s="2"/>
      <c r="N5" s="2"/>
      <c r="O5" s="2"/>
      <c r="P5" s="2"/>
      <c r="Q5" s="2"/>
      <c r="R5" s="2"/>
      <c r="S5" s="2"/>
      <c r="T5" s="2"/>
      <c r="U5" s="2"/>
      <c r="V5" s="2"/>
      <c r="W5" s="2"/>
      <c r="X5" s="2"/>
      <c r="Y5" s="2"/>
      <c r="Z5" s="2"/>
    </row>
    <row r="6" spans="1:26" ht="15.75" x14ac:dyDescent="0.25">
      <c r="A6" s="2"/>
      <c r="B6" s="439"/>
      <c r="C6" s="440"/>
      <c r="D6" s="2"/>
      <c r="E6" s="2"/>
      <c r="F6" s="2"/>
      <c r="G6" s="2"/>
      <c r="H6" s="2"/>
      <c r="I6" s="24"/>
      <c r="J6" s="2"/>
      <c r="K6" s="2"/>
      <c r="L6" s="2"/>
      <c r="M6" s="2"/>
      <c r="N6" s="2"/>
      <c r="O6" s="2"/>
      <c r="P6" s="2"/>
      <c r="Q6" s="2"/>
      <c r="R6" s="2"/>
      <c r="S6" s="2"/>
      <c r="T6" s="2"/>
      <c r="U6" s="2"/>
      <c r="V6" s="2"/>
      <c r="W6" s="2"/>
      <c r="X6" s="2"/>
      <c r="Y6" s="2"/>
      <c r="Z6" s="2"/>
    </row>
    <row r="7" spans="1:26" ht="15.75" x14ac:dyDescent="0.25">
      <c r="A7" s="2"/>
      <c r="B7" s="2"/>
      <c r="C7" s="10"/>
      <c r="D7" s="2"/>
      <c r="E7" s="2"/>
      <c r="F7" s="2"/>
      <c r="G7" s="2"/>
      <c r="H7" s="2"/>
      <c r="I7" s="11"/>
      <c r="J7" s="2"/>
      <c r="K7" s="2"/>
      <c r="L7" s="2"/>
      <c r="M7" s="2"/>
      <c r="N7" s="2"/>
      <c r="O7" s="2"/>
      <c r="P7" s="2"/>
      <c r="Q7" s="2"/>
      <c r="R7" s="2"/>
      <c r="S7" s="2"/>
      <c r="T7" s="2"/>
      <c r="U7" s="2"/>
      <c r="V7" s="2"/>
      <c r="W7" s="2"/>
      <c r="X7" s="2"/>
      <c r="Y7" s="2"/>
      <c r="Z7" s="2"/>
    </row>
    <row r="8" spans="1:26" ht="30" customHeight="1" x14ac:dyDescent="0.25">
      <c r="A8" s="2"/>
      <c r="B8" s="444" t="s">
        <v>24</v>
      </c>
      <c r="C8" s="438"/>
      <c r="D8" s="2"/>
      <c r="E8" s="444" t="s">
        <v>25</v>
      </c>
      <c r="F8" s="438"/>
      <c r="G8" s="2"/>
      <c r="H8" s="444" t="s">
        <v>26</v>
      </c>
      <c r="I8" s="438"/>
      <c r="J8" s="2"/>
      <c r="K8" s="2"/>
      <c r="L8" s="2"/>
      <c r="M8" s="2"/>
      <c r="N8" s="2"/>
      <c r="O8" s="2"/>
      <c r="P8" s="2"/>
      <c r="Q8" s="2"/>
      <c r="R8" s="2"/>
      <c r="S8" s="2"/>
      <c r="T8" s="2"/>
      <c r="U8" s="2"/>
      <c r="V8" s="2"/>
      <c r="W8" s="2"/>
      <c r="X8" s="2"/>
      <c r="Y8" s="2"/>
      <c r="Z8" s="2"/>
    </row>
    <row r="9" spans="1:26" ht="30" customHeight="1" x14ac:dyDescent="0.25">
      <c r="A9" s="2"/>
      <c r="B9" s="439"/>
      <c r="C9" s="440"/>
      <c r="D9" s="2"/>
      <c r="E9" s="439"/>
      <c r="F9" s="440"/>
      <c r="G9" s="2"/>
      <c r="H9" s="439"/>
      <c r="I9" s="440"/>
      <c r="J9" s="2"/>
      <c r="K9" s="2"/>
      <c r="L9" s="2"/>
      <c r="M9" s="2"/>
      <c r="N9" s="2"/>
      <c r="O9" s="2"/>
      <c r="P9" s="2"/>
      <c r="Q9" s="2"/>
      <c r="R9" s="2"/>
      <c r="S9" s="2"/>
      <c r="T9" s="2"/>
      <c r="U9" s="2"/>
      <c r="V9" s="2"/>
      <c r="W9" s="2"/>
      <c r="X9" s="2"/>
      <c r="Y9" s="2"/>
      <c r="Z9" s="2"/>
    </row>
    <row r="10" spans="1:26" ht="15.75" x14ac:dyDescent="0.25">
      <c r="A10" s="2"/>
      <c r="B10" s="2"/>
      <c r="C10" s="10"/>
      <c r="D10" s="2"/>
      <c r="E10" s="2"/>
      <c r="F10" s="11"/>
      <c r="G10" s="2"/>
      <c r="H10" s="2"/>
      <c r="I10" s="10"/>
      <c r="J10" s="2"/>
      <c r="K10" s="2"/>
      <c r="L10" s="2"/>
      <c r="M10" s="2"/>
      <c r="N10" s="2"/>
      <c r="O10" s="2"/>
      <c r="P10" s="2"/>
      <c r="Q10" s="2"/>
      <c r="R10" s="2"/>
      <c r="S10" s="2"/>
      <c r="T10" s="2"/>
      <c r="U10" s="2"/>
      <c r="V10" s="2"/>
      <c r="W10" s="2"/>
      <c r="X10" s="2"/>
      <c r="Y10" s="2"/>
      <c r="Z10" s="2"/>
    </row>
    <row r="11" spans="1:26" ht="15.75" x14ac:dyDescent="0.25">
      <c r="A11" s="2"/>
      <c r="B11" s="444" t="s">
        <v>27</v>
      </c>
      <c r="C11" s="438"/>
      <c r="D11" s="2"/>
      <c r="E11" s="444" t="s">
        <v>28</v>
      </c>
      <c r="F11" s="438"/>
      <c r="G11" s="2"/>
      <c r="H11" s="444" t="s">
        <v>29</v>
      </c>
      <c r="I11" s="438"/>
      <c r="J11" s="2"/>
      <c r="K11" s="2"/>
      <c r="L11" s="2"/>
      <c r="M11" s="2"/>
      <c r="N11" s="2"/>
      <c r="O11" s="2"/>
      <c r="P11" s="2"/>
      <c r="Q11" s="2"/>
      <c r="R11" s="2"/>
      <c r="S11" s="2"/>
      <c r="T11" s="2"/>
      <c r="U11" s="2"/>
      <c r="V11" s="2"/>
      <c r="W11" s="2"/>
      <c r="X11" s="2"/>
      <c r="Y11" s="2"/>
      <c r="Z11" s="2"/>
    </row>
    <row r="12" spans="1:26" ht="15.75" x14ac:dyDescent="0.25">
      <c r="A12" s="2"/>
      <c r="B12" s="439"/>
      <c r="C12" s="440"/>
      <c r="D12" s="2"/>
      <c r="E12" s="439"/>
      <c r="F12" s="440"/>
      <c r="G12" s="2"/>
      <c r="H12" s="439"/>
      <c r="I12" s="440"/>
      <c r="J12" s="2"/>
      <c r="K12" s="2"/>
      <c r="L12" s="2"/>
      <c r="M12" s="2"/>
      <c r="N12" s="2"/>
      <c r="O12" s="2"/>
      <c r="P12" s="2"/>
      <c r="Q12" s="2"/>
      <c r="R12" s="2"/>
      <c r="S12" s="2"/>
      <c r="T12" s="2"/>
      <c r="U12" s="2"/>
      <c r="V12" s="2"/>
      <c r="W12" s="2"/>
      <c r="X12" s="2"/>
      <c r="Y12" s="2"/>
      <c r="Z12" s="2"/>
    </row>
    <row r="13" spans="1:26" ht="15.75" x14ac:dyDescent="0.25">
      <c r="A13" s="2"/>
      <c r="B13" s="2"/>
      <c r="C13" s="10"/>
      <c r="D13" s="2"/>
      <c r="E13" s="2"/>
      <c r="F13" s="11"/>
      <c r="G13" s="2"/>
      <c r="H13" s="2"/>
      <c r="I13" s="10"/>
      <c r="J13" s="2"/>
      <c r="K13" s="2"/>
      <c r="L13" s="2"/>
      <c r="M13" s="2"/>
      <c r="N13" s="2"/>
      <c r="O13" s="2"/>
      <c r="P13" s="2"/>
      <c r="Q13" s="2"/>
      <c r="R13" s="2"/>
      <c r="S13" s="2"/>
      <c r="T13" s="2"/>
      <c r="U13" s="2"/>
      <c r="V13" s="2"/>
      <c r="W13" s="2"/>
      <c r="X13" s="2"/>
      <c r="Y13" s="2"/>
      <c r="Z13" s="2"/>
    </row>
    <row r="14" spans="1:26" ht="15.75" x14ac:dyDescent="0.25">
      <c r="A14" s="2"/>
      <c r="B14" s="448" t="s">
        <v>30</v>
      </c>
      <c r="C14" s="438"/>
      <c r="D14" s="2"/>
      <c r="E14" s="448" t="s">
        <v>31</v>
      </c>
      <c r="F14" s="438"/>
      <c r="G14" s="2"/>
      <c r="H14" s="448" t="s">
        <v>32</v>
      </c>
      <c r="I14" s="438"/>
      <c r="J14" s="2"/>
      <c r="K14" s="2"/>
      <c r="L14" s="2"/>
      <c r="M14" s="2"/>
      <c r="N14" s="2"/>
      <c r="O14" s="2"/>
      <c r="P14" s="2"/>
      <c r="Q14" s="2"/>
      <c r="R14" s="2"/>
      <c r="S14" s="2"/>
      <c r="T14" s="2"/>
      <c r="U14" s="2"/>
      <c r="V14" s="2"/>
      <c r="W14" s="2"/>
      <c r="X14" s="2"/>
      <c r="Y14" s="2"/>
      <c r="Z14" s="2"/>
    </row>
    <row r="15" spans="1:26" ht="15.75" x14ac:dyDescent="0.25">
      <c r="A15" s="2"/>
      <c r="B15" s="439"/>
      <c r="C15" s="440"/>
      <c r="D15" s="2"/>
      <c r="E15" s="439"/>
      <c r="F15" s="440"/>
      <c r="G15" s="2"/>
      <c r="H15" s="439"/>
      <c r="I15" s="440"/>
      <c r="J15" s="2"/>
      <c r="K15" s="2"/>
      <c r="L15" s="2"/>
      <c r="M15" s="2"/>
      <c r="N15" s="2"/>
      <c r="O15" s="2"/>
      <c r="P15" s="2"/>
      <c r="Q15" s="2"/>
      <c r="R15" s="2"/>
      <c r="S15" s="2"/>
      <c r="T15" s="2"/>
      <c r="U15" s="2"/>
      <c r="V15" s="2"/>
      <c r="W15" s="2"/>
      <c r="X15" s="2"/>
      <c r="Y15" s="2"/>
      <c r="Z15" s="2"/>
    </row>
    <row r="16" spans="1:26" ht="15.75" x14ac:dyDescent="0.25">
      <c r="A16" s="2"/>
      <c r="B16" s="2"/>
      <c r="C16" s="14"/>
      <c r="D16" s="25"/>
      <c r="E16" s="16"/>
      <c r="F16" s="14"/>
      <c r="G16" s="25"/>
      <c r="H16" s="17"/>
      <c r="I16" s="2"/>
      <c r="J16" s="2"/>
      <c r="K16" s="2"/>
      <c r="L16" s="2"/>
      <c r="M16" s="2"/>
      <c r="N16" s="2"/>
      <c r="O16" s="2"/>
      <c r="P16" s="2"/>
      <c r="Q16" s="2"/>
      <c r="R16" s="2"/>
      <c r="S16" s="2"/>
      <c r="T16" s="2"/>
      <c r="U16" s="2"/>
      <c r="V16" s="2"/>
      <c r="W16" s="2"/>
      <c r="X16" s="2"/>
      <c r="Y16" s="2"/>
      <c r="Z16" s="2"/>
    </row>
    <row r="17" spans="1:26" ht="15.75" x14ac:dyDescent="0.25">
      <c r="A17" s="2"/>
      <c r="B17" s="2"/>
      <c r="C17" s="2"/>
      <c r="D17" s="2"/>
      <c r="E17" s="2"/>
      <c r="F17" s="11"/>
      <c r="G17" s="2"/>
      <c r="H17" s="2"/>
      <c r="I17" s="2"/>
      <c r="J17" s="2"/>
      <c r="K17" s="2"/>
      <c r="L17" s="2"/>
      <c r="M17" s="2"/>
      <c r="N17" s="2"/>
      <c r="O17" s="2"/>
      <c r="P17" s="2"/>
      <c r="Q17" s="2"/>
      <c r="R17" s="2"/>
      <c r="S17" s="2"/>
      <c r="T17" s="2"/>
      <c r="U17" s="2"/>
      <c r="V17" s="2"/>
      <c r="W17" s="2"/>
      <c r="X17" s="2"/>
      <c r="Y17" s="2"/>
      <c r="Z17" s="2"/>
    </row>
    <row r="18" spans="1:26" ht="36" customHeight="1" x14ac:dyDescent="0.25">
      <c r="A18" s="2"/>
      <c r="B18" s="2"/>
      <c r="C18" s="2"/>
      <c r="D18" s="2"/>
      <c r="E18" s="446" t="s">
        <v>33</v>
      </c>
      <c r="F18" s="438"/>
      <c r="G18" s="2"/>
      <c r="H18" s="2"/>
      <c r="I18" s="2"/>
      <c r="J18" s="2"/>
      <c r="K18" s="2"/>
      <c r="L18" s="2"/>
      <c r="M18" s="2"/>
      <c r="N18" s="2"/>
      <c r="O18" s="2"/>
      <c r="P18" s="2"/>
      <c r="Q18" s="2"/>
      <c r="R18" s="2"/>
      <c r="S18" s="2"/>
      <c r="T18" s="2"/>
      <c r="U18" s="2"/>
      <c r="V18" s="2"/>
      <c r="W18" s="2"/>
      <c r="X18" s="2"/>
      <c r="Y18" s="2"/>
      <c r="Z18" s="2"/>
    </row>
    <row r="19" spans="1:26" ht="36" customHeight="1" x14ac:dyDescent="0.25">
      <c r="A19" s="2"/>
      <c r="B19" s="2"/>
      <c r="C19" s="2"/>
      <c r="D19" s="2"/>
      <c r="E19" s="439"/>
      <c r="F19" s="440"/>
      <c r="G19" s="2"/>
      <c r="H19" s="2"/>
      <c r="I19" s="2"/>
      <c r="J19" s="2"/>
      <c r="K19" s="2"/>
      <c r="L19" s="2"/>
      <c r="M19" s="2"/>
      <c r="N19" s="2"/>
      <c r="O19" s="2"/>
      <c r="P19" s="2"/>
      <c r="Q19" s="2"/>
      <c r="R19" s="2"/>
      <c r="S19" s="2"/>
      <c r="T19" s="2"/>
      <c r="U19" s="2"/>
      <c r="V19" s="2"/>
      <c r="W19" s="2"/>
      <c r="X19" s="2"/>
      <c r="Y19" s="2"/>
      <c r="Z19" s="2"/>
    </row>
    <row r="20" spans="1:26" ht="15.75" x14ac:dyDescent="0.25">
      <c r="A20" s="2"/>
      <c r="B20" s="2"/>
      <c r="C20" s="2"/>
      <c r="D20" s="2"/>
      <c r="E20" s="2"/>
      <c r="F20" s="26"/>
      <c r="G20" s="2"/>
      <c r="H20" s="2"/>
      <c r="I20" s="2"/>
      <c r="J20" s="2"/>
      <c r="K20" s="2"/>
      <c r="L20" s="2"/>
      <c r="M20" s="2"/>
      <c r="N20" s="2"/>
      <c r="O20" s="2"/>
      <c r="P20" s="2"/>
      <c r="Q20" s="2"/>
      <c r="R20" s="2"/>
      <c r="S20" s="2"/>
      <c r="T20" s="2"/>
      <c r="U20" s="2"/>
      <c r="V20" s="2"/>
      <c r="W20" s="2"/>
      <c r="X20" s="2"/>
      <c r="Y20" s="2"/>
      <c r="Z20" s="2"/>
    </row>
    <row r="21" spans="1:26" ht="15.75" customHeight="1" x14ac:dyDescent="0.25">
      <c r="A21" s="2"/>
      <c r="B21" s="2"/>
      <c r="C21" s="27"/>
      <c r="D21" s="6"/>
      <c r="E21" s="6"/>
      <c r="F21" s="27"/>
      <c r="G21" s="6"/>
      <c r="H21" s="28"/>
      <c r="I21" s="2"/>
      <c r="J21" s="2"/>
      <c r="K21" s="2"/>
      <c r="L21" s="2"/>
      <c r="M21" s="2"/>
      <c r="N21" s="2"/>
      <c r="O21" s="2"/>
      <c r="P21" s="2"/>
      <c r="Q21" s="2"/>
      <c r="R21" s="2"/>
      <c r="S21" s="2"/>
      <c r="T21" s="2"/>
      <c r="U21" s="2"/>
      <c r="V21" s="2"/>
      <c r="W21" s="2"/>
      <c r="X21" s="2"/>
      <c r="Y21" s="2"/>
      <c r="Z21" s="2"/>
    </row>
    <row r="22" spans="1:26" ht="15.75" customHeight="1" x14ac:dyDescent="0.25">
      <c r="A22" s="2"/>
      <c r="B22" s="449" t="s">
        <v>34</v>
      </c>
      <c r="C22" s="438"/>
      <c r="D22" s="2"/>
      <c r="E22" s="449" t="s">
        <v>35</v>
      </c>
      <c r="F22" s="438"/>
      <c r="G22" s="2"/>
      <c r="H22" s="449" t="s">
        <v>36</v>
      </c>
      <c r="I22" s="438"/>
      <c r="J22" s="2"/>
      <c r="K22" s="2"/>
      <c r="L22" s="2"/>
      <c r="M22" s="2"/>
      <c r="N22" s="2"/>
      <c r="O22" s="2"/>
      <c r="P22" s="2"/>
      <c r="Q22" s="2"/>
      <c r="R22" s="2"/>
      <c r="S22" s="2"/>
      <c r="T22" s="2"/>
      <c r="U22" s="2"/>
      <c r="V22" s="2"/>
      <c r="W22" s="2"/>
      <c r="X22" s="2"/>
      <c r="Y22" s="2"/>
      <c r="Z22" s="2"/>
    </row>
    <row r="23" spans="1:26" ht="15.75" customHeight="1" x14ac:dyDescent="0.25">
      <c r="A23" s="2"/>
      <c r="B23" s="439"/>
      <c r="C23" s="440"/>
      <c r="D23" s="2"/>
      <c r="E23" s="439"/>
      <c r="F23" s="440"/>
      <c r="G23" s="2"/>
      <c r="H23" s="439"/>
      <c r="I23" s="440"/>
      <c r="J23" s="2"/>
      <c r="K23" s="2"/>
      <c r="L23" s="2"/>
      <c r="M23" s="2"/>
      <c r="N23" s="2"/>
      <c r="O23" s="2"/>
      <c r="P23" s="2"/>
      <c r="Q23" s="2"/>
      <c r="R23" s="2"/>
      <c r="S23" s="2"/>
      <c r="T23" s="2"/>
      <c r="U23" s="2"/>
      <c r="V23" s="2"/>
      <c r="W23" s="2"/>
      <c r="X23" s="2"/>
      <c r="Y23" s="2"/>
      <c r="Z23" s="2"/>
    </row>
    <row r="24" spans="1:26" ht="15.75" customHeight="1" x14ac:dyDescent="0.25">
      <c r="A24" s="2"/>
      <c r="B24" s="2"/>
      <c r="C24" s="10"/>
      <c r="D24" s="2"/>
      <c r="E24" s="2"/>
      <c r="F24" s="10"/>
      <c r="G24" s="2"/>
      <c r="H24" s="2"/>
      <c r="I24" s="10"/>
      <c r="J24" s="2"/>
      <c r="K24" s="2"/>
      <c r="L24" s="2"/>
      <c r="M24" s="2"/>
      <c r="N24" s="2"/>
      <c r="O24" s="2"/>
      <c r="P24" s="2"/>
      <c r="Q24" s="2"/>
      <c r="R24" s="2"/>
      <c r="S24" s="2"/>
      <c r="T24" s="2"/>
      <c r="U24" s="2"/>
      <c r="V24" s="2"/>
      <c r="W24" s="2"/>
      <c r="X24" s="2"/>
      <c r="Y24" s="2"/>
      <c r="Z24" s="2"/>
    </row>
    <row r="25" spans="1:26" ht="27" customHeight="1" x14ac:dyDescent="0.25">
      <c r="A25" s="2"/>
      <c r="B25" s="437" t="s">
        <v>37</v>
      </c>
      <c r="C25" s="438"/>
      <c r="D25" s="2"/>
      <c r="E25" s="437" t="s">
        <v>38</v>
      </c>
      <c r="F25" s="438"/>
      <c r="G25" s="2"/>
      <c r="H25" s="437" t="s">
        <v>39</v>
      </c>
      <c r="I25" s="438"/>
      <c r="J25" s="2"/>
      <c r="K25" s="2"/>
      <c r="L25" s="2"/>
      <c r="M25" s="2"/>
      <c r="N25" s="2"/>
      <c r="O25" s="2"/>
      <c r="P25" s="2"/>
      <c r="Q25" s="2"/>
      <c r="R25" s="2"/>
      <c r="S25" s="2"/>
      <c r="T25" s="2"/>
      <c r="U25" s="2"/>
      <c r="V25" s="2"/>
      <c r="W25" s="2"/>
      <c r="X25" s="2"/>
      <c r="Y25" s="2"/>
      <c r="Z25" s="2"/>
    </row>
    <row r="26" spans="1:26" ht="27" customHeight="1" x14ac:dyDescent="0.25">
      <c r="A26" s="2"/>
      <c r="B26" s="439"/>
      <c r="C26" s="440"/>
      <c r="D26" s="2"/>
      <c r="E26" s="439"/>
      <c r="F26" s="440"/>
      <c r="G26" s="2"/>
      <c r="H26" s="439"/>
      <c r="I26" s="440"/>
      <c r="J26" s="2"/>
      <c r="K26" s="2"/>
      <c r="L26" s="2"/>
      <c r="M26" s="2"/>
      <c r="N26" s="2"/>
      <c r="O26" s="2"/>
      <c r="P26" s="2"/>
      <c r="Q26" s="2"/>
      <c r="R26" s="2"/>
      <c r="S26" s="2"/>
      <c r="T26" s="2"/>
      <c r="U26" s="2"/>
      <c r="V26" s="2"/>
      <c r="W26" s="2"/>
      <c r="X26" s="2"/>
      <c r="Y26" s="2"/>
      <c r="Z26" s="2"/>
    </row>
    <row r="27" spans="1:26" ht="15.75" customHeight="1" x14ac:dyDescent="0.25">
      <c r="A27" s="2"/>
      <c r="B27" s="2"/>
      <c r="C27" s="10"/>
      <c r="D27" s="2"/>
      <c r="E27" s="2"/>
      <c r="F27" s="10"/>
      <c r="G27" s="2"/>
      <c r="H27" s="2"/>
      <c r="I27" s="10"/>
      <c r="J27" s="2"/>
      <c r="K27" s="2"/>
      <c r="L27" s="2"/>
      <c r="M27" s="2"/>
      <c r="N27" s="2"/>
      <c r="O27" s="2"/>
      <c r="P27" s="2"/>
      <c r="Q27" s="2"/>
      <c r="R27" s="2"/>
      <c r="S27" s="2"/>
      <c r="T27" s="2"/>
      <c r="U27" s="2"/>
      <c r="V27" s="2"/>
      <c r="W27" s="2"/>
      <c r="X27" s="2"/>
      <c r="Y27" s="2"/>
      <c r="Z27" s="2"/>
    </row>
    <row r="28" spans="1:26" ht="15.75" customHeight="1" x14ac:dyDescent="0.25">
      <c r="A28" s="2"/>
      <c r="B28" s="437" t="s">
        <v>40</v>
      </c>
      <c r="C28" s="438"/>
      <c r="D28" s="2"/>
      <c r="E28" s="437" t="s">
        <v>41</v>
      </c>
      <c r="F28" s="438"/>
      <c r="G28" s="2"/>
      <c r="H28" s="437" t="s">
        <v>42</v>
      </c>
      <c r="I28" s="438"/>
      <c r="J28" s="2"/>
      <c r="K28" s="2"/>
      <c r="L28" s="2"/>
      <c r="M28" s="2"/>
      <c r="N28" s="2"/>
      <c r="O28" s="2"/>
      <c r="P28" s="2"/>
      <c r="Q28" s="2"/>
      <c r="R28" s="2"/>
      <c r="S28" s="2"/>
      <c r="T28" s="2"/>
      <c r="U28" s="2"/>
      <c r="V28" s="2"/>
      <c r="W28" s="2"/>
      <c r="X28" s="2"/>
      <c r="Y28" s="2"/>
      <c r="Z28" s="2"/>
    </row>
    <row r="29" spans="1:26" ht="15.75" customHeight="1" x14ac:dyDescent="0.25">
      <c r="A29" s="2"/>
      <c r="B29" s="439"/>
      <c r="C29" s="440"/>
      <c r="D29" s="2"/>
      <c r="E29" s="439"/>
      <c r="F29" s="440"/>
      <c r="G29" s="2"/>
      <c r="H29" s="439"/>
      <c r="I29" s="440"/>
      <c r="J29" s="2"/>
      <c r="K29" s="2"/>
      <c r="L29" s="2"/>
      <c r="M29" s="2"/>
      <c r="N29" s="2"/>
      <c r="O29" s="2"/>
      <c r="P29" s="2"/>
      <c r="Q29" s="2"/>
      <c r="R29" s="2"/>
      <c r="S29" s="2"/>
      <c r="T29" s="2"/>
      <c r="U29" s="2"/>
      <c r="V29" s="2"/>
      <c r="W29" s="2"/>
      <c r="X29" s="2"/>
      <c r="Y29" s="2"/>
      <c r="Z29" s="2"/>
    </row>
    <row r="30" spans="1:26" ht="15.75" customHeight="1" x14ac:dyDescent="0.25">
      <c r="A30" s="2"/>
      <c r="B30" s="2"/>
      <c r="C30" s="10"/>
      <c r="D30" s="2"/>
      <c r="E30" s="2"/>
      <c r="F30" s="2"/>
      <c r="G30" s="2"/>
      <c r="H30" s="2"/>
      <c r="I30" s="2"/>
      <c r="J30" s="2"/>
      <c r="K30" s="2"/>
      <c r="L30" s="2"/>
      <c r="M30" s="2"/>
      <c r="N30" s="2"/>
      <c r="O30" s="2"/>
      <c r="P30" s="2"/>
      <c r="Q30" s="2"/>
      <c r="R30" s="2"/>
      <c r="S30" s="2"/>
      <c r="T30" s="2"/>
      <c r="U30" s="2"/>
      <c r="V30" s="2"/>
      <c r="W30" s="2"/>
      <c r="X30" s="2"/>
      <c r="Y30" s="2"/>
      <c r="Z30" s="2"/>
    </row>
    <row r="31" spans="1:26" ht="30" customHeight="1" x14ac:dyDescent="0.25">
      <c r="A31" s="2"/>
      <c r="B31" s="437" t="s">
        <v>43</v>
      </c>
      <c r="C31" s="438"/>
      <c r="D31" s="2"/>
      <c r="E31" s="2"/>
      <c r="F31" s="2"/>
      <c r="G31" s="2"/>
      <c r="H31" s="2"/>
      <c r="I31" s="2"/>
      <c r="J31" s="2"/>
      <c r="K31" s="2"/>
      <c r="L31" s="2"/>
      <c r="M31" s="2"/>
      <c r="N31" s="2"/>
      <c r="O31" s="2"/>
      <c r="P31" s="2"/>
      <c r="Q31" s="2"/>
      <c r="R31" s="2"/>
      <c r="S31" s="2"/>
      <c r="T31" s="2"/>
      <c r="U31" s="2"/>
      <c r="V31" s="2"/>
      <c r="W31" s="2"/>
      <c r="X31" s="2"/>
      <c r="Y31" s="2"/>
      <c r="Z31" s="2"/>
    </row>
    <row r="32" spans="1:26" ht="30" customHeight="1" x14ac:dyDescent="0.25">
      <c r="A32" s="2"/>
      <c r="B32" s="439"/>
      <c r="C32" s="440"/>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2">
    <mergeCell ref="B28:C29"/>
    <mergeCell ref="E28:F29"/>
    <mergeCell ref="H28:I29"/>
    <mergeCell ref="B31:C32"/>
    <mergeCell ref="B11:C12"/>
    <mergeCell ref="B14:C15"/>
    <mergeCell ref="E14:F15"/>
    <mergeCell ref="H14:I15"/>
    <mergeCell ref="E18:F19"/>
    <mergeCell ref="E22:F23"/>
    <mergeCell ref="H22:I23"/>
    <mergeCell ref="E11:F12"/>
    <mergeCell ref="H11:I12"/>
    <mergeCell ref="B22:C23"/>
    <mergeCell ref="B25:C26"/>
    <mergeCell ref="E25:F26"/>
    <mergeCell ref="H25:I26"/>
    <mergeCell ref="B2:I2"/>
    <mergeCell ref="B5:C6"/>
    <mergeCell ref="B8:C9"/>
    <mergeCell ref="E8:F9"/>
    <mergeCell ref="H8:I9"/>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G1000"/>
  <sheetViews>
    <sheetView showGridLines="0" workbookViewId="0"/>
  </sheetViews>
  <sheetFormatPr baseColWidth="10" defaultColWidth="11.25" defaultRowHeight="15" customHeight="1" x14ac:dyDescent="0.25"/>
  <cols>
    <col min="1" max="1" width="8" customWidth="1"/>
    <col min="2" max="3" width="5.625" customWidth="1"/>
    <col min="4" max="4" width="1.875" customWidth="1"/>
    <col min="5" max="6" width="5.625" customWidth="1"/>
    <col min="7" max="7" width="1.875" customWidth="1"/>
    <col min="8" max="9" width="6.375" customWidth="1"/>
    <col min="10" max="10" width="1.875" customWidth="1"/>
    <col min="11" max="12" width="6.375" customWidth="1"/>
    <col min="13" max="13" width="1.875" customWidth="1"/>
    <col min="14" max="15" width="5.875" customWidth="1"/>
    <col min="16" max="16" width="1.875" customWidth="1"/>
    <col min="17" max="17" width="8" customWidth="1"/>
    <col min="18" max="18" width="10.25" customWidth="1"/>
    <col min="19" max="19" width="1.875" customWidth="1"/>
    <col min="20" max="21" width="6.875" customWidth="1"/>
    <col min="22" max="22" width="1.875" customWidth="1"/>
    <col min="23" max="25" width="6.875" customWidth="1"/>
    <col min="26" max="26" width="1.875" customWidth="1"/>
    <col min="27" max="28" width="7.25" customWidth="1"/>
    <col min="29" max="29" width="1.875" customWidth="1"/>
    <col min="30" max="31" width="7.25" customWidth="1"/>
    <col min="32" max="32" width="1.875" customWidth="1"/>
    <col min="33" max="34" width="7.25" customWidth="1"/>
    <col min="35" max="35" width="1.875" customWidth="1"/>
    <col min="36" max="36" width="7.25" customWidth="1"/>
    <col min="37" max="37" width="1.875" customWidth="1"/>
    <col min="38" max="39" width="6.5" customWidth="1"/>
    <col min="40" max="40" width="1.875" customWidth="1"/>
    <col min="41" max="42" width="6.5" customWidth="1"/>
    <col min="43" max="59" width="8" customWidth="1"/>
  </cols>
  <sheetData>
    <row r="1" spans="1:59" ht="15.75" x14ac:dyDescent="0.25">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row>
    <row r="2" spans="1:59" ht="15.75" x14ac:dyDescent="0.2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row>
    <row r="3" spans="1:59" ht="13.5" customHeight="1" x14ac:dyDescent="0.25">
      <c r="A3" s="29"/>
      <c r="B3" s="447" t="s">
        <v>44</v>
      </c>
      <c r="C3" s="450"/>
      <c r="D3" s="450"/>
      <c r="E3" s="450"/>
      <c r="F3" s="438"/>
      <c r="G3" s="29"/>
      <c r="H3" s="29"/>
      <c r="I3" s="447" t="s">
        <v>45</v>
      </c>
      <c r="J3" s="450"/>
      <c r="K3" s="438"/>
      <c r="L3" s="29"/>
      <c r="M3" s="30"/>
      <c r="N3" s="447" t="s">
        <v>43</v>
      </c>
      <c r="O3" s="438"/>
      <c r="P3" s="29"/>
      <c r="Q3" s="29"/>
      <c r="R3" s="447" t="s">
        <v>38</v>
      </c>
      <c r="S3" s="450"/>
      <c r="T3" s="438"/>
      <c r="U3" s="29"/>
      <c r="V3" s="29"/>
      <c r="W3" s="447" t="s">
        <v>46</v>
      </c>
      <c r="X3" s="450"/>
      <c r="Y3" s="452"/>
      <c r="AB3" s="29"/>
      <c r="AC3" s="29"/>
      <c r="AD3" s="29"/>
      <c r="AE3" s="447" t="s">
        <v>39</v>
      </c>
      <c r="AF3" s="450"/>
      <c r="AG3" s="438"/>
      <c r="AH3" s="29"/>
      <c r="AI3" s="29"/>
      <c r="AJ3" s="29"/>
      <c r="AK3" s="29"/>
      <c r="AL3" s="29"/>
      <c r="AM3" s="447" t="s">
        <v>42</v>
      </c>
      <c r="AN3" s="450"/>
      <c r="AO3" s="438"/>
      <c r="AP3" s="29"/>
      <c r="AQ3" s="29"/>
      <c r="AR3" s="29"/>
      <c r="AS3" s="29"/>
      <c r="AT3" s="29"/>
      <c r="AU3" s="29"/>
      <c r="AV3" s="29"/>
      <c r="AW3" s="29"/>
      <c r="AX3" s="29"/>
      <c r="AY3" s="29"/>
      <c r="AZ3" s="29"/>
      <c r="BA3" s="29"/>
      <c r="BB3" s="29"/>
      <c r="BC3" s="29"/>
      <c r="BD3" s="29"/>
      <c r="BE3" s="29"/>
      <c r="BF3" s="29"/>
      <c r="BG3" s="29"/>
    </row>
    <row r="4" spans="1:59" ht="69" customHeight="1" x14ac:dyDescent="0.25">
      <c r="A4" s="29"/>
      <c r="B4" s="439"/>
      <c r="C4" s="451"/>
      <c r="D4" s="451"/>
      <c r="E4" s="451"/>
      <c r="F4" s="440"/>
      <c r="G4" s="29"/>
      <c r="H4" s="29"/>
      <c r="I4" s="439"/>
      <c r="J4" s="451"/>
      <c r="K4" s="440"/>
      <c r="L4" s="29"/>
      <c r="M4" s="30"/>
      <c r="N4" s="439"/>
      <c r="O4" s="440"/>
      <c r="P4" s="29"/>
      <c r="R4" s="439"/>
      <c r="S4" s="451"/>
      <c r="T4" s="440"/>
      <c r="W4" s="439"/>
      <c r="X4" s="451"/>
      <c r="Y4" s="453"/>
      <c r="AB4" s="29"/>
      <c r="AC4" s="29"/>
      <c r="AD4" s="29"/>
      <c r="AE4" s="439"/>
      <c r="AF4" s="451"/>
      <c r="AG4" s="440"/>
      <c r="AH4" s="29"/>
      <c r="AI4" s="29"/>
      <c r="AJ4" s="29"/>
      <c r="AK4" s="29"/>
      <c r="AL4" s="29"/>
      <c r="AM4" s="439"/>
      <c r="AN4" s="451"/>
      <c r="AO4" s="440"/>
      <c r="AP4" s="29"/>
      <c r="AQ4" s="29"/>
      <c r="AR4" s="29"/>
      <c r="AS4" s="29"/>
      <c r="AT4" s="29"/>
      <c r="AU4" s="29"/>
      <c r="AV4" s="29"/>
      <c r="AW4" s="29"/>
      <c r="AX4" s="29"/>
      <c r="AY4" s="29"/>
      <c r="AZ4" s="29"/>
      <c r="BA4" s="29"/>
      <c r="BB4" s="29"/>
      <c r="BC4" s="29"/>
      <c r="BD4" s="29"/>
      <c r="BE4" s="29"/>
      <c r="BF4" s="29"/>
      <c r="BG4" s="29"/>
    </row>
    <row r="5" spans="1:59" ht="15.75" x14ac:dyDescent="0.25">
      <c r="A5" s="29"/>
      <c r="B5" s="29"/>
      <c r="C5" s="29"/>
      <c r="D5" s="29"/>
      <c r="E5" s="29"/>
      <c r="F5" s="29"/>
      <c r="G5" s="29"/>
      <c r="H5" s="29"/>
      <c r="I5" s="29"/>
      <c r="J5" s="29"/>
      <c r="K5" s="29"/>
      <c r="L5" s="29"/>
      <c r="M5" s="29"/>
      <c r="N5" s="29"/>
      <c r="O5" s="31"/>
      <c r="P5" s="29"/>
      <c r="R5" s="32"/>
      <c r="S5" s="33"/>
      <c r="T5" s="34"/>
      <c r="W5" s="35"/>
      <c r="X5" s="29"/>
      <c r="Y5" s="29"/>
      <c r="Z5" s="29"/>
      <c r="AA5" s="29"/>
      <c r="AB5" s="29"/>
      <c r="AC5" s="29"/>
      <c r="AD5" s="29"/>
      <c r="AE5" s="29"/>
      <c r="AF5" s="29"/>
      <c r="AG5" s="29"/>
      <c r="AK5" s="29"/>
      <c r="AL5" s="29"/>
      <c r="AM5" s="29"/>
      <c r="AN5" s="29"/>
      <c r="AO5" s="29"/>
      <c r="AP5" s="29"/>
      <c r="AQ5" s="29"/>
      <c r="AR5" s="29"/>
      <c r="AS5" s="29"/>
      <c r="AT5" s="29"/>
      <c r="AU5" s="29"/>
      <c r="AV5" s="29"/>
      <c r="AW5" s="29"/>
      <c r="AX5" s="29"/>
      <c r="AY5" s="29"/>
      <c r="AZ5" s="29"/>
      <c r="BA5" s="29"/>
      <c r="BB5" s="29"/>
      <c r="BC5" s="29"/>
      <c r="BD5" s="29"/>
      <c r="BE5" s="29"/>
      <c r="BF5" s="29"/>
      <c r="BG5" s="29"/>
    </row>
    <row r="6" spans="1:59" ht="15.75" x14ac:dyDescent="0.25">
      <c r="A6" s="29"/>
      <c r="B6" s="29"/>
      <c r="C6" s="36"/>
      <c r="D6" s="37"/>
      <c r="E6" s="38"/>
      <c r="F6" s="29"/>
      <c r="G6" s="29"/>
      <c r="H6" s="29"/>
      <c r="I6" s="36"/>
      <c r="J6" s="37"/>
      <c r="K6" s="38"/>
      <c r="L6" s="29"/>
      <c r="M6" s="29"/>
      <c r="N6" s="29"/>
      <c r="O6" s="31"/>
      <c r="P6" s="29"/>
      <c r="Q6" s="32"/>
      <c r="S6" s="29"/>
      <c r="T6" s="39"/>
      <c r="W6" s="32"/>
      <c r="X6" s="29"/>
      <c r="Y6" s="29"/>
      <c r="Z6" s="29"/>
      <c r="AA6" s="29"/>
      <c r="AB6" s="36"/>
      <c r="AC6" s="37"/>
      <c r="AD6" s="38"/>
      <c r="AE6" s="36"/>
      <c r="AF6" s="37"/>
      <c r="AG6" s="38"/>
      <c r="AK6" s="29"/>
      <c r="AL6" s="29"/>
      <c r="AM6" s="36"/>
      <c r="AN6" s="37"/>
      <c r="AO6" s="38"/>
      <c r="AP6" s="29"/>
      <c r="AQ6" s="29"/>
      <c r="AR6" s="29"/>
      <c r="AS6" s="29"/>
      <c r="AT6" s="29"/>
      <c r="AU6" s="29"/>
      <c r="AV6" s="29"/>
      <c r="AW6" s="29"/>
      <c r="AX6" s="29"/>
      <c r="AY6" s="29"/>
      <c r="AZ6" s="29"/>
      <c r="BA6" s="29"/>
      <c r="BB6" s="29"/>
      <c r="BC6" s="29"/>
      <c r="BD6" s="29"/>
      <c r="BE6" s="29"/>
      <c r="BF6" s="29"/>
      <c r="BG6" s="29"/>
    </row>
    <row r="7" spans="1:59" ht="15" customHeight="1" x14ac:dyDescent="0.25">
      <c r="A7" s="29"/>
      <c r="B7" s="454" t="s">
        <v>47</v>
      </c>
      <c r="C7" s="438"/>
      <c r="D7" s="29"/>
      <c r="E7" s="454" t="s">
        <v>48</v>
      </c>
      <c r="F7" s="438"/>
      <c r="G7" s="29"/>
      <c r="H7" s="454" t="s">
        <v>49</v>
      </c>
      <c r="I7" s="438"/>
      <c r="J7" s="29"/>
      <c r="K7" s="454" t="s">
        <v>50</v>
      </c>
      <c r="L7" s="438"/>
      <c r="M7" s="29"/>
      <c r="N7" s="454" t="s">
        <v>51</v>
      </c>
      <c r="O7" s="438"/>
      <c r="P7" s="29"/>
      <c r="Q7" s="454" t="s">
        <v>52</v>
      </c>
      <c r="R7" s="438"/>
      <c r="S7" s="29"/>
      <c r="T7" s="454" t="s">
        <v>53</v>
      </c>
      <c r="U7" s="438"/>
      <c r="V7" s="29"/>
      <c r="W7" s="454" t="s">
        <v>54</v>
      </c>
      <c r="X7" s="438"/>
      <c r="Z7" s="29"/>
      <c r="AA7" s="454" t="s">
        <v>55</v>
      </c>
      <c r="AB7" s="438"/>
      <c r="AC7" s="29"/>
      <c r="AD7" s="454" t="s">
        <v>56</v>
      </c>
      <c r="AE7" s="438"/>
      <c r="AF7" s="29"/>
      <c r="AG7" s="454" t="s">
        <v>57</v>
      </c>
      <c r="AH7" s="438"/>
      <c r="AI7" s="29"/>
      <c r="AK7" s="29"/>
      <c r="AL7" s="454" t="s">
        <v>58</v>
      </c>
      <c r="AM7" s="438"/>
      <c r="AN7" s="29"/>
      <c r="AO7" s="454" t="s">
        <v>59</v>
      </c>
      <c r="AP7" s="438"/>
      <c r="AQ7" s="29"/>
      <c r="AR7" s="29"/>
      <c r="AS7" s="29"/>
      <c r="AT7" s="29"/>
      <c r="AU7" s="29"/>
      <c r="AV7" s="29"/>
      <c r="AW7" s="29"/>
      <c r="AX7" s="29"/>
      <c r="AY7" s="29"/>
      <c r="AZ7" s="29"/>
      <c r="BA7" s="29"/>
      <c r="BB7" s="29"/>
      <c r="BC7" s="29"/>
      <c r="BD7" s="29"/>
      <c r="BE7" s="29"/>
      <c r="BF7" s="29"/>
      <c r="BG7" s="29"/>
    </row>
    <row r="8" spans="1:59" ht="93" customHeight="1" x14ac:dyDescent="0.25">
      <c r="A8" s="29"/>
      <c r="B8" s="439"/>
      <c r="C8" s="440"/>
      <c r="D8" s="29"/>
      <c r="E8" s="439"/>
      <c r="F8" s="440"/>
      <c r="G8" s="29"/>
      <c r="H8" s="439"/>
      <c r="I8" s="440"/>
      <c r="J8" s="29"/>
      <c r="K8" s="458"/>
      <c r="L8" s="459"/>
      <c r="M8" s="29"/>
      <c r="N8" s="439"/>
      <c r="O8" s="440"/>
      <c r="P8" s="29"/>
      <c r="Q8" s="439"/>
      <c r="R8" s="440"/>
      <c r="S8" s="29"/>
      <c r="T8" s="439"/>
      <c r="U8" s="440"/>
      <c r="V8" s="29"/>
      <c r="W8" s="439"/>
      <c r="X8" s="440"/>
      <c r="Z8" s="29"/>
      <c r="AA8" s="439"/>
      <c r="AB8" s="440"/>
      <c r="AC8" s="29"/>
      <c r="AD8" s="439"/>
      <c r="AE8" s="440"/>
      <c r="AF8" s="29"/>
      <c r="AG8" s="439"/>
      <c r="AH8" s="440"/>
      <c r="AI8" s="29"/>
      <c r="AK8" s="29"/>
      <c r="AL8" s="439"/>
      <c r="AM8" s="440"/>
      <c r="AN8" s="29"/>
      <c r="AO8" s="439"/>
      <c r="AP8" s="440"/>
      <c r="AQ8" s="29"/>
      <c r="AR8" s="29"/>
      <c r="AS8" s="29"/>
      <c r="AT8" s="29"/>
      <c r="AU8" s="29"/>
      <c r="AV8" s="29"/>
      <c r="AW8" s="29"/>
      <c r="AX8" s="29"/>
      <c r="AY8" s="29"/>
      <c r="AZ8" s="29"/>
      <c r="BA8" s="29"/>
      <c r="BB8" s="29"/>
      <c r="BC8" s="29"/>
      <c r="BD8" s="29"/>
      <c r="BE8" s="29"/>
      <c r="BF8" s="29"/>
      <c r="BG8" s="29"/>
    </row>
    <row r="9" spans="1:59" ht="15.75" x14ac:dyDescent="0.25">
      <c r="A9" s="29"/>
      <c r="B9" s="40"/>
      <c r="C9" s="29"/>
      <c r="D9" s="41"/>
      <c r="E9" s="37"/>
      <c r="F9" s="42"/>
      <c r="G9" s="43"/>
      <c r="H9" s="44"/>
      <c r="I9" s="45"/>
      <c r="J9" s="43"/>
      <c r="K9" s="46"/>
      <c r="L9" s="43"/>
      <c r="M9" s="43"/>
      <c r="N9" s="44"/>
      <c r="O9" s="43"/>
      <c r="P9" s="43"/>
      <c r="Q9" s="44"/>
      <c r="R9" s="45"/>
      <c r="S9" s="43"/>
      <c r="T9" s="47"/>
      <c r="U9" s="48"/>
      <c r="V9" s="43"/>
      <c r="W9" s="44"/>
      <c r="X9" s="49"/>
      <c r="Y9" s="29"/>
      <c r="Z9" s="29"/>
      <c r="AA9" s="29"/>
      <c r="AB9" s="50"/>
      <c r="AC9" s="41"/>
      <c r="AD9" s="51"/>
      <c r="AE9" s="50"/>
      <c r="AF9" s="41"/>
      <c r="AG9" s="52"/>
      <c r="AH9" s="53"/>
      <c r="AI9" s="54"/>
      <c r="AJ9" s="55"/>
      <c r="AK9" s="56"/>
      <c r="AL9" s="43"/>
      <c r="AM9" s="42"/>
      <c r="AN9" s="43"/>
      <c r="AO9" s="57"/>
      <c r="AP9" s="58"/>
      <c r="AQ9" s="29"/>
      <c r="AR9" s="29"/>
      <c r="AS9" s="29"/>
      <c r="AT9" s="29"/>
      <c r="AU9" s="29"/>
      <c r="AV9" s="29"/>
      <c r="AW9" s="29"/>
      <c r="AX9" s="29"/>
      <c r="AY9" s="29"/>
      <c r="AZ9" s="29"/>
      <c r="BA9" s="29"/>
      <c r="BB9" s="29"/>
      <c r="BC9" s="29"/>
      <c r="BD9" s="29"/>
      <c r="BE9" s="29"/>
      <c r="BF9" s="29"/>
      <c r="BG9" s="29"/>
    </row>
    <row r="10" spans="1:59" ht="15.75" x14ac:dyDescent="0.25">
      <c r="A10" s="29"/>
      <c r="B10" s="29"/>
      <c r="C10" s="59"/>
      <c r="D10" s="29"/>
      <c r="E10" s="59"/>
      <c r="F10" s="60"/>
      <c r="G10" s="29"/>
      <c r="H10" s="61"/>
      <c r="I10" s="29"/>
      <c r="J10" s="29"/>
      <c r="K10" s="29"/>
      <c r="L10" s="29"/>
      <c r="M10" s="29"/>
      <c r="N10" s="29"/>
      <c r="O10" s="29"/>
      <c r="P10" s="29"/>
      <c r="Q10" s="62"/>
      <c r="X10" s="63"/>
      <c r="Y10" s="64"/>
      <c r="Z10" s="64"/>
      <c r="AA10" s="65"/>
      <c r="AB10" s="56"/>
      <c r="AC10" s="43"/>
      <c r="AD10" s="66"/>
      <c r="AE10" s="43"/>
      <c r="AF10" s="43"/>
      <c r="AG10" s="43"/>
      <c r="AH10" s="67"/>
      <c r="AI10" s="68"/>
      <c r="AJ10" s="69"/>
      <c r="AK10" s="29"/>
      <c r="AL10" s="29"/>
      <c r="AM10" s="29"/>
      <c r="AN10" s="29"/>
      <c r="AO10" s="29"/>
      <c r="AP10" s="29"/>
      <c r="AQ10" s="29"/>
      <c r="AR10" s="29"/>
      <c r="AS10" s="29"/>
      <c r="AT10" s="29"/>
      <c r="AU10" s="29"/>
      <c r="AV10" s="29"/>
      <c r="AW10" s="29"/>
      <c r="AX10" s="29"/>
      <c r="AY10" s="29"/>
      <c r="AZ10" s="29"/>
      <c r="BA10" s="29"/>
      <c r="BB10" s="29"/>
      <c r="BC10" s="29"/>
      <c r="BD10" s="29"/>
      <c r="BE10" s="29"/>
      <c r="BF10" s="29"/>
      <c r="BG10" s="29"/>
    </row>
    <row r="11" spans="1:59" ht="15.75" x14ac:dyDescent="0.25">
      <c r="A11" s="29"/>
      <c r="B11" s="445" t="s">
        <v>60</v>
      </c>
      <c r="C11" s="450"/>
      <c r="D11" s="450"/>
      <c r="E11" s="450"/>
      <c r="F11" s="450"/>
      <c r="G11" s="450"/>
      <c r="H11" s="450"/>
      <c r="I11" s="450"/>
      <c r="J11" s="450"/>
      <c r="K11" s="450"/>
      <c r="L11" s="450"/>
      <c r="M11" s="450"/>
      <c r="N11" s="438"/>
      <c r="O11" s="29"/>
      <c r="P11" s="29"/>
      <c r="Q11" s="29"/>
      <c r="W11" s="70"/>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row>
    <row r="12" spans="1:59" ht="15.75" x14ac:dyDescent="0.25">
      <c r="A12" s="29"/>
      <c r="B12" s="439"/>
      <c r="C12" s="451"/>
      <c r="D12" s="451"/>
      <c r="E12" s="451"/>
      <c r="F12" s="451"/>
      <c r="G12" s="451"/>
      <c r="H12" s="451"/>
      <c r="I12" s="451"/>
      <c r="J12" s="451"/>
      <c r="K12" s="451"/>
      <c r="L12" s="451"/>
      <c r="M12" s="451"/>
      <c r="N12" s="440"/>
      <c r="O12" s="29"/>
      <c r="P12" s="29"/>
      <c r="Q12" s="29"/>
      <c r="W12" s="71"/>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row>
    <row r="13" spans="1:59" ht="15.75" x14ac:dyDescent="0.25">
      <c r="A13" s="29"/>
      <c r="B13" s="29"/>
      <c r="C13" s="29"/>
      <c r="D13" s="29"/>
      <c r="E13" s="29"/>
      <c r="F13" s="29"/>
      <c r="G13" s="29"/>
      <c r="H13" s="29"/>
      <c r="I13" s="29"/>
      <c r="J13" s="29"/>
      <c r="K13" s="29"/>
      <c r="L13" s="29"/>
      <c r="M13" s="29"/>
      <c r="N13" s="29"/>
      <c r="O13" s="29"/>
      <c r="P13" s="29"/>
      <c r="Q13" s="455" t="s">
        <v>61</v>
      </c>
      <c r="R13" s="450"/>
      <c r="S13" s="450"/>
      <c r="T13" s="450"/>
      <c r="U13" s="450"/>
      <c r="V13" s="450"/>
      <c r="W13" s="450"/>
      <c r="X13" s="438"/>
      <c r="Y13" s="72"/>
      <c r="Z13" s="455" t="s">
        <v>61</v>
      </c>
      <c r="AA13" s="450"/>
      <c r="AB13" s="450"/>
      <c r="AC13" s="450"/>
      <c r="AD13" s="450"/>
      <c r="AE13" s="438"/>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row>
    <row r="14" spans="1:59" ht="15.75" x14ac:dyDescent="0.25">
      <c r="A14" s="29"/>
      <c r="B14" s="29"/>
      <c r="C14" s="29"/>
      <c r="D14" s="29"/>
      <c r="E14" s="29"/>
      <c r="F14" s="29"/>
      <c r="G14" s="29"/>
      <c r="H14" s="29"/>
      <c r="I14" s="29"/>
      <c r="J14" s="29"/>
      <c r="K14" s="29"/>
      <c r="L14" s="29"/>
      <c r="M14" s="29"/>
      <c r="N14" s="29"/>
      <c r="O14" s="29"/>
      <c r="P14" s="29"/>
      <c r="Q14" s="439"/>
      <c r="R14" s="451"/>
      <c r="S14" s="451"/>
      <c r="T14" s="451"/>
      <c r="U14" s="451"/>
      <c r="V14" s="451"/>
      <c r="W14" s="451"/>
      <c r="X14" s="440"/>
      <c r="Y14" s="73"/>
      <c r="Z14" s="439"/>
      <c r="AA14" s="451"/>
      <c r="AB14" s="451"/>
      <c r="AC14" s="451"/>
      <c r="AD14" s="451"/>
      <c r="AE14" s="440"/>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row>
    <row r="15" spans="1:59" ht="15.75" x14ac:dyDescent="0.2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456"/>
      <c r="AH15" s="457"/>
      <c r="AI15" s="457"/>
      <c r="AJ15" s="457"/>
      <c r="AK15" s="457"/>
      <c r="AL15" s="457"/>
      <c r="AM15" s="457"/>
      <c r="AN15" s="457"/>
      <c r="AO15" s="457"/>
      <c r="AP15" s="457"/>
      <c r="AQ15" s="29"/>
      <c r="AR15" s="29"/>
      <c r="AS15" s="29"/>
      <c r="AT15" s="29"/>
      <c r="AU15" s="29"/>
      <c r="AV15" s="29"/>
      <c r="AW15" s="29"/>
      <c r="AX15" s="29"/>
      <c r="AY15" s="29"/>
      <c r="AZ15" s="29"/>
      <c r="BA15" s="29"/>
      <c r="BB15" s="29"/>
      <c r="BC15" s="29"/>
      <c r="BD15" s="29"/>
      <c r="BE15" s="29"/>
      <c r="BF15" s="29"/>
      <c r="BG15" s="29"/>
    </row>
    <row r="16" spans="1:59" ht="15.75" x14ac:dyDescent="0.25">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457"/>
      <c r="AH16" s="457"/>
      <c r="AI16" s="457"/>
      <c r="AJ16" s="457"/>
      <c r="AK16" s="457"/>
      <c r="AL16" s="457"/>
      <c r="AM16" s="457"/>
      <c r="AN16" s="457"/>
      <c r="AO16" s="457"/>
      <c r="AP16" s="457"/>
      <c r="AQ16" s="29"/>
      <c r="AR16" s="29"/>
      <c r="AS16" s="29"/>
      <c r="AT16" s="29"/>
      <c r="AU16" s="29"/>
      <c r="AV16" s="29"/>
      <c r="AW16" s="29"/>
      <c r="AX16" s="29"/>
      <c r="AY16" s="29"/>
      <c r="AZ16" s="29"/>
      <c r="BA16" s="29"/>
      <c r="BB16" s="29"/>
      <c r="BC16" s="29"/>
      <c r="BD16" s="29"/>
      <c r="BE16" s="29"/>
      <c r="BF16" s="29"/>
      <c r="BG16" s="29"/>
    </row>
    <row r="17" spans="1:59" ht="15.75" x14ac:dyDescent="0.25">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row>
    <row r="18" spans="1:59" ht="15.75" x14ac:dyDescent="0.25">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row>
    <row r="19" spans="1:59" ht="15.75" x14ac:dyDescent="0.25">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row>
    <row r="20" spans="1:59" ht="15.75" x14ac:dyDescent="0.25">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row>
    <row r="21" spans="1:59" ht="15.75" customHeight="1" x14ac:dyDescent="0.25">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row>
    <row r="22" spans="1:59" ht="15.75" customHeight="1" x14ac:dyDescent="0.25">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row>
    <row r="23" spans="1:59" ht="15.75" customHeight="1" x14ac:dyDescent="0.25">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row>
    <row r="24" spans="1:59" ht="15.75" customHeight="1" x14ac:dyDescent="0.25">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row>
    <row r="25" spans="1:59" ht="15.75" customHeight="1" x14ac:dyDescent="0.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row>
    <row r="26" spans="1:59" ht="15.75" customHeight="1" x14ac:dyDescent="0.25">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row>
    <row r="27" spans="1:59" ht="15.75" customHeight="1" x14ac:dyDescent="0.25">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row>
    <row r="28" spans="1:59" ht="15.75" customHeight="1" x14ac:dyDescent="0.25">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row>
    <row r="29" spans="1:59" ht="15.75" customHeight="1" x14ac:dyDescent="0.25">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row>
    <row r="30" spans="1:59" ht="15.75" customHeight="1" x14ac:dyDescent="0.25">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row>
    <row r="31" spans="1:59" ht="15.75" customHeight="1" x14ac:dyDescent="0.25">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row>
    <row r="32" spans="1:59" ht="15.75" customHeight="1" x14ac:dyDescent="0.25">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row>
    <row r="33" spans="1:59" ht="15.75" customHeight="1" x14ac:dyDescent="0.25">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row>
    <row r="34" spans="1:59" ht="15.75" customHeight="1" x14ac:dyDescent="0.25">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row>
    <row r="35" spans="1:59" ht="15.75" customHeight="1" x14ac:dyDescent="0.2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row>
    <row r="36" spans="1:59" ht="15.75" customHeight="1" x14ac:dyDescent="0.25">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row>
    <row r="37" spans="1:59" ht="15.75" customHeight="1" x14ac:dyDescent="0.25">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row>
    <row r="38" spans="1:59" ht="15.75" customHeight="1" x14ac:dyDescent="0.25">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row>
    <row r="39" spans="1:59" ht="15.75" customHeight="1" x14ac:dyDescent="0.25">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row>
    <row r="40" spans="1:59" ht="15.75" customHeight="1" x14ac:dyDescent="0.25">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row>
    <row r="41" spans="1:59" ht="15.75" customHeight="1" x14ac:dyDescent="0.25">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row>
    <row r="42" spans="1:59" ht="15.75" customHeight="1" x14ac:dyDescent="0.25">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row>
    <row r="43" spans="1:59" ht="15.75" customHeight="1" x14ac:dyDescent="0.25">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row>
    <row r="44" spans="1:59" ht="15.75" customHeight="1" x14ac:dyDescent="0.25">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row>
    <row r="45" spans="1:59" ht="15.75" customHeight="1" x14ac:dyDescent="0.2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row>
    <row r="46" spans="1:59" ht="15.75" customHeight="1" x14ac:dyDescent="0.25">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row>
    <row r="47" spans="1:59" ht="15.75" customHeight="1" x14ac:dyDescent="0.25">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row>
    <row r="48" spans="1:59" ht="15.75" customHeight="1" x14ac:dyDescent="0.25">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row>
    <row r="49" spans="1:59" ht="15.75" customHeight="1" x14ac:dyDescent="0.25">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row>
    <row r="50" spans="1:59" ht="15.75" customHeight="1" x14ac:dyDescent="0.25">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row>
    <row r="51" spans="1:59" ht="15.75" customHeight="1" x14ac:dyDescent="0.25">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row>
    <row r="52" spans="1:59" ht="15.75" customHeight="1" x14ac:dyDescent="0.25">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row>
    <row r="53" spans="1:59" ht="15.75" customHeight="1" x14ac:dyDescent="0.25">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row>
    <row r="54" spans="1:59" ht="15.75" customHeight="1" x14ac:dyDescent="0.25">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row>
    <row r="55" spans="1:59" ht="15.75" customHeight="1" x14ac:dyDescent="0.2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row>
    <row r="56" spans="1:59" ht="15.75" customHeight="1" x14ac:dyDescent="0.25">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row>
    <row r="57" spans="1:59" ht="15.75" customHeight="1" x14ac:dyDescent="0.25">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row>
    <row r="58" spans="1:59" ht="15.75" customHeight="1" x14ac:dyDescent="0.25">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row>
    <row r="59" spans="1:59" ht="15.75" customHeight="1" x14ac:dyDescent="0.25">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row>
    <row r="60" spans="1:59" ht="15.75" customHeight="1" x14ac:dyDescent="0.25">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row>
    <row r="61" spans="1:59" ht="15.75" customHeight="1" x14ac:dyDescent="0.25">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row>
    <row r="62" spans="1:59" ht="15.75" customHeight="1" x14ac:dyDescent="0.25">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row>
    <row r="63" spans="1:59" ht="15.75" customHeight="1" x14ac:dyDescent="0.25">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row>
    <row r="64" spans="1:59" ht="15.75" customHeight="1" x14ac:dyDescent="0.25">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row>
    <row r="65" spans="1:59" ht="15.75" customHeight="1" x14ac:dyDescent="0.2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row>
    <row r="66" spans="1:59" ht="15.75" customHeight="1" x14ac:dyDescent="0.25">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row>
    <row r="67" spans="1:59" ht="15.75" customHeight="1" x14ac:dyDescent="0.25">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row>
    <row r="68" spans="1:59" ht="15.75" customHeight="1" x14ac:dyDescent="0.25">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row>
    <row r="69" spans="1:59" ht="15.75" customHeight="1" x14ac:dyDescent="0.25">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row>
    <row r="70" spans="1:59" ht="15.75" customHeight="1" x14ac:dyDescent="0.25">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row>
    <row r="71" spans="1:59" ht="15.75" customHeight="1" x14ac:dyDescent="0.25">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row>
    <row r="72" spans="1:59" ht="15.75" customHeight="1" x14ac:dyDescent="0.25">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row>
    <row r="73" spans="1:59" ht="15.75" customHeight="1" x14ac:dyDescent="0.25">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row>
    <row r="74" spans="1:59" ht="15.75" customHeight="1" x14ac:dyDescent="0.25">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row>
    <row r="75" spans="1:59" ht="15.75" customHeight="1" x14ac:dyDescent="0.2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row>
    <row r="76" spans="1:59" ht="15.75" customHeight="1" x14ac:dyDescent="0.25">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row>
    <row r="77" spans="1:59" ht="15.75" customHeight="1" x14ac:dyDescent="0.25">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row>
    <row r="78" spans="1:59" ht="15.75" customHeight="1" x14ac:dyDescent="0.25">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row>
    <row r="79" spans="1:59" ht="15.75" customHeight="1" x14ac:dyDescent="0.25">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row>
    <row r="80" spans="1:59" ht="15.75" customHeight="1" x14ac:dyDescent="0.25">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row>
    <row r="81" spans="1:59" ht="15.75" customHeight="1" x14ac:dyDescent="0.25">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row>
    <row r="82" spans="1:59" ht="15.75" customHeight="1" x14ac:dyDescent="0.25">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row>
    <row r="83" spans="1:59" ht="15.75" customHeight="1" x14ac:dyDescent="0.25">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row>
    <row r="84" spans="1:59" ht="15.75" customHeight="1" x14ac:dyDescent="0.25">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row>
    <row r="85" spans="1:59" ht="15.75" customHeight="1" x14ac:dyDescent="0.2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row>
    <row r="86" spans="1:59" ht="15.75" customHeight="1" x14ac:dyDescent="0.25">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row>
    <row r="87" spans="1:59" ht="15.75" customHeight="1" x14ac:dyDescent="0.25">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row>
    <row r="88" spans="1:59" ht="15.75" customHeight="1" x14ac:dyDescent="0.25">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row>
    <row r="89" spans="1:59" ht="15.75" customHeight="1" x14ac:dyDescent="0.25">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row>
    <row r="90" spans="1:59" ht="15.75" customHeight="1" x14ac:dyDescent="0.25">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row>
    <row r="91" spans="1:59" ht="15.75" customHeight="1" x14ac:dyDescent="0.25">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row>
    <row r="92" spans="1:59" ht="15.75" customHeight="1" x14ac:dyDescent="0.25">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row>
    <row r="93" spans="1:59" ht="15.75" customHeight="1" x14ac:dyDescent="0.25">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row>
    <row r="94" spans="1:59" ht="15.75" customHeight="1" x14ac:dyDescent="0.25">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row>
    <row r="95" spans="1:59" ht="15.75" customHeight="1" x14ac:dyDescent="0.2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row>
    <row r="96" spans="1:59" ht="15.75" customHeight="1" x14ac:dyDescent="0.25">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row>
    <row r="97" spans="1:59" ht="15.75" customHeight="1" x14ac:dyDescent="0.25">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row>
    <row r="98" spans="1:59" ht="15.75" customHeight="1" x14ac:dyDescent="0.25">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row>
    <row r="99" spans="1:59" ht="15.75" customHeight="1" x14ac:dyDescent="0.25">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row>
    <row r="100" spans="1:59" ht="15.75" customHeight="1" x14ac:dyDescent="0.25">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row>
    <row r="101" spans="1:59" ht="15.75" customHeight="1" x14ac:dyDescent="0.25">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row>
    <row r="102" spans="1:59" ht="15.75" customHeight="1" x14ac:dyDescent="0.25">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row>
    <row r="103" spans="1:59" ht="15.75" customHeight="1" x14ac:dyDescent="0.25">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row>
    <row r="104" spans="1:59" ht="15.75" customHeight="1" x14ac:dyDescent="0.25">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row>
    <row r="105" spans="1:59" ht="15.75" customHeight="1" x14ac:dyDescent="0.2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row>
    <row r="106" spans="1:59" ht="15.75" customHeight="1" x14ac:dyDescent="0.25">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row>
    <row r="107" spans="1:59" ht="15.75" customHeight="1" x14ac:dyDescent="0.25">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row>
    <row r="108" spans="1:59" ht="15.75" customHeight="1" x14ac:dyDescent="0.25">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row>
    <row r="109" spans="1:59" ht="15.75" customHeight="1" x14ac:dyDescent="0.25">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row>
    <row r="110" spans="1:59" ht="15.75" customHeight="1" x14ac:dyDescent="0.25">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row>
    <row r="111" spans="1:59" ht="15.75" customHeight="1" x14ac:dyDescent="0.25">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row>
    <row r="112" spans="1:59" ht="15.75" customHeight="1" x14ac:dyDescent="0.25">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row>
    <row r="113" spans="1:59" ht="15.75" customHeight="1" x14ac:dyDescent="0.25">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row>
    <row r="114" spans="1:59" ht="15.75" customHeight="1" x14ac:dyDescent="0.25">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row>
    <row r="115" spans="1:59" ht="15.75" customHeight="1" x14ac:dyDescent="0.2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row>
    <row r="116" spans="1:59" ht="15.75" customHeight="1" x14ac:dyDescent="0.25">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row>
    <row r="117" spans="1:59" ht="15.75" customHeight="1" x14ac:dyDescent="0.25">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row>
    <row r="118" spans="1:59" ht="15.75" customHeight="1" x14ac:dyDescent="0.25">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row>
    <row r="119" spans="1:59" ht="15.75" customHeight="1" x14ac:dyDescent="0.25">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row>
    <row r="120" spans="1:59" ht="15.75" customHeight="1" x14ac:dyDescent="0.25">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row>
    <row r="121" spans="1:59" ht="15.75" customHeight="1" x14ac:dyDescent="0.25">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row>
    <row r="122" spans="1:59" ht="15.75" customHeight="1" x14ac:dyDescent="0.25">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row>
    <row r="123" spans="1:59" ht="15.75" customHeight="1" x14ac:dyDescent="0.25">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row>
    <row r="124" spans="1:59" ht="15.75" customHeight="1" x14ac:dyDescent="0.25">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row>
    <row r="125" spans="1:59" ht="15.75" customHeight="1" x14ac:dyDescent="0.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row>
    <row r="126" spans="1:59" ht="15.75" customHeight="1" x14ac:dyDescent="0.25">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row>
    <row r="127" spans="1:59" ht="15.75" customHeight="1" x14ac:dyDescent="0.25">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row>
    <row r="128" spans="1:59" ht="15.75" customHeight="1" x14ac:dyDescent="0.25">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row>
    <row r="129" spans="1:59" ht="15.75" customHeight="1" x14ac:dyDescent="0.25">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row>
    <row r="130" spans="1:59" ht="15.75" customHeight="1" x14ac:dyDescent="0.25">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row>
    <row r="131" spans="1:59" ht="15.75" customHeight="1" x14ac:dyDescent="0.25">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row>
    <row r="132" spans="1:59" ht="15.75" customHeight="1" x14ac:dyDescent="0.25">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row>
    <row r="133" spans="1:59" ht="15.75" customHeight="1" x14ac:dyDescent="0.25">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row>
    <row r="134" spans="1:59" ht="15.75" customHeight="1" x14ac:dyDescent="0.25">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row>
    <row r="135" spans="1:59" ht="15.75" customHeight="1" x14ac:dyDescent="0.2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row>
    <row r="136" spans="1:59" ht="15.75" customHeight="1" x14ac:dyDescent="0.25">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row>
    <row r="137" spans="1:59" ht="15.75" customHeight="1" x14ac:dyDescent="0.25">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row>
    <row r="138" spans="1:59" ht="15.75" customHeight="1" x14ac:dyDescent="0.25">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row>
    <row r="139" spans="1:59" ht="15.75" customHeight="1" x14ac:dyDescent="0.25">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row>
    <row r="140" spans="1:59" ht="15.75" customHeight="1" x14ac:dyDescent="0.25">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row>
    <row r="141" spans="1:59" ht="15.75" customHeight="1" x14ac:dyDescent="0.25">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row>
    <row r="142" spans="1:59" ht="15.75" customHeight="1" x14ac:dyDescent="0.25">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row>
    <row r="143" spans="1:59" ht="15.75" customHeight="1" x14ac:dyDescent="0.25">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row>
    <row r="144" spans="1:59" ht="15.75" customHeight="1" x14ac:dyDescent="0.25">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row>
    <row r="145" spans="1:59" ht="15.75" customHeight="1" x14ac:dyDescent="0.2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row>
    <row r="146" spans="1:59" ht="15.75" customHeight="1" x14ac:dyDescent="0.25">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row>
    <row r="147" spans="1:59" ht="15.75" customHeight="1" x14ac:dyDescent="0.25">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row>
    <row r="148" spans="1:59" ht="15.75" customHeight="1" x14ac:dyDescent="0.25">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59" ht="15.75" customHeight="1" x14ac:dyDescent="0.25">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59" ht="15.75" customHeight="1" x14ac:dyDescent="0.25">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59" ht="15.75" customHeight="1" x14ac:dyDescent="0.25">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row>
    <row r="152" spans="1:59" ht="15.75" customHeight="1" x14ac:dyDescent="0.25">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row>
    <row r="153" spans="1:59" ht="15.75" customHeight="1" x14ac:dyDescent="0.25">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row>
    <row r="154" spans="1:59" ht="15.75" customHeight="1" x14ac:dyDescent="0.25">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row>
    <row r="155" spans="1:59" ht="15.75" customHeight="1" x14ac:dyDescent="0.2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row>
    <row r="156" spans="1:59" ht="15.75" customHeight="1" x14ac:dyDescent="0.25">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row>
    <row r="157" spans="1:59" ht="15.75" customHeight="1" x14ac:dyDescent="0.25">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row>
    <row r="158" spans="1:59" ht="15.75" customHeight="1" x14ac:dyDescent="0.25">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row>
    <row r="159" spans="1:59" ht="15.75" customHeight="1" x14ac:dyDescent="0.25">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row>
    <row r="160" spans="1:59" ht="15.75" customHeight="1" x14ac:dyDescent="0.25">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row>
    <row r="161" spans="1:59" ht="15.75" customHeight="1" x14ac:dyDescent="0.25">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row>
    <row r="162" spans="1:59" ht="15.75" customHeight="1" x14ac:dyDescent="0.25">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row>
    <row r="163" spans="1:59" ht="15.75" customHeight="1" x14ac:dyDescent="0.25">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row>
    <row r="164" spans="1:59" ht="15.75" customHeight="1" x14ac:dyDescent="0.25">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row>
    <row r="165" spans="1:59" ht="15.75" customHeight="1" x14ac:dyDescent="0.2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row>
    <row r="166" spans="1:59" ht="15.75" customHeight="1" x14ac:dyDescent="0.25">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row>
    <row r="167" spans="1:59" ht="15.75" customHeight="1" x14ac:dyDescent="0.25">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row>
    <row r="168" spans="1:59" ht="15.75" customHeight="1" x14ac:dyDescent="0.25">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row>
    <row r="169" spans="1:59" ht="15.75" customHeight="1" x14ac:dyDescent="0.25">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row>
    <row r="170" spans="1:59" ht="15.75" customHeight="1" x14ac:dyDescent="0.25">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row>
    <row r="171" spans="1:59" ht="15.75" customHeight="1" x14ac:dyDescent="0.25">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row>
    <row r="172" spans="1:59" ht="15.75" customHeight="1" x14ac:dyDescent="0.25">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row>
    <row r="173" spans="1:59" ht="15.75" customHeight="1" x14ac:dyDescent="0.25">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row>
    <row r="174" spans="1:59" ht="15.75" customHeight="1" x14ac:dyDescent="0.25">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row>
    <row r="175" spans="1:59" ht="15.75" customHeight="1" x14ac:dyDescent="0.2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row>
    <row r="176" spans="1:59" ht="15.75" customHeight="1" x14ac:dyDescent="0.25">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row>
    <row r="177" spans="1:59" ht="15.75" customHeight="1" x14ac:dyDescent="0.25">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row>
    <row r="178" spans="1:59" ht="15.75" customHeight="1" x14ac:dyDescent="0.25">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row>
    <row r="179" spans="1:59" ht="15.75" customHeight="1" x14ac:dyDescent="0.25">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row>
    <row r="180" spans="1:59" ht="15.75" customHeight="1" x14ac:dyDescent="0.25">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row>
    <row r="181" spans="1:59" ht="15.75" customHeight="1" x14ac:dyDescent="0.25">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row>
    <row r="182" spans="1:59" ht="15.75" customHeight="1" x14ac:dyDescent="0.25">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row>
    <row r="183" spans="1:59" ht="15.75" customHeight="1" x14ac:dyDescent="0.25">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row>
    <row r="184" spans="1:59" ht="15.75" customHeight="1" x14ac:dyDescent="0.25">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row>
    <row r="185" spans="1:59" ht="15.75" customHeight="1" x14ac:dyDescent="0.2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row>
    <row r="186" spans="1:59" ht="15.75" customHeight="1" x14ac:dyDescent="0.25">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row>
    <row r="187" spans="1:59" ht="15.75" customHeight="1" x14ac:dyDescent="0.25">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row>
    <row r="188" spans="1:59" ht="15.75" customHeight="1" x14ac:dyDescent="0.25">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row>
    <row r="189" spans="1:59" ht="15.75" customHeight="1" x14ac:dyDescent="0.25">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row>
    <row r="190" spans="1:59" ht="15.75" customHeight="1" x14ac:dyDescent="0.25">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row>
    <row r="191" spans="1:59" ht="15.75" customHeight="1" x14ac:dyDescent="0.25">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row>
    <row r="192" spans="1:59" ht="15.75" customHeight="1" x14ac:dyDescent="0.25">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row>
    <row r="193" spans="1:59" ht="15.75" customHeight="1" x14ac:dyDescent="0.25">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row>
    <row r="194" spans="1:59" ht="15.75" customHeight="1" x14ac:dyDescent="0.25">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row>
    <row r="195" spans="1:59" ht="15.75" customHeight="1" x14ac:dyDescent="0.2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row>
    <row r="196" spans="1:59" ht="15.75" customHeight="1" x14ac:dyDescent="0.25">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row>
    <row r="197" spans="1:59" ht="15.75" customHeight="1" x14ac:dyDescent="0.25">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row>
    <row r="198" spans="1:59" ht="15.75" customHeight="1" x14ac:dyDescent="0.25">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row>
    <row r="199" spans="1:59" ht="15.75" customHeight="1" x14ac:dyDescent="0.25">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row>
    <row r="200" spans="1:59" ht="15.75" customHeight="1" x14ac:dyDescent="0.25">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row>
    <row r="201" spans="1:59" ht="15.75" customHeight="1" x14ac:dyDescent="0.25">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row>
    <row r="202" spans="1:59" ht="15.75" customHeight="1" x14ac:dyDescent="0.25">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row>
    <row r="203" spans="1:59" ht="15.75" customHeight="1"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row>
    <row r="204" spans="1:59" ht="15.75" customHeight="1"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row>
    <row r="205" spans="1:59" ht="15.75" customHeight="1" x14ac:dyDescent="0.2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row>
    <row r="206" spans="1:59" ht="15.75" customHeight="1" x14ac:dyDescent="0.25">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row>
    <row r="207" spans="1:59" ht="15.75" customHeight="1" x14ac:dyDescent="0.25">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row>
    <row r="208" spans="1:59" ht="15.75" customHeight="1" x14ac:dyDescent="0.25">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row>
    <row r="209" spans="1:59" ht="15.75" customHeight="1" x14ac:dyDescent="0.25">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row>
    <row r="210" spans="1:59" ht="15.75" customHeight="1" x14ac:dyDescent="0.25">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row>
    <row r="211" spans="1:59" ht="15.75" customHeight="1" x14ac:dyDescent="0.25">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row>
    <row r="212" spans="1:59" ht="15.75" customHeight="1" x14ac:dyDescent="0.25">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row>
    <row r="213" spans="1:59" ht="15.75" customHeight="1" x14ac:dyDescent="0.25">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row>
    <row r="214" spans="1:59" ht="15.75" customHeight="1" x14ac:dyDescent="0.25">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row>
    <row r="215" spans="1:59" ht="15.75" customHeight="1" x14ac:dyDescent="0.2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row>
    <row r="216" spans="1:59" ht="15.75" customHeight="1" x14ac:dyDescent="0.25">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row>
    <row r="217" spans="1:59" ht="15.75" customHeight="1" x14ac:dyDescent="0.25">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row>
    <row r="218" spans="1:59" ht="15.75" customHeight="1" x14ac:dyDescent="0.25">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row>
    <row r="219" spans="1:59" ht="15.75" customHeight="1" x14ac:dyDescent="0.25">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row>
    <row r="220" spans="1:59" ht="15.75" customHeight="1" x14ac:dyDescent="0.25">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row>
    <row r="221" spans="1:59" ht="15.75" customHeight="1" x14ac:dyDescent="0.25">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row>
    <row r="222" spans="1:59" ht="15.75" customHeight="1" x14ac:dyDescent="0.25">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row>
    <row r="223" spans="1:59" ht="15.75" customHeight="1" x14ac:dyDescent="0.25">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row>
    <row r="224" spans="1:59" ht="15.75" customHeight="1" x14ac:dyDescent="0.25">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row>
    <row r="225" spans="1:59" ht="15.75" customHeight="1" x14ac:dyDescent="0.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row>
    <row r="226" spans="1:59" ht="15.75" customHeight="1" x14ac:dyDescent="0.25">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row>
    <row r="227" spans="1:59" ht="15.75" customHeight="1" x14ac:dyDescent="0.25">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row>
    <row r="228" spans="1:59" ht="15.75" customHeight="1" x14ac:dyDescent="0.25">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row>
    <row r="229" spans="1:59" ht="15.75" customHeight="1" x14ac:dyDescent="0.25">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row>
    <row r="230" spans="1:59" ht="15.75" customHeight="1" x14ac:dyDescent="0.25">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row>
    <row r="231" spans="1:59" ht="15.75" customHeight="1" x14ac:dyDescent="0.25">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row>
    <row r="232" spans="1:59" ht="15.75" customHeight="1" x14ac:dyDescent="0.25">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row>
    <row r="233" spans="1:59" ht="15.75" customHeight="1" x14ac:dyDescent="0.25">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row>
    <row r="234" spans="1:59" ht="15.75" customHeight="1" x14ac:dyDescent="0.25">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row>
    <row r="235" spans="1:59" ht="15.75" customHeight="1" x14ac:dyDescent="0.2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row>
    <row r="236" spans="1:59" ht="15.75" customHeight="1" x14ac:dyDescent="0.25">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row>
    <row r="237" spans="1:59" ht="15.75" customHeight="1" x14ac:dyDescent="0.25">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row>
    <row r="238" spans="1:59" ht="15.75" customHeight="1" x14ac:dyDescent="0.25">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row>
    <row r="239" spans="1:59" ht="15.75" customHeight="1" x14ac:dyDescent="0.25">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row>
    <row r="240" spans="1:59" ht="15.75" customHeight="1" x14ac:dyDescent="0.25">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row>
    <row r="241" spans="1:59" ht="15.75" customHeight="1" x14ac:dyDescent="0.25">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row>
    <row r="242" spans="1:59" ht="15.75" customHeight="1" x14ac:dyDescent="0.25">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row>
    <row r="243" spans="1:59" ht="15.75" customHeight="1" x14ac:dyDescent="0.25">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row>
    <row r="244" spans="1:59" ht="15.75" customHeight="1" x14ac:dyDescent="0.25">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row>
    <row r="245" spans="1:59" ht="15.75" customHeight="1" x14ac:dyDescent="0.2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row>
    <row r="246" spans="1:59" ht="15.75" customHeight="1" x14ac:dyDescent="0.25">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row>
    <row r="247" spans="1:59" ht="15.75" customHeight="1" x14ac:dyDescent="0.25">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row>
    <row r="248" spans="1:59" ht="15.75" customHeight="1" x14ac:dyDescent="0.25">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row>
    <row r="249" spans="1:59" ht="15.75" customHeight="1" x14ac:dyDescent="0.25">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row>
    <row r="250" spans="1:59" ht="15.75" customHeight="1" x14ac:dyDescent="0.25">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row>
    <row r="251" spans="1:59" ht="15.75" customHeight="1" x14ac:dyDescent="0.25">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row>
    <row r="252" spans="1:59" ht="15.75" customHeight="1" x14ac:dyDescent="0.25">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row>
    <row r="253" spans="1:59" ht="15.75" customHeight="1" x14ac:dyDescent="0.25">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row>
    <row r="254" spans="1:59" ht="15.75" customHeight="1" x14ac:dyDescent="0.25">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row>
    <row r="255" spans="1:59" ht="15.75" customHeight="1" x14ac:dyDescent="0.2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row>
    <row r="256" spans="1:59" ht="15.75" customHeight="1" x14ac:dyDescent="0.25">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row>
    <row r="257" spans="1:59" ht="15.75" customHeight="1" x14ac:dyDescent="0.25">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row>
    <row r="258" spans="1:59" ht="15.75" customHeight="1" x14ac:dyDescent="0.25">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row>
    <row r="259" spans="1:59" ht="15.75" customHeight="1" x14ac:dyDescent="0.25">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row>
    <row r="260" spans="1:59" ht="15.75" customHeight="1" x14ac:dyDescent="0.25">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row>
    <row r="261" spans="1:59" ht="15.75" customHeight="1" x14ac:dyDescent="0.25">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row>
    <row r="262" spans="1:59" ht="15.75" customHeight="1" x14ac:dyDescent="0.25">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row>
    <row r="263" spans="1:59" ht="15.75" customHeight="1" x14ac:dyDescent="0.25">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row>
    <row r="264" spans="1:59" ht="15.75" customHeight="1" x14ac:dyDescent="0.25">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row>
    <row r="265" spans="1:59" ht="15.75" customHeight="1" x14ac:dyDescent="0.2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row>
    <row r="266" spans="1:59" ht="15.75" customHeight="1" x14ac:dyDescent="0.25">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row>
    <row r="267" spans="1:59" ht="15.75" customHeight="1" x14ac:dyDescent="0.25">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row>
    <row r="268" spans="1:59" ht="15.75" customHeight="1" x14ac:dyDescent="0.25">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row>
    <row r="269" spans="1:59" ht="15.75" customHeight="1" x14ac:dyDescent="0.25">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row>
    <row r="270" spans="1:59" ht="15.75" customHeight="1" x14ac:dyDescent="0.25">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row>
    <row r="271" spans="1:59" ht="15.75" customHeight="1" x14ac:dyDescent="0.25">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row>
    <row r="272" spans="1:59" ht="15.75" customHeight="1" x14ac:dyDescent="0.25">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row>
    <row r="273" spans="1:59" ht="15.75" customHeight="1" x14ac:dyDescent="0.25">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row>
    <row r="274" spans="1:59" ht="15.75" customHeight="1" x14ac:dyDescent="0.25">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row>
    <row r="275" spans="1:59" ht="15.75" customHeight="1" x14ac:dyDescent="0.2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row>
    <row r="276" spans="1:59" ht="15.75" customHeight="1" x14ac:dyDescent="0.25">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row>
    <row r="277" spans="1:59" ht="15.75" customHeight="1" x14ac:dyDescent="0.25">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row>
    <row r="278" spans="1:59" ht="15.75" customHeight="1" x14ac:dyDescent="0.25">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row>
    <row r="279" spans="1:59" ht="15.75" customHeight="1" x14ac:dyDescent="0.25">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row>
    <row r="280" spans="1:59" ht="15.75" customHeight="1" x14ac:dyDescent="0.25">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row>
    <row r="281" spans="1:59" ht="15.75" customHeight="1" x14ac:dyDescent="0.25">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row>
    <row r="282" spans="1:59" ht="15.75" customHeight="1" x14ac:dyDescent="0.25">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row>
    <row r="283" spans="1:59" ht="15.75" customHeight="1" x14ac:dyDescent="0.25">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row>
    <row r="284" spans="1:59" ht="15.75" customHeight="1" x14ac:dyDescent="0.25">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row>
    <row r="285" spans="1:59" ht="15.75" customHeight="1" x14ac:dyDescent="0.2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row>
    <row r="286" spans="1:59" ht="15.75" customHeight="1" x14ac:dyDescent="0.25">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row>
    <row r="287" spans="1:59" ht="15.75" customHeight="1" x14ac:dyDescent="0.25">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row>
    <row r="288" spans="1:59" ht="15.75" customHeight="1" x14ac:dyDescent="0.25">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row>
    <row r="289" spans="1:59" ht="15.75" customHeight="1" x14ac:dyDescent="0.25">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row>
    <row r="290" spans="1:59" ht="15.75" customHeight="1" x14ac:dyDescent="0.25">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row>
    <row r="291" spans="1:59" ht="15.75" customHeight="1" x14ac:dyDescent="0.25">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row>
    <row r="292" spans="1:59" ht="15.75" customHeight="1" x14ac:dyDescent="0.25">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row>
    <row r="293" spans="1:59" ht="15.75" customHeight="1" x14ac:dyDescent="0.25">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row>
    <row r="294" spans="1:59" ht="15.75" customHeight="1" x14ac:dyDescent="0.25">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row>
    <row r="295" spans="1:59" ht="15.75" customHeight="1" x14ac:dyDescent="0.2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row>
    <row r="296" spans="1:59" ht="15.75" customHeight="1" x14ac:dyDescent="0.25">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row>
    <row r="297" spans="1:59" ht="15.75" customHeight="1" x14ac:dyDescent="0.25">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row>
    <row r="298" spans="1:59" ht="15.75" customHeight="1" x14ac:dyDescent="0.25">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row>
    <row r="299" spans="1:59" ht="15.75" customHeight="1" x14ac:dyDescent="0.25">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row>
    <row r="300" spans="1:59" ht="15.75" customHeight="1" x14ac:dyDescent="0.25">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row>
    <row r="301" spans="1:59" ht="15.75" customHeight="1" x14ac:dyDescent="0.25">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row>
    <row r="302" spans="1:59" ht="15.75" customHeight="1" x14ac:dyDescent="0.25">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row>
    <row r="303" spans="1:59" ht="15.75" customHeight="1" x14ac:dyDescent="0.25">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row>
    <row r="304" spans="1:59" ht="15.75" customHeight="1" x14ac:dyDescent="0.25">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row>
    <row r="305" spans="1:59" ht="15.75" customHeight="1" x14ac:dyDescent="0.2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row>
    <row r="306" spans="1:59" ht="15.75" customHeight="1" x14ac:dyDescent="0.25">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row>
    <row r="307" spans="1:59" ht="15.75" customHeight="1" x14ac:dyDescent="0.25">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row>
    <row r="308" spans="1:59" ht="15.75" customHeight="1" x14ac:dyDescent="0.25">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row>
    <row r="309" spans="1:59" ht="15.75" customHeight="1" x14ac:dyDescent="0.25">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row>
    <row r="310" spans="1:59" ht="15.75" customHeight="1" x14ac:dyDescent="0.25">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row>
    <row r="311" spans="1:59" ht="15.75" customHeight="1" x14ac:dyDescent="0.25">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row>
    <row r="312" spans="1:59" ht="15.75" customHeight="1" x14ac:dyDescent="0.25">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row>
    <row r="313" spans="1:59" ht="15.75" customHeight="1" x14ac:dyDescent="0.25">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row>
    <row r="314" spans="1:59" ht="15.75" customHeight="1" x14ac:dyDescent="0.25">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row>
    <row r="315" spans="1:59" ht="15.75" customHeight="1" x14ac:dyDescent="0.2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row>
    <row r="316" spans="1:59" ht="15.75" customHeight="1" x14ac:dyDescent="0.25">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row>
    <row r="317" spans="1:59" ht="15.75" customHeight="1" x14ac:dyDescent="0.25">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row>
    <row r="318" spans="1:59" ht="15.75" customHeight="1" x14ac:dyDescent="0.25">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row>
    <row r="319" spans="1:59" ht="15.75" customHeight="1" x14ac:dyDescent="0.25">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row>
    <row r="320" spans="1:59" ht="15.75" customHeight="1" x14ac:dyDescent="0.25">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row>
    <row r="321" spans="1:59" ht="15.75" customHeight="1" x14ac:dyDescent="0.25">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row>
    <row r="322" spans="1:59" ht="15.75" customHeight="1" x14ac:dyDescent="0.25">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row>
    <row r="323" spans="1:59" ht="15.75" customHeight="1" x14ac:dyDescent="0.25">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row>
    <row r="324" spans="1:59" ht="15.75" customHeight="1" x14ac:dyDescent="0.25">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row>
    <row r="325" spans="1:59" ht="15.75" customHeight="1" x14ac:dyDescent="0.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row>
    <row r="326" spans="1:59" ht="15.75" customHeight="1" x14ac:dyDescent="0.25">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row>
    <row r="327" spans="1:59" ht="15.75" customHeight="1" x14ac:dyDescent="0.25">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row>
    <row r="328" spans="1:59" ht="15.75" customHeight="1" x14ac:dyDescent="0.25">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row>
    <row r="329" spans="1:59" ht="15.75" customHeight="1" x14ac:dyDescent="0.25">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row>
    <row r="330" spans="1:59" ht="15.75" customHeight="1" x14ac:dyDescent="0.25">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row>
    <row r="331" spans="1:59" ht="15.75" customHeight="1" x14ac:dyDescent="0.25">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row>
    <row r="332" spans="1:59" ht="15.75" customHeight="1" x14ac:dyDescent="0.25">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row>
    <row r="333" spans="1:59" ht="15.75" customHeight="1" x14ac:dyDescent="0.25">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row>
    <row r="334" spans="1:59" ht="15.75" customHeight="1" x14ac:dyDescent="0.25">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row>
    <row r="335" spans="1:59" ht="15.75" customHeight="1" x14ac:dyDescent="0.2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row>
    <row r="336" spans="1:59" ht="15.75" customHeight="1" x14ac:dyDescent="0.25">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row>
    <row r="337" spans="1:59" ht="15.75" customHeight="1" x14ac:dyDescent="0.25">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row>
    <row r="338" spans="1:59" ht="15.75" customHeight="1" x14ac:dyDescent="0.25">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row>
    <row r="339" spans="1:59" ht="15.75" customHeight="1" x14ac:dyDescent="0.25">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row>
    <row r="340" spans="1:59" ht="15.75" customHeight="1" x14ac:dyDescent="0.25">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row>
    <row r="341" spans="1:59" ht="15.75" customHeight="1" x14ac:dyDescent="0.25">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row>
    <row r="342" spans="1:59" ht="15.75" customHeight="1" x14ac:dyDescent="0.25">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row>
    <row r="343" spans="1:59" ht="15.75" customHeight="1" x14ac:dyDescent="0.25">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row>
    <row r="344" spans="1:59" ht="15.75" customHeight="1" x14ac:dyDescent="0.25">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row>
    <row r="345" spans="1:59" ht="15.75" customHeight="1" x14ac:dyDescent="0.2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row>
    <row r="346" spans="1:59" ht="15.75" customHeight="1" x14ac:dyDescent="0.25">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row>
    <row r="347" spans="1:59" ht="15.75" customHeight="1" x14ac:dyDescent="0.25">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row>
    <row r="348" spans="1:59" ht="15.75" customHeight="1" x14ac:dyDescent="0.25">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row>
    <row r="349" spans="1:59" ht="15.75" customHeight="1" x14ac:dyDescent="0.25">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row>
    <row r="350" spans="1:59" ht="15.75" customHeight="1" x14ac:dyDescent="0.25">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row>
    <row r="351" spans="1:59" ht="15.75" customHeight="1" x14ac:dyDescent="0.25">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row>
    <row r="352" spans="1:59" ht="15.75" customHeight="1" x14ac:dyDescent="0.25">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row>
    <row r="353" spans="1:59" ht="15.75" customHeight="1" x14ac:dyDescent="0.25">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row>
    <row r="354" spans="1:59" ht="15.75" customHeight="1" x14ac:dyDescent="0.25">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row>
    <row r="355" spans="1:59" ht="15.75" customHeight="1" x14ac:dyDescent="0.2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row>
    <row r="356" spans="1:59" ht="15.75" customHeight="1" x14ac:dyDescent="0.25">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row>
    <row r="357" spans="1:59" ht="15.75" customHeight="1" x14ac:dyDescent="0.25">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row>
    <row r="358" spans="1:59" ht="15.75" customHeight="1" x14ac:dyDescent="0.25">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row>
    <row r="359" spans="1:59" ht="15.75" customHeight="1" x14ac:dyDescent="0.25">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row>
    <row r="360" spans="1:59" ht="15.75" customHeight="1" x14ac:dyDescent="0.25">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row>
    <row r="361" spans="1:59" ht="15.75" customHeight="1" x14ac:dyDescent="0.25">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row>
    <row r="362" spans="1:59" ht="15.75" customHeight="1" x14ac:dyDescent="0.25">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row>
    <row r="363" spans="1:59" ht="15.75" customHeight="1" x14ac:dyDescent="0.25">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row>
    <row r="364" spans="1:59" ht="15.75" customHeight="1" x14ac:dyDescent="0.25">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row>
    <row r="365" spans="1:59" ht="15.75" customHeight="1" x14ac:dyDescent="0.2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row>
    <row r="366" spans="1:59" ht="15.75" customHeight="1" x14ac:dyDescent="0.25">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row>
    <row r="367" spans="1:59" ht="15.75" customHeight="1" x14ac:dyDescent="0.25">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row>
    <row r="368" spans="1:59" ht="15.75" customHeight="1" x14ac:dyDescent="0.25">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row>
    <row r="369" spans="1:59" ht="15.75" customHeight="1" x14ac:dyDescent="0.25">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row>
    <row r="370" spans="1:59" ht="15.75" customHeight="1" x14ac:dyDescent="0.25">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row>
    <row r="371" spans="1:59" ht="15.75" customHeight="1" x14ac:dyDescent="0.25">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row>
    <row r="372" spans="1:59" ht="15.75" customHeight="1" x14ac:dyDescent="0.25">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row>
    <row r="373" spans="1:59" ht="15.75" customHeight="1" x14ac:dyDescent="0.25">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row>
    <row r="374" spans="1:59" ht="15.75" customHeight="1" x14ac:dyDescent="0.25">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row>
    <row r="375" spans="1:59" ht="15.75" customHeight="1" x14ac:dyDescent="0.2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row>
    <row r="376" spans="1:59" ht="15.75" customHeight="1" x14ac:dyDescent="0.25">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row>
    <row r="377" spans="1:59" ht="15.75" customHeight="1" x14ac:dyDescent="0.25">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row>
    <row r="378" spans="1:59" ht="15.75" customHeight="1" x14ac:dyDescent="0.25">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row>
    <row r="379" spans="1:59" ht="15.75" customHeight="1" x14ac:dyDescent="0.25">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row>
    <row r="380" spans="1:59" ht="15.75" customHeight="1" x14ac:dyDescent="0.25">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row>
    <row r="381" spans="1:59" ht="15.75" customHeight="1" x14ac:dyDescent="0.25">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row>
    <row r="382" spans="1:59" ht="15.75" customHeight="1" x14ac:dyDescent="0.25">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row>
    <row r="383" spans="1:59" ht="15.75" customHeight="1" x14ac:dyDescent="0.25">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row>
    <row r="384" spans="1:59" ht="15.75" customHeight="1" x14ac:dyDescent="0.25">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row>
    <row r="385" spans="1:59" ht="15.75" customHeight="1" x14ac:dyDescent="0.2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row>
    <row r="386" spans="1:59" ht="15.75" customHeight="1" x14ac:dyDescent="0.25">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row>
    <row r="387" spans="1:59" ht="15.75" customHeight="1" x14ac:dyDescent="0.25">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row>
    <row r="388" spans="1:59" ht="15.75" customHeight="1" x14ac:dyDescent="0.25">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row>
    <row r="389" spans="1:59" ht="15.75" customHeight="1" x14ac:dyDescent="0.25">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row>
    <row r="390" spans="1:59" ht="15.75" customHeight="1" x14ac:dyDescent="0.25">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row>
    <row r="391" spans="1:59" ht="15.75" customHeight="1" x14ac:dyDescent="0.25">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row>
    <row r="392" spans="1:59" ht="15.75" customHeight="1" x14ac:dyDescent="0.25">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row>
    <row r="393" spans="1:59" ht="15.75" customHeight="1" x14ac:dyDescent="0.25">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row>
    <row r="394" spans="1:59" ht="15.75" customHeight="1" x14ac:dyDescent="0.25">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row>
    <row r="395" spans="1:59" ht="15.75" customHeight="1" x14ac:dyDescent="0.2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row>
    <row r="396" spans="1:59" ht="15.75" customHeight="1" x14ac:dyDescent="0.25">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row>
    <row r="397" spans="1:59" ht="15.75" customHeight="1" x14ac:dyDescent="0.25">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row>
    <row r="398" spans="1:59" ht="15.75" customHeight="1" x14ac:dyDescent="0.25">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row>
    <row r="399" spans="1:59" ht="15.75" customHeight="1" x14ac:dyDescent="0.25">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row>
    <row r="400" spans="1:59" ht="15.75" customHeight="1" x14ac:dyDescent="0.25">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row>
    <row r="401" spans="1:59" ht="15.75" customHeight="1" x14ac:dyDescent="0.25">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row>
    <row r="402" spans="1:59" ht="15.75" customHeight="1" x14ac:dyDescent="0.25">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row>
    <row r="403" spans="1:59" ht="15.75" customHeight="1" x14ac:dyDescent="0.25">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row>
    <row r="404" spans="1:59" ht="15.75" customHeight="1" x14ac:dyDescent="0.25">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row>
    <row r="405" spans="1:59" ht="15.75" customHeight="1" x14ac:dyDescent="0.2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row>
    <row r="406" spans="1:59" ht="15.75" customHeight="1" x14ac:dyDescent="0.25">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row>
    <row r="407" spans="1:59" ht="15.75" customHeight="1" x14ac:dyDescent="0.25">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row>
    <row r="408" spans="1:59" ht="15.75" customHeight="1" x14ac:dyDescent="0.25">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row>
    <row r="409" spans="1:59" ht="15.75" customHeight="1" x14ac:dyDescent="0.25">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row>
    <row r="410" spans="1:59" ht="15.75" customHeight="1" x14ac:dyDescent="0.25">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row>
    <row r="411" spans="1:59" ht="15.75" customHeight="1" x14ac:dyDescent="0.25">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row>
    <row r="412" spans="1:59" ht="15.75" customHeight="1" x14ac:dyDescent="0.25">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row>
    <row r="413" spans="1:59" ht="15.75" customHeight="1" x14ac:dyDescent="0.25">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row>
    <row r="414" spans="1:59" ht="15.75" customHeight="1" x14ac:dyDescent="0.25">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row>
    <row r="415" spans="1:59" ht="15.75" customHeight="1" x14ac:dyDescent="0.2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row>
    <row r="416" spans="1:59" ht="15.75" customHeight="1" x14ac:dyDescent="0.25">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row>
    <row r="417" spans="1:59" ht="15.75" customHeight="1" x14ac:dyDescent="0.25">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row>
    <row r="418" spans="1:59" ht="15.75" customHeight="1" x14ac:dyDescent="0.25">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row>
    <row r="419" spans="1:59" ht="15.75" customHeight="1" x14ac:dyDescent="0.25">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row>
    <row r="420" spans="1:59" ht="15.75" customHeight="1" x14ac:dyDescent="0.25">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row>
    <row r="421" spans="1:59" ht="15.75" customHeight="1" x14ac:dyDescent="0.25">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row>
    <row r="422" spans="1:59" ht="15.75" customHeight="1" x14ac:dyDescent="0.25">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row>
    <row r="423" spans="1:59" ht="15.75" customHeight="1" x14ac:dyDescent="0.25">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row>
    <row r="424" spans="1:59" ht="15.75" customHeight="1" x14ac:dyDescent="0.25">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row>
    <row r="425" spans="1:59" ht="15.75" customHeight="1" x14ac:dyDescent="0.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row>
    <row r="426" spans="1:59" ht="15.75" customHeight="1" x14ac:dyDescent="0.25">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row>
    <row r="427" spans="1:59" ht="15.75" customHeight="1" x14ac:dyDescent="0.25">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row>
    <row r="428" spans="1:59" ht="15.75" customHeight="1" x14ac:dyDescent="0.25">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row>
    <row r="429" spans="1:59" ht="15.75" customHeight="1" x14ac:dyDescent="0.25">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row>
    <row r="430" spans="1:59" ht="15.75" customHeight="1" x14ac:dyDescent="0.25">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row>
    <row r="431" spans="1:59" ht="15.75" customHeight="1" x14ac:dyDescent="0.25">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row>
    <row r="432" spans="1:59" ht="15.75" customHeight="1" x14ac:dyDescent="0.25">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row>
    <row r="433" spans="1:59" ht="15.75" customHeight="1" x14ac:dyDescent="0.25">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row>
    <row r="434" spans="1:59" ht="15.75" customHeight="1" x14ac:dyDescent="0.25">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row>
    <row r="435" spans="1:59" ht="15.75" customHeight="1" x14ac:dyDescent="0.2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row>
    <row r="436" spans="1:59" ht="15.75" customHeight="1" x14ac:dyDescent="0.25">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row>
    <row r="437" spans="1:59" ht="15.75" customHeight="1" x14ac:dyDescent="0.25">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row>
    <row r="438" spans="1:59" ht="15.75" customHeight="1" x14ac:dyDescent="0.25">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row>
    <row r="439" spans="1:59" ht="15.75" customHeight="1" x14ac:dyDescent="0.25">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row>
    <row r="440" spans="1:59" ht="15.75" customHeight="1" x14ac:dyDescent="0.25">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row>
    <row r="441" spans="1:59" ht="15.75" customHeight="1" x14ac:dyDescent="0.25">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row>
    <row r="442" spans="1:59" ht="15.75" customHeight="1" x14ac:dyDescent="0.25">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row>
    <row r="443" spans="1:59" ht="15.75" customHeight="1" x14ac:dyDescent="0.25">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row>
    <row r="444" spans="1:59" ht="15.75" customHeight="1" x14ac:dyDescent="0.25">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row>
    <row r="445" spans="1:59" ht="15.75" customHeight="1" x14ac:dyDescent="0.2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row>
    <row r="446" spans="1:59" ht="15.75" customHeight="1" x14ac:dyDescent="0.25">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row>
    <row r="447" spans="1:59" ht="15.75" customHeight="1" x14ac:dyDescent="0.25">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row>
    <row r="448" spans="1:59" ht="15.75" customHeight="1" x14ac:dyDescent="0.25">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row>
    <row r="449" spans="1:59" ht="15.75" customHeight="1" x14ac:dyDescent="0.25">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row>
    <row r="450" spans="1:59" ht="15.75" customHeight="1" x14ac:dyDescent="0.25">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row>
    <row r="451" spans="1:59" ht="15.75" customHeight="1" x14ac:dyDescent="0.25">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row>
    <row r="452" spans="1:59" ht="15.75" customHeight="1" x14ac:dyDescent="0.25">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row>
    <row r="453" spans="1:59" ht="15.75" customHeight="1" x14ac:dyDescent="0.25">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row>
    <row r="454" spans="1:59" ht="15.75" customHeight="1" x14ac:dyDescent="0.25">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row>
    <row r="455" spans="1:59" ht="15.75" customHeight="1" x14ac:dyDescent="0.2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row>
    <row r="456" spans="1:59" ht="15.75" customHeight="1" x14ac:dyDescent="0.25">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row>
    <row r="457" spans="1:59" ht="15.75" customHeight="1" x14ac:dyDescent="0.25">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row>
    <row r="458" spans="1:59" ht="15.75" customHeight="1" x14ac:dyDescent="0.25">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row>
    <row r="459" spans="1:59" ht="15.75" customHeight="1" x14ac:dyDescent="0.25">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row>
    <row r="460" spans="1:59" ht="15.75" customHeight="1" x14ac:dyDescent="0.25">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row>
    <row r="461" spans="1:59" ht="15.75" customHeight="1" x14ac:dyDescent="0.25">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row>
    <row r="462" spans="1:59" ht="15.75" customHeight="1" x14ac:dyDescent="0.25">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row>
    <row r="463" spans="1:59" ht="15.75" customHeight="1" x14ac:dyDescent="0.25">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row>
    <row r="464" spans="1:59" ht="15.75" customHeight="1" x14ac:dyDescent="0.25">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row>
    <row r="465" spans="1:59" ht="15.75" customHeight="1" x14ac:dyDescent="0.2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row>
    <row r="466" spans="1:59" ht="15.75" customHeight="1" x14ac:dyDescent="0.25">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row>
    <row r="467" spans="1:59" ht="15.75" customHeight="1" x14ac:dyDescent="0.25">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row>
    <row r="468" spans="1:59" ht="15.75" customHeight="1" x14ac:dyDescent="0.25">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row>
    <row r="469" spans="1:59" ht="15.75" customHeight="1" x14ac:dyDescent="0.25">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row>
    <row r="470" spans="1:59" ht="15.75" customHeight="1" x14ac:dyDescent="0.25">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row>
    <row r="471" spans="1:59" ht="15.75" customHeight="1" x14ac:dyDescent="0.25">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row>
    <row r="472" spans="1:59" ht="15.75" customHeight="1" x14ac:dyDescent="0.25">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row>
    <row r="473" spans="1:59" ht="15.75" customHeight="1" x14ac:dyDescent="0.25">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row>
    <row r="474" spans="1:59" ht="15.75" customHeight="1" x14ac:dyDescent="0.25">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row>
    <row r="475" spans="1:59" ht="15.75" customHeight="1" x14ac:dyDescent="0.2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row>
    <row r="476" spans="1:59" ht="15.75" customHeight="1" x14ac:dyDescent="0.25">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row>
    <row r="477" spans="1:59" ht="15.75" customHeight="1" x14ac:dyDescent="0.25">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row>
    <row r="478" spans="1:59" ht="15.75" customHeight="1" x14ac:dyDescent="0.25">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row>
    <row r="479" spans="1:59" ht="15.75" customHeight="1" x14ac:dyDescent="0.25">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row>
    <row r="480" spans="1:59" ht="15.75" customHeight="1" x14ac:dyDescent="0.25">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row>
    <row r="481" spans="1:59" ht="15.75" customHeight="1" x14ac:dyDescent="0.25">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row>
    <row r="482" spans="1:59" ht="15.75" customHeight="1" x14ac:dyDescent="0.25">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row>
    <row r="483" spans="1:59" ht="15.75" customHeight="1" x14ac:dyDescent="0.25">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row>
    <row r="484" spans="1:59" ht="15.75" customHeight="1" x14ac:dyDescent="0.25">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row>
    <row r="485" spans="1:59" ht="15.75" customHeight="1" x14ac:dyDescent="0.2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row>
    <row r="486" spans="1:59" ht="15.75" customHeight="1" x14ac:dyDescent="0.25">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row>
    <row r="487" spans="1:59" ht="15.75" customHeight="1" x14ac:dyDescent="0.25">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row>
    <row r="488" spans="1:59" ht="15.75" customHeight="1" x14ac:dyDescent="0.25">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row>
    <row r="489" spans="1:59" ht="15.75" customHeight="1" x14ac:dyDescent="0.25">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row>
    <row r="490" spans="1:59" ht="15.75" customHeight="1" x14ac:dyDescent="0.25">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row>
    <row r="491" spans="1:59" ht="15.75" customHeight="1" x14ac:dyDescent="0.25">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row>
    <row r="492" spans="1:59" ht="15.75" customHeight="1" x14ac:dyDescent="0.25">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row>
    <row r="493" spans="1:59" ht="15.75" customHeight="1" x14ac:dyDescent="0.25">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row>
    <row r="494" spans="1:59" ht="15.75" customHeight="1" x14ac:dyDescent="0.25">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row>
    <row r="495" spans="1:59" ht="15.75" customHeight="1" x14ac:dyDescent="0.2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row>
    <row r="496" spans="1:59" ht="15.75" customHeight="1" x14ac:dyDescent="0.25">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row>
    <row r="497" spans="1:59" ht="15.75" customHeight="1" x14ac:dyDescent="0.25">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row>
    <row r="498" spans="1:59" ht="15.75" customHeight="1" x14ac:dyDescent="0.25">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row>
    <row r="499" spans="1:59" ht="15.75" customHeight="1" x14ac:dyDescent="0.25">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row>
    <row r="500" spans="1:59" ht="15.75" customHeight="1" x14ac:dyDescent="0.25">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row>
    <row r="501" spans="1:59" ht="15.75" customHeight="1" x14ac:dyDescent="0.25">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row>
    <row r="502" spans="1:59" ht="15.75" customHeight="1" x14ac:dyDescent="0.25">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row>
    <row r="503" spans="1:59" ht="15.75" customHeight="1" x14ac:dyDescent="0.25">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row>
    <row r="504" spans="1:59" ht="15.75" customHeight="1" x14ac:dyDescent="0.25">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row>
    <row r="505" spans="1:59" ht="15.75" customHeight="1" x14ac:dyDescent="0.2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row>
    <row r="506" spans="1:59" ht="15.75" customHeight="1" x14ac:dyDescent="0.25">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row>
    <row r="507" spans="1:59" ht="15.75" customHeight="1" x14ac:dyDescent="0.25">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row>
    <row r="508" spans="1:59" ht="15.75" customHeight="1" x14ac:dyDescent="0.25">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row>
    <row r="509" spans="1:59" ht="15.75" customHeight="1" x14ac:dyDescent="0.25">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row>
    <row r="510" spans="1:59" ht="15.75" customHeight="1" x14ac:dyDescent="0.25">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row>
    <row r="511" spans="1:59" ht="15.75" customHeight="1" x14ac:dyDescent="0.25">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row>
    <row r="512" spans="1:59" ht="15.75" customHeight="1" x14ac:dyDescent="0.25">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row>
    <row r="513" spans="1:59" ht="15.75" customHeight="1" x14ac:dyDescent="0.25">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row>
    <row r="514" spans="1:59" ht="15.75" customHeight="1" x14ac:dyDescent="0.25">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row>
    <row r="515" spans="1:59" ht="15.75" customHeight="1" x14ac:dyDescent="0.2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row>
    <row r="516" spans="1:59" ht="15.75" customHeight="1" x14ac:dyDescent="0.25">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row>
    <row r="517" spans="1:59" ht="15.75" customHeight="1" x14ac:dyDescent="0.25">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row>
    <row r="518" spans="1:59" ht="15.75" customHeight="1" x14ac:dyDescent="0.25">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row>
    <row r="519" spans="1:59" ht="15.75" customHeight="1" x14ac:dyDescent="0.25">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row>
    <row r="520" spans="1:59" ht="15.75" customHeight="1" x14ac:dyDescent="0.25">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row>
    <row r="521" spans="1:59" ht="15.75" customHeight="1" x14ac:dyDescent="0.25">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row>
    <row r="522" spans="1:59" ht="15.75" customHeight="1" x14ac:dyDescent="0.25">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row>
    <row r="523" spans="1:59" ht="15.75" customHeight="1" x14ac:dyDescent="0.25">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row>
    <row r="524" spans="1:59" ht="15.75" customHeight="1" x14ac:dyDescent="0.25">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row>
    <row r="525" spans="1:59" ht="15.75" customHeight="1" x14ac:dyDescent="0.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row>
    <row r="526" spans="1:59" ht="15.75" customHeight="1" x14ac:dyDescent="0.25">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row>
    <row r="527" spans="1:59" ht="15.75" customHeight="1" x14ac:dyDescent="0.25">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row>
    <row r="528" spans="1:59" ht="15.75" customHeight="1" x14ac:dyDescent="0.25">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row>
    <row r="529" spans="1:59" ht="15.75" customHeight="1" x14ac:dyDescent="0.25">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row>
    <row r="530" spans="1:59" ht="15.75" customHeight="1" x14ac:dyDescent="0.25">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row>
    <row r="531" spans="1:59" ht="15.75" customHeight="1" x14ac:dyDescent="0.25">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row>
    <row r="532" spans="1:59" ht="15.75" customHeight="1" x14ac:dyDescent="0.25">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row>
    <row r="533" spans="1:59" ht="15.75" customHeight="1" x14ac:dyDescent="0.25">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row>
    <row r="534" spans="1:59" ht="15.75" customHeight="1" x14ac:dyDescent="0.25">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row>
    <row r="535" spans="1:59" ht="15.75" customHeight="1" x14ac:dyDescent="0.2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row>
    <row r="536" spans="1:59" ht="15.75" customHeight="1" x14ac:dyDescent="0.25">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row>
    <row r="537" spans="1:59" ht="15.75" customHeight="1" x14ac:dyDescent="0.25">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row>
    <row r="538" spans="1:59" ht="15.75" customHeight="1" x14ac:dyDescent="0.25">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row>
    <row r="539" spans="1:59" ht="15.75" customHeight="1" x14ac:dyDescent="0.25">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row>
    <row r="540" spans="1:59" ht="15.75" customHeight="1" x14ac:dyDescent="0.25">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row>
    <row r="541" spans="1:59" ht="15.75" customHeight="1" x14ac:dyDescent="0.25">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row>
    <row r="542" spans="1:59" ht="15.75" customHeight="1" x14ac:dyDescent="0.25">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row>
    <row r="543" spans="1:59" ht="15.75" customHeight="1" x14ac:dyDescent="0.25">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row>
    <row r="544" spans="1:59" ht="15.75" customHeight="1" x14ac:dyDescent="0.25">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row>
    <row r="545" spans="1:59" ht="15.75" customHeight="1" x14ac:dyDescent="0.2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row>
    <row r="546" spans="1:59" ht="15.75" customHeight="1" x14ac:dyDescent="0.25">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row>
    <row r="547" spans="1:59" ht="15.75" customHeight="1" x14ac:dyDescent="0.25">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row>
    <row r="548" spans="1:59" ht="15.75" customHeight="1" x14ac:dyDescent="0.25">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row>
    <row r="549" spans="1:59" ht="15.75" customHeight="1" x14ac:dyDescent="0.25">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row>
    <row r="550" spans="1:59" ht="15.75" customHeight="1" x14ac:dyDescent="0.25">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row>
    <row r="551" spans="1:59" ht="15.75" customHeight="1" x14ac:dyDescent="0.25">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row>
    <row r="552" spans="1:59" ht="15.75" customHeight="1" x14ac:dyDescent="0.25">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row>
    <row r="553" spans="1:59" ht="15.75" customHeight="1" x14ac:dyDescent="0.25">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row>
    <row r="554" spans="1:59" ht="15.75" customHeight="1" x14ac:dyDescent="0.25">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row>
    <row r="555" spans="1:59" ht="15.75" customHeight="1" x14ac:dyDescent="0.2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row>
    <row r="556" spans="1:59" ht="15.75" customHeight="1" x14ac:dyDescent="0.25">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row>
    <row r="557" spans="1:59" ht="15.75" customHeight="1" x14ac:dyDescent="0.25">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row>
    <row r="558" spans="1:59" ht="15.75" customHeight="1" x14ac:dyDescent="0.25">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row>
    <row r="559" spans="1:59" ht="15.75" customHeight="1" x14ac:dyDescent="0.25">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row>
    <row r="560" spans="1:59" ht="15.75" customHeight="1" x14ac:dyDescent="0.25">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row>
    <row r="561" spans="1:59" ht="15.75" customHeight="1" x14ac:dyDescent="0.25">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row>
    <row r="562" spans="1:59" ht="15.75" customHeight="1" x14ac:dyDescent="0.25">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row>
    <row r="563" spans="1:59" ht="15.75" customHeight="1" x14ac:dyDescent="0.25">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row>
    <row r="564" spans="1:59" ht="15.75" customHeight="1" x14ac:dyDescent="0.25">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row>
    <row r="565" spans="1:59" ht="15.75" customHeight="1" x14ac:dyDescent="0.2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row>
    <row r="566" spans="1:59" ht="15.75" customHeight="1" x14ac:dyDescent="0.25">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row>
    <row r="567" spans="1:59" ht="15.75" customHeight="1" x14ac:dyDescent="0.25">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row>
    <row r="568" spans="1:59" ht="15.75" customHeight="1" x14ac:dyDescent="0.25">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row>
    <row r="569" spans="1:59" ht="15.75" customHeight="1" x14ac:dyDescent="0.25">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row>
    <row r="570" spans="1:59" ht="15.75" customHeight="1" x14ac:dyDescent="0.25">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row>
    <row r="571" spans="1:59" ht="15.75" customHeight="1" x14ac:dyDescent="0.25">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row>
    <row r="572" spans="1:59" ht="15.75" customHeight="1" x14ac:dyDescent="0.25">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row>
    <row r="573" spans="1:59" ht="15.75" customHeight="1" x14ac:dyDescent="0.25">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row>
    <row r="574" spans="1:59" ht="15.75" customHeight="1" x14ac:dyDescent="0.25">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row>
    <row r="575" spans="1:59" ht="15.75" customHeight="1" x14ac:dyDescent="0.2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row>
    <row r="576" spans="1:59" ht="15.75" customHeight="1" x14ac:dyDescent="0.25">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row>
    <row r="577" spans="1:59" ht="15.75" customHeight="1" x14ac:dyDescent="0.25">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row>
    <row r="578" spans="1:59" ht="15.75" customHeight="1" x14ac:dyDescent="0.25">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row>
    <row r="579" spans="1:59" ht="15.75" customHeight="1" x14ac:dyDescent="0.25">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row>
    <row r="580" spans="1:59" ht="15.75" customHeight="1" x14ac:dyDescent="0.25">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row>
    <row r="581" spans="1:59" ht="15.75" customHeight="1" x14ac:dyDescent="0.25">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row>
    <row r="582" spans="1:59" ht="15.75" customHeight="1" x14ac:dyDescent="0.25">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row>
    <row r="583" spans="1:59" ht="15.75" customHeight="1" x14ac:dyDescent="0.25">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row>
    <row r="584" spans="1:59" ht="15.75" customHeight="1" x14ac:dyDescent="0.25">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row>
    <row r="585" spans="1:59" ht="15.75" customHeight="1" x14ac:dyDescent="0.2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row>
    <row r="586" spans="1:59" ht="15.75" customHeight="1" x14ac:dyDescent="0.25">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row>
    <row r="587" spans="1:59" ht="15.75" customHeight="1" x14ac:dyDescent="0.25">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row>
    <row r="588" spans="1:59" ht="15.75" customHeight="1" x14ac:dyDescent="0.25">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row>
    <row r="589" spans="1:59" ht="15.75" customHeight="1" x14ac:dyDescent="0.25">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row>
    <row r="590" spans="1:59" ht="15.75" customHeight="1" x14ac:dyDescent="0.25">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row>
    <row r="591" spans="1:59" ht="15.75" customHeight="1" x14ac:dyDescent="0.25">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row>
    <row r="592" spans="1:59" ht="15.75" customHeight="1" x14ac:dyDescent="0.25">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row>
    <row r="593" spans="1:59" ht="15.75" customHeight="1" x14ac:dyDescent="0.25">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row>
    <row r="594" spans="1:59" ht="15.75" customHeight="1" x14ac:dyDescent="0.25">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row>
    <row r="595" spans="1:59" ht="15.75" customHeight="1" x14ac:dyDescent="0.2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row>
    <row r="596" spans="1:59" ht="15.75" customHeight="1" x14ac:dyDescent="0.25">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row>
    <row r="597" spans="1:59" ht="15.75" customHeight="1" x14ac:dyDescent="0.25">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row>
    <row r="598" spans="1:59" ht="15.75" customHeight="1" x14ac:dyDescent="0.25">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row>
    <row r="599" spans="1:59" ht="15.75" customHeight="1" x14ac:dyDescent="0.25">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row>
    <row r="600" spans="1:59" ht="15.75" customHeight="1" x14ac:dyDescent="0.25">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row>
    <row r="601" spans="1:59" ht="15.75" customHeight="1" x14ac:dyDescent="0.25">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row>
    <row r="602" spans="1:59" ht="15.75" customHeight="1" x14ac:dyDescent="0.25">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row>
    <row r="603" spans="1:59" ht="15.75" customHeight="1" x14ac:dyDescent="0.25">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row>
    <row r="604" spans="1:59" ht="15.75" customHeight="1" x14ac:dyDescent="0.25">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row>
    <row r="605" spans="1:59" ht="15.75" customHeight="1" x14ac:dyDescent="0.2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row>
    <row r="606" spans="1:59" ht="15.75" customHeight="1" x14ac:dyDescent="0.25">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row>
    <row r="607" spans="1:59" ht="15.75" customHeight="1" x14ac:dyDescent="0.25">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row>
    <row r="608" spans="1:59" ht="15.75" customHeight="1" x14ac:dyDescent="0.25">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row>
    <row r="609" spans="1:59" ht="15.75" customHeight="1" x14ac:dyDescent="0.25">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row>
    <row r="610" spans="1:59" ht="15.75" customHeight="1" x14ac:dyDescent="0.25">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row>
    <row r="611" spans="1:59" ht="15.75" customHeight="1" x14ac:dyDescent="0.25">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row>
    <row r="612" spans="1:59" ht="15.75" customHeight="1" x14ac:dyDescent="0.25">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row>
    <row r="613" spans="1:59" ht="15.75" customHeight="1" x14ac:dyDescent="0.25">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row>
    <row r="614" spans="1:59" ht="15.75" customHeight="1" x14ac:dyDescent="0.25">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row>
    <row r="615" spans="1:59" ht="15.75" customHeight="1" x14ac:dyDescent="0.2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row>
    <row r="616" spans="1:59" ht="15.75" customHeight="1" x14ac:dyDescent="0.25">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row>
    <row r="617" spans="1:59" ht="15.75" customHeight="1" x14ac:dyDescent="0.25">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row>
    <row r="618" spans="1:59" ht="15.75" customHeight="1" x14ac:dyDescent="0.25">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row>
    <row r="619" spans="1:59" ht="15.75" customHeight="1" x14ac:dyDescent="0.25">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row>
    <row r="620" spans="1:59" ht="15.75" customHeight="1" x14ac:dyDescent="0.25">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row>
    <row r="621" spans="1:59" ht="15.75" customHeight="1" x14ac:dyDescent="0.25">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row>
    <row r="622" spans="1:59" ht="15.75" customHeight="1" x14ac:dyDescent="0.25">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row>
    <row r="623" spans="1:59" ht="15.75" customHeight="1" x14ac:dyDescent="0.25">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row>
    <row r="624" spans="1:59" ht="15.75" customHeight="1" x14ac:dyDescent="0.25">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row>
    <row r="625" spans="1:59" ht="15.75" customHeight="1" x14ac:dyDescent="0.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row>
    <row r="626" spans="1:59" ht="15.75" customHeight="1" x14ac:dyDescent="0.25">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row>
    <row r="627" spans="1:59" ht="15.75" customHeight="1" x14ac:dyDescent="0.25">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row>
    <row r="628" spans="1:59" ht="15.75" customHeight="1" x14ac:dyDescent="0.25">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row>
    <row r="629" spans="1:59" ht="15.75" customHeight="1" x14ac:dyDescent="0.25">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row>
    <row r="630" spans="1:59" ht="15.75" customHeight="1" x14ac:dyDescent="0.25">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row>
    <row r="631" spans="1:59" ht="15.75" customHeight="1" x14ac:dyDescent="0.25">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row>
    <row r="632" spans="1:59" ht="15.75" customHeight="1" x14ac:dyDescent="0.25">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row>
    <row r="633" spans="1:59" ht="15.75" customHeight="1" x14ac:dyDescent="0.25">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row>
    <row r="634" spans="1:59" ht="15.75" customHeight="1" x14ac:dyDescent="0.25">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row>
    <row r="635" spans="1:59" ht="15.75" customHeight="1" x14ac:dyDescent="0.2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row>
    <row r="636" spans="1:59" ht="15.75" customHeight="1" x14ac:dyDescent="0.25">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row>
    <row r="637" spans="1:59" ht="15.75" customHeight="1" x14ac:dyDescent="0.25">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row>
    <row r="638" spans="1:59" ht="15.75" customHeight="1" x14ac:dyDescent="0.25">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row>
    <row r="639" spans="1:59" ht="15.75" customHeight="1" x14ac:dyDescent="0.25">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row>
    <row r="640" spans="1:59" ht="15.75" customHeight="1" x14ac:dyDescent="0.25">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row>
    <row r="641" spans="1:59" ht="15.75" customHeight="1" x14ac:dyDescent="0.25">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row>
    <row r="642" spans="1:59" ht="15.75" customHeight="1" x14ac:dyDescent="0.25">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row>
    <row r="643" spans="1:59" ht="15.75" customHeight="1" x14ac:dyDescent="0.25">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row>
    <row r="644" spans="1:59" ht="15.75" customHeight="1" x14ac:dyDescent="0.25">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row>
    <row r="645" spans="1:59" ht="15.75" customHeight="1" x14ac:dyDescent="0.2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row>
    <row r="646" spans="1:59" ht="15.75" customHeight="1" x14ac:dyDescent="0.25">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row>
    <row r="647" spans="1:59" ht="15.75" customHeight="1" x14ac:dyDescent="0.25">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row>
    <row r="648" spans="1:59" ht="15.75" customHeight="1" x14ac:dyDescent="0.25">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row>
    <row r="649" spans="1:59" ht="15.75" customHeight="1" x14ac:dyDescent="0.25">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row>
    <row r="650" spans="1:59" ht="15.75" customHeight="1" x14ac:dyDescent="0.25">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row>
    <row r="651" spans="1:59" ht="15.75" customHeight="1" x14ac:dyDescent="0.25">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row>
    <row r="652" spans="1:59" ht="15.75" customHeight="1" x14ac:dyDescent="0.25">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row>
    <row r="653" spans="1:59" ht="15.75" customHeight="1" x14ac:dyDescent="0.25">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row>
    <row r="654" spans="1:59" ht="15.75" customHeight="1" x14ac:dyDescent="0.25">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row>
    <row r="655" spans="1:59" ht="15.75" customHeight="1" x14ac:dyDescent="0.2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row>
    <row r="656" spans="1:59" ht="15.75" customHeight="1" x14ac:dyDescent="0.25">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row>
    <row r="657" spans="1:59" ht="15.75" customHeight="1" x14ac:dyDescent="0.25">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row>
    <row r="658" spans="1:59" ht="15.75" customHeight="1" x14ac:dyDescent="0.25">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row>
    <row r="659" spans="1:59" ht="15.75" customHeight="1" x14ac:dyDescent="0.25">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row>
    <row r="660" spans="1:59" ht="15.75" customHeight="1" x14ac:dyDescent="0.25">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row>
    <row r="661" spans="1:59" ht="15.75" customHeight="1" x14ac:dyDescent="0.25">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row>
    <row r="662" spans="1:59" ht="15.75" customHeight="1" x14ac:dyDescent="0.25">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row>
    <row r="663" spans="1:59" ht="15.75" customHeight="1" x14ac:dyDescent="0.25">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row>
    <row r="664" spans="1:59" ht="15.75" customHeight="1" x14ac:dyDescent="0.25">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row>
    <row r="665" spans="1:59" ht="15.75" customHeight="1" x14ac:dyDescent="0.2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row>
    <row r="666" spans="1:59" ht="15.75" customHeight="1" x14ac:dyDescent="0.25">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row>
    <row r="667" spans="1:59" ht="15.75" customHeight="1" x14ac:dyDescent="0.25">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row>
    <row r="668" spans="1:59" ht="15.75" customHeight="1" x14ac:dyDescent="0.25">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row>
    <row r="669" spans="1:59" ht="15.75" customHeight="1" x14ac:dyDescent="0.25">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row>
    <row r="670" spans="1:59" ht="15.75" customHeight="1" x14ac:dyDescent="0.25">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row>
    <row r="671" spans="1:59" ht="15.75" customHeight="1" x14ac:dyDescent="0.25">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row>
    <row r="672" spans="1:59" ht="15.75" customHeight="1" x14ac:dyDescent="0.25">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row>
    <row r="673" spans="1:59" ht="15.75" customHeight="1" x14ac:dyDescent="0.25">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row>
    <row r="674" spans="1:59" ht="15.75" customHeight="1" x14ac:dyDescent="0.25">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row>
    <row r="675" spans="1:59" ht="15.75" customHeight="1" x14ac:dyDescent="0.2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row>
    <row r="676" spans="1:59" ht="15.75" customHeight="1" x14ac:dyDescent="0.25">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row>
    <row r="677" spans="1:59" ht="15.75" customHeight="1" x14ac:dyDescent="0.25">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row>
    <row r="678" spans="1:59" ht="15.75" customHeight="1" x14ac:dyDescent="0.25">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row>
    <row r="679" spans="1:59" ht="15.75" customHeight="1" x14ac:dyDescent="0.25">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row>
    <row r="680" spans="1:59" ht="15.75" customHeight="1" x14ac:dyDescent="0.25">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row>
    <row r="681" spans="1:59" ht="15.75" customHeight="1" x14ac:dyDescent="0.25">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row>
    <row r="682" spans="1:59" ht="15.75" customHeight="1" x14ac:dyDescent="0.25">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row>
    <row r="683" spans="1:59" ht="15.75" customHeight="1" x14ac:dyDescent="0.25">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row>
    <row r="684" spans="1:59" ht="15.75" customHeight="1" x14ac:dyDescent="0.25">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row>
    <row r="685" spans="1:59" ht="15.75" customHeight="1" x14ac:dyDescent="0.2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row>
    <row r="686" spans="1:59" ht="15.75" customHeight="1" x14ac:dyDescent="0.25">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row>
    <row r="687" spans="1:59" ht="15.75" customHeight="1" x14ac:dyDescent="0.25">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row>
    <row r="688" spans="1:59" ht="15.75" customHeight="1" x14ac:dyDescent="0.25">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row>
    <row r="689" spans="1:59" ht="15.75" customHeight="1" x14ac:dyDescent="0.25">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row>
    <row r="690" spans="1:59" ht="15.75" customHeight="1" x14ac:dyDescent="0.25">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row>
    <row r="691" spans="1:59" ht="15.75" customHeight="1" x14ac:dyDescent="0.25">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row>
    <row r="692" spans="1:59" ht="15.75" customHeight="1" x14ac:dyDescent="0.25">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row>
    <row r="693" spans="1:59" ht="15.75" customHeight="1" x14ac:dyDescent="0.25">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row>
    <row r="694" spans="1:59" ht="15.75" customHeight="1" x14ac:dyDescent="0.25">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row>
    <row r="695" spans="1:59" ht="15.75" customHeight="1" x14ac:dyDescent="0.2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row>
    <row r="696" spans="1:59" ht="15.75" customHeight="1" x14ac:dyDescent="0.25">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row>
    <row r="697" spans="1:59" ht="15.75" customHeight="1" x14ac:dyDescent="0.25">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row>
    <row r="698" spans="1:59" ht="15.75" customHeight="1" x14ac:dyDescent="0.25">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row>
    <row r="699" spans="1:59" ht="15.75" customHeight="1" x14ac:dyDescent="0.25">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row>
    <row r="700" spans="1:59" ht="15.75" customHeight="1" x14ac:dyDescent="0.25">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row>
    <row r="701" spans="1:59" ht="15.75" customHeight="1" x14ac:dyDescent="0.25">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row>
    <row r="702" spans="1:59" ht="15.75" customHeight="1" x14ac:dyDescent="0.25">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row>
    <row r="703" spans="1:59" ht="15.75" customHeight="1" x14ac:dyDescent="0.25">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row>
    <row r="704" spans="1:59" ht="15.75" customHeight="1" x14ac:dyDescent="0.25">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row>
    <row r="705" spans="1:59" ht="15.75" customHeight="1" x14ac:dyDescent="0.2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row>
    <row r="706" spans="1:59" ht="15.75" customHeight="1" x14ac:dyDescent="0.25">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row>
    <row r="707" spans="1:59" ht="15.75" customHeight="1" x14ac:dyDescent="0.25">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row>
    <row r="708" spans="1:59" ht="15.75" customHeight="1" x14ac:dyDescent="0.25">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row>
    <row r="709" spans="1:59" ht="15.75" customHeight="1" x14ac:dyDescent="0.25">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row>
    <row r="710" spans="1:59" ht="15.75" customHeight="1" x14ac:dyDescent="0.25">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row>
    <row r="711" spans="1:59" ht="15.75" customHeight="1" x14ac:dyDescent="0.25">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row>
    <row r="712" spans="1:59" ht="15.75" customHeight="1" x14ac:dyDescent="0.25">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row>
    <row r="713" spans="1:59" ht="15.75" customHeight="1" x14ac:dyDescent="0.25">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row>
    <row r="714" spans="1:59" ht="15.75" customHeight="1" x14ac:dyDescent="0.25">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row>
    <row r="715" spans="1:59" ht="15.75" customHeight="1" x14ac:dyDescent="0.2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row>
    <row r="716" spans="1:59" ht="15.75" customHeight="1" x14ac:dyDescent="0.25">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row>
    <row r="717" spans="1:59" ht="15.75" customHeight="1" x14ac:dyDescent="0.25">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row>
    <row r="718" spans="1:59" ht="15.75" customHeight="1" x14ac:dyDescent="0.25">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row>
    <row r="719" spans="1:59" ht="15.75" customHeight="1" x14ac:dyDescent="0.25">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row>
    <row r="720" spans="1:59" ht="15.75" customHeight="1" x14ac:dyDescent="0.25">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row>
    <row r="721" spans="1:59" ht="15.75" customHeight="1" x14ac:dyDescent="0.25">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row>
    <row r="722" spans="1:59" ht="15.75" customHeight="1" x14ac:dyDescent="0.25">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row>
    <row r="723" spans="1:59" ht="15.75" customHeight="1" x14ac:dyDescent="0.25">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row>
    <row r="724" spans="1:59" ht="15.75" customHeight="1" x14ac:dyDescent="0.25">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row>
    <row r="725" spans="1:59" ht="15.75" customHeight="1" x14ac:dyDescent="0.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row>
    <row r="726" spans="1:59" ht="15.75" customHeight="1" x14ac:dyDescent="0.25">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row>
    <row r="727" spans="1:59" ht="15.75" customHeight="1" x14ac:dyDescent="0.25">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row>
    <row r="728" spans="1:59" ht="15.75" customHeight="1" x14ac:dyDescent="0.25">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row>
    <row r="729" spans="1:59" ht="15.75" customHeight="1" x14ac:dyDescent="0.25">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row>
    <row r="730" spans="1:59" ht="15.75" customHeight="1" x14ac:dyDescent="0.25">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row>
    <row r="731" spans="1:59" ht="15.75" customHeight="1" x14ac:dyDescent="0.25">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row>
    <row r="732" spans="1:59" ht="15.75" customHeight="1" x14ac:dyDescent="0.25">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row>
    <row r="733" spans="1:59" ht="15.75" customHeight="1" x14ac:dyDescent="0.25">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row>
    <row r="734" spans="1:59" ht="15.75" customHeight="1" x14ac:dyDescent="0.25">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row>
    <row r="735" spans="1:59" ht="15.75" customHeight="1" x14ac:dyDescent="0.2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row>
    <row r="736" spans="1:59" ht="15.75" customHeight="1" x14ac:dyDescent="0.25">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row>
    <row r="737" spans="1:59" ht="15.75" customHeight="1" x14ac:dyDescent="0.25">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row>
    <row r="738" spans="1:59" ht="15.75" customHeight="1" x14ac:dyDescent="0.25">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row>
    <row r="739" spans="1:59" ht="15.75" customHeight="1" x14ac:dyDescent="0.25">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row>
    <row r="740" spans="1:59" ht="15.75" customHeight="1" x14ac:dyDescent="0.25">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row>
    <row r="741" spans="1:59" ht="15.75" customHeight="1" x14ac:dyDescent="0.25">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row>
    <row r="742" spans="1:59" ht="15.75" customHeight="1" x14ac:dyDescent="0.25">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row>
    <row r="743" spans="1:59" ht="15.75" customHeight="1" x14ac:dyDescent="0.25">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row>
    <row r="744" spans="1:59" ht="15.75" customHeight="1" x14ac:dyDescent="0.25">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row>
    <row r="745" spans="1:59" ht="15.75" customHeight="1" x14ac:dyDescent="0.2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row>
    <row r="746" spans="1:59" ht="15.75" customHeight="1" x14ac:dyDescent="0.25">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row>
    <row r="747" spans="1:59" ht="15.75" customHeight="1" x14ac:dyDescent="0.25">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row>
    <row r="748" spans="1:59" ht="15.75" customHeight="1" x14ac:dyDescent="0.25">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row>
    <row r="749" spans="1:59" ht="15.75" customHeight="1" x14ac:dyDescent="0.25">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row>
    <row r="750" spans="1:59" ht="15.75" customHeight="1" x14ac:dyDescent="0.25">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row>
    <row r="751" spans="1:59" ht="15.75" customHeight="1" x14ac:dyDescent="0.25">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row>
    <row r="752" spans="1:59" ht="15.75" customHeight="1" x14ac:dyDescent="0.25">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row>
    <row r="753" spans="1:59" ht="15.75" customHeight="1" x14ac:dyDescent="0.25">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row>
    <row r="754" spans="1:59" ht="15.75" customHeight="1" x14ac:dyDescent="0.25">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row>
    <row r="755" spans="1:59" ht="15.75" customHeight="1" x14ac:dyDescent="0.2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row>
    <row r="756" spans="1:59" ht="15.75" customHeight="1" x14ac:dyDescent="0.25">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row>
    <row r="757" spans="1:59" ht="15.75" customHeight="1" x14ac:dyDescent="0.25">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row>
    <row r="758" spans="1:59" ht="15.75" customHeight="1" x14ac:dyDescent="0.25">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row>
    <row r="759" spans="1:59" ht="15.75" customHeight="1" x14ac:dyDescent="0.25">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row>
    <row r="760" spans="1:59" ht="15.75" customHeight="1" x14ac:dyDescent="0.25">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row>
    <row r="761" spans="1:59" ht="15.75" customHeight="1" x14ac:dyDescent="0.25">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row>
    <row r="762" spans="1:59" ht="15.75" customHeight="1" x14ac:dyDescent="0.25">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row>
    <row r="763" spans="1:59" ht="15.75" customHeight="1" x14ac:dyDescent="0.25">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row>
    <row r="764" spans="1:59" ht="15.75" customHeight="1" x14ac:dyDescent="0.25">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row>
    <row r="765" spans="1:59" ht="15.75" customHeight="1" x14ac:dyDescent="0.2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row>
    <row r="766" spans="1:59" ht="15.75" customHeight="1" x14ac:dyDescent="0.25">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row>
    <row r="767" spans="1:59" ht="15.75" customHeight="1" x14ac:dyDescent="0.25">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row>
    <row r="768" spans="1:59" ht="15.75" customHeight="1" x14ac:dyDescent="0.25">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row>
    <row r="769" spans="1:59" ht="15.75" customHeight="1" x14ac:dyDescent="0.25">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row>
    <row r="770" spans="1:59" ht="15.75" customHeight="1" x14ac:dyDescent="0.25">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row>
    <row r="771" spans="1:59" ht="15.75" customHeight="1" x14ac:dyDescent="0.25">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row>
    <row r="772" spans="1:59" ht="15.75" customHeight="1" x14ac:dyDescent="0.25">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row>
    <row r="773" spans="1:59" ht="15.75" customHeight="1" x14ac:dyDescent="0.25">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row>
    <row r="774" spans="1:59" ht="15.75" customHeight="1" x14ac:dyDescent="0.25">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row>
    <row r="775" spans="1:59" ht="15.75" customHeight="1" x14ac:dyDescent="0.2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row>
    <row r="776" spans="1:59" ht="15.75" customHeight="1" x14ac:dyDescent="0.25">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row>
    <row r="777" spans="1:59" ht="15.75" customHeight="1" x14ac:dyDescent="0.25">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row>
    <row r="778" spans="1:59" ht="15.75" customHeight="1" x14ac:dyDescent="0.25">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row>
    <row r="779" spans="1:59" ht="15.75" customHeight="1" x14ac:dyDescent="0.25">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row>
    <row r="780" spans="1:59" ht="15.75" customHeight="1" x14ac:dyDescent="0.25">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row>
    <row r="781" spans="1:59" ht="15.75" customHeight="1" x14ac:dyDescent="0.25">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row>
    <row r="782" spans="1:59" ht="15.75" customHeight="1" x14ac:dyDescent="0.25">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row>
    <row r="783" spans="1:59" ht="15.75" customHeight="1" x14ac:dyDescent="0.25">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row>
    <row r="784" spans="1:59" ht="15.75" customHeight="1" x14ac:dyDescent="0.25">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row>
    <row r="785" spans="1:59" ht="15.75" customHeight="1" x14ac:dyDescent="0.2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row>
    <row r="786" spans="1:59" ht="15.75" customHeight="1" x14ac:dyDescent="0.25">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row>
    <row r="787" spans="1:59" ht="15.75" customHeight="1" x14ac:dyDescent="0.25">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row>
    <row r="788" spans="1:59" ht="15.75" customHeight="1" x14ac:dyDescent="0.25">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row>
    <row r="789" spans="1:59" ht="15.75" customHeight="1" x14ac:dyDescent="0.25">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row>
    <row r="790" spans="1:59" ht="15.75" customHeight="1" x14ac:dyDescent="0.25">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row>
    <row r="791" spans="1:59" ht="15.75" customHeight="1" x14ac:dyDescent="0.25">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row>
    <row r="792" spans="1:59" ht="15.75" customHeight="1" x14ac:dyDescent="0.25">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row>
    <row r="793" spans="1:59" ht="15.75" customHeight="1" x14ac:dyDescent="0.25">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row>
    <row r="794" spans="1:59" ht="15.75" customHeight="1" x14ac:dyDescent="0.25">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row>
    <row r="795" spans="1:59" ht="15.75" customHeight="1" x14ac:dyDescent="0.2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row>
    <row r="796" spans="1:59" ht="15.75" customHeight="1" x14ac:dyDescent="0.25">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row>
    <row r="797" spans="1:59" ht="15.75" customHeight="1" x14ac:dyDescent="0.25">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row>
    <row r="798" spans="1:59" ht="15.75" customHeight="1" x14ac:dyDescent="0.25">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row>
    <row r="799" spans="1:59" ht="15.75" customHeight="1" x14ac:dyDescent="0.25">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row>
    <row r="800" spans="1:59" ht="15.75" customHeight="1" x14ac:dyDescent="0.25">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row>
    <row r="801" spans="1:59" ht="15.75" customHeight="1" x14ac:dyDescent="0.25">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row>
    <row r="802" spans="1:59" ht="15.75" customHeight="1" x14ac:dyDescent="0.25">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row>
    <row r="803" spans="1:59" ht="15.75" customHeight="1" x14ac:dyDescent="0.25">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row>
    <row r="804" spans="1:59" ht="15.75" customHeight="1" x14ac:dyDescent="0.25">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row>
    <row r="805" spans="1:59" ht="15.75" customHeight="1" x14ac:dyDescent="0.2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row>
    <row r="806" spans="1:59" ht="15.75" customHeight="1" x14ac:dyDescent="0.25">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row>
    <row r="807" spans="1:59" ht="15.75" customHeight="1" x14ac:dyDescent="0.25">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row>
    <row r="808" spans="1:59" ht="15.75" customHeight="1" x14ac:dyDescent="0.25">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row>
    <row r="809" spans="1:59" ht="15.75" customHeight="1" x14ac:dyDescent="0.25">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row>
    <row r="810" spans="1:59" ht="15.75" customHeight="1" x14ac:dyDescent="0.25">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row>
    <row r="811" spans="1:59" ht="15.75" customHeight="1" x14ac:dyDescent="0.25">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row>
    <row r="812" spans="1:59" ht="15.75" customHeight="1" x14ac:dyDescent="0.25">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row>
    <row r="813" spans="1:59" ht="15.75" customHeight="1" x14ac:dyDescent="0.25">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row>
    <row r="814" spans="1:59" ht="15.75" customHeight="1" x14ac:dyDescent="0.25">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row>
    <row r="815" spans="1:59" ht="15.75" customHeight="1" x14ac:dyDescent="0.2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row>
    <row r="816" spans="1:59" ht="15.75" customHeight="1" x14ac:dyDescent="0.25">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row>
    <row r="817" spans="1:59" ht="15.75" customHeight="1" x14ac:dyDescent="0.25">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row>
    <row r="818" spans="1:59" ht="15.75" customHeight="1" x14ac:dyDescent="0.25">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row>
    <row r="819" spans="1:59" ht="15.75" customHeight="1" x14ac:dyDescent="0.25">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row>
    <row r="820" spans="1:59" ht="15.75" customHeight="1" x14ac:dyDescent="0.25">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row>
    <row r="821" spans="1:59" ht="15.75" customHeight="1" x14ac:dyDescent="0.25">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row>
    <row r="822" spans="1:59" ht="15.75" customHeight="1" x14ac:dyDescent="0.25">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row>
    <row r="823" spans="1:59" ht="15.75" customHeight="1" x14ac:dyDescent="0.25">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row>
    <row r="824" spans="1:59" ht="15.75" customHeight="1" x14ac:dyDescent="0.25">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row>
    <row r="825" spans="1:59" ht="15.75" customHeight="1" x14ac:dyDescent="0.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row>
    <row r="826" spans="1:59" ht="15.75" customHeight="1" x14ac:dyDescent="0.25">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row>
    <row r="827" spans="1:59" ht="15.75" customHeight="1" x14ac:dyDescent="0.25">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row>
    <row r="828" spans="1:59" ht="15.75" customHeight="1" x14ac:dyDescent="0.25">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row>
    <row r="829" spans="1:59" ht="15.75" customHeight="1" x14ac:dyDescent="0.25">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row>
    <row r="830" spans="1:59" ht="15.75" customHeight="1" x14ac:dyDescent="0.25">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row>
    <row r="831" spans="1:59" ht="15.75" customHeight="1" x14ac:dyDescent="0.25">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row>
    <row r="832" spans="1:59" ht="15.75" customHeight="1" x14ac:dyDescent="0.25">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row>
    <row r="833" spans="1:59" ht="15.75" customHeight="1" x14ac:dyDescent="0.25">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row>
    <row r="834" spans="1:59" ht="15.75" customHeight="1" x14ac:dyDescent="0.25">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row>
    <row r="835" spans="1:59" ht="15.75" customHeight="1" x14ac:dyDescent="0.2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row>
    <row r="836" spans="1:59" ht="15.75" customHeight="1" x14ac:dyDescent="0.25">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row>
    <row r="837" spans="1:59" ht="15.75" customHeight="1" x14ac:dyDescent="0.25">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row>
    <row r="838" spans="1:59" ht="15.75" customHeight="1" x14ac:dyDescent="0.25">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row>
    <row r="839" spans="1:59" ht="15.75" customHeight="1" x14ac:dyDescent="0.25">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row>
    <row r="840" spans="1:59" ht="15.75" customHeight="1" x14ac:dyDescent="0.25">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row>
    <row r="841" spans="1:59" ht="15.75" customHeight="1" x14ac:dyDescent="0.25">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row>
    <row r="842" spans="1:59" ht="15.75" customHeight="1" x14ac:dyDescent="0.25">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row>
    <row r="843" spans="1:59" ht="15.75" customHeight="1" x14ac:dyDescent="0.25">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row>
    <row r="844" spans="1:59" ht="15.75" customHeight="1" x14ac:dyDescent="0.25">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row>
    <row r="845" spans="1:59" ht="15.75" customHeight="1" x14ac:dyDescent="0.2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row>
    <row r="846" spans="1:59" ht="15.75" customHeight="1" x14ac:dyDescent="0.25">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row>
    <row r="847" spans="1:59" ht="15.75" customHeight="1" x14ac:dyDescent="0.25">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row>
    <row r="848" spans="1:59" ht="15.75" customHeight="1" x14ac:dyDescent="0.25">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row>
    <row r="849" spans="1:59" ht="15.75" customHeight="1" x14ac:dyDescent="0.25">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row>
    <row r="850" spans="1:59" ht="15.75" customHeight="1" x14ac:dyDescent="0.25">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row>
    <row r="851" spans="1:59" ht="15.75" customHeight="1" x14ac:dyDescent="0.25">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row>
    <row r="852" spans="1:59" ht="15.75" customHeight="1" x14ac:dyDescent="0.25">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row>
    <row r="853" spans="1:59" ht="15.75" customHeight="1" x14ac:dyDescent="0.25">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row>
    <row r="854" spans="1:59" ht="15.75" customHeight="1" x14ac:dyDescent="0.25">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row>
    <row r="855" spans="1:59" ht="15.75" customHeight="1" x14ac:dyDescent="0.2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row>
    <row r="856" spans="1:59" ht="15.75" customHeight="1" x14ac:dyDescent="0.25">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row>
    <row r="857" spans="1:59" ht="15.75" customHeight="1" x14ac:dyDescent="0.25">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row>
    <row r="858" spans="1:59" ht="15.75" customHeight="1" x14ac:dyDescent="0.25">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row>
    <row r="859" spans="1:59" ht="15.75" customHeight="1" x14ac:dyDescent="0.25">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row>
    <row r="860" spans="1:59" ht="15.75" customHeight="1" x14ac:dyDescent="0.25">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row>
    <row r="861" spans="1:59" ht="15.75" customHeight="1" x14ac:dyDescent="0.25">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row>
    <row r="862" spans="1:59" ht="15.75" customHeight="1" x14ac:dyDescent="0.25">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row>
    <row r="863" spans="1:59" ht="15.75" customHeight="1" x14ac:dyDescent="0.25">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row>
    <row r="864" spans="1:59" ht="15.75" customHeight="1" x14ac:dyDescent="0.25">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row>
    <row r="865" spans="1:59" ht="15.75" customHeight="1" x14ac:dyDescent="0.2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row>
    <row r="866" spans="1:59" ht="15.75" customHeight="1" x14ac:dyDescent="0.25">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row>
    <row r="867" spans="1:59" ht="15.75" customHeight="1" x14ac:dyDescent="0.25">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row>
    <row r="868" spans="1:59" ht="15.75" customHeight="1" x14ac:dyDescent="0.25">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row>
    <row r="869" spans="1:59" ht="15.75" customHeight="1" x14ac:dyDescent="0.25">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row>
    <row r="870" spans="1:59" ht="15.75" customHeight="1" x14ac:dyDescent="0.25">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row>
    <row r="871" spans="1:59" ht="15.75" customHeight="1" x14ac:dyDescent="0.25">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row>
    <row r="872" spans="1:59" ht="15.75" customHeight="1" x14ac:dyDescent="0.25">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row>
    <row r="873" spans="1:59" ht="15.75" customHeight="1" x14ac:dyDescent="0.25">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row>
    <row r="874" spans="1:59" ht="15.75" customHeight="1" x14ac:dyDescent="0.25">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row>
    <row r="875" spans="1:59" ht="15.75" customHeight="1" x14ac:dyDescent="0.2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row>
    <row r="876" spans="1:59" ht="15.75" customHeight="1" x14ac:dyDescent="0.25">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row>
    <row r="877" spans="1:59" ht="15.75" customHeight="1" x14ac:dyDescent="0.25">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row>
    <row r="878" spans="1:59" ht="15.75" customHeight="1" x14ac:dyDescent="0.25">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row>
    <row r="879" spans="1:59" ht="15.75" customHeight="1" x14ac:dyDescent="0.25">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row>
    <row r="880" spans="1:59" ht="15.75" customHeight="1" x14ac:dyDescent="0.25">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row>
    <row r="881" spans="1:59" ht="15.75" customHeight="1" x14ac:dyDescent="0.25">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row>
    <row r="882" spans="1:59" ht="15.75" customHeight="1" x14ac:dyDescent="0.25">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row>
    <row r="883" spans="1:59" ht="15.75" customHeight="1" x14ac:dyDescent="0.25">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row>
    <row r="884" spans="1:59" ht="15.75" customHeight="1" x14ac:dyDescent="0.25">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row>
    <row r="885" spans="1:59" ht="15.75" customHeight="1" x14ac:dyDescent="0.2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row>
    <row r="886" spans="1:59" ht="15.75" customHeight="1" x14ac:dyDescent="0.25">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row>
    <row r="887" spans="1:59" ht="15.75" customHeight="1" x14ac:dyDescent="0.25">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row>
    <row r="888" spans="1:59" ht="15.75" customHeight="1" x14ac:dyDescent="0.25">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row>
    <row r="889" spans="1:59" ht="15.75" customHeight="1" x14ac:dyDescent="0.25">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row>
    <row r="890" spans="1:59" ht="15.75" customHeight="1" x14ac:dyDescent="0.25">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row>
    <row r="891" spans="1:59" ht="15.75" customHeight="1" x14ac:dyDescent="0.25">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row>
    <row r="892" spans="1:59" ht="15.75" customHeight="1" x14ac:dyDescent="0.25">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row>
    <row r="893" spans="1:59" ht="15.75" customHeight="1" x14ac:dyDescent="0.25">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row>
    <row r="894" spans="1:59" ht="15.75" customHeight="1" x14ac:dyDescent="0.25">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row>
    <row r="895" spans="1:59" ht="15.75" customHeight="1" x14ac:dyDescent="0.2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row>
    <row r="896" spans="1:59" ht="15.75" customHeight="1" x14ac:dyDescent="0.25">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row>
    <row r="897" spans="1:59" ht="15.75" customHeight="1" x14ac:dyDescent="0.25">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row>
    <row r="898" spans="1:59" ht="15.75" customHeight="1" x14ac:dyDescent="0.25">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row>
    <row r="899" spans="1:59" ht="15.75" customHeight="1" x14ac:dyDescent="0.25">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row>
    <row r="900" spans="1:59" ht="15.75" customHeight="1" x14ac:dyDescent="0.25">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row>
    <row r="901" spans="1:59" ht="15.75" customHeight="1" x14ac:dyDescent="0.25">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row>
    <row r="902" spans="1:59" ht="15.75" customHeight="1" x14ac:dyDescent="0.25">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row>
    <row r="903" spans="1:59" ht="15.75" customHeight="1" x14ac:dyDescent="0.25">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row>
    <row r="904" spans="1:59" ht="15.75" customHeight="1" x14ac:dyDescent="0.25">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row>
    <row r="905" spans="1:59" ht="15.75" customHeight="1" x14ac:dyDescent="0.2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row>
    <row r="906" spans="1:59" ht="15.75" customHeight="1" x14ac:dyDescent="0.25">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row>
    <row r="907" spans="1:59" ht="15.75" customHeight="1" x14ac:dyDescent="0.25">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row>
    <row r="908" spans="1:59" ht="15.75" customHeight="1" x14ac:dyDescent="0.25">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row>
    <row r="909" spans="1:59" ht="15.75" customHeight="1" x14ac:dyDescent="0.25">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row>
    <row r="910" spans="1:59" ht="15.75" customHeight="1" x14ac:dyDescent="0.25">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row>
    <row r="911" spans="1:59" ht="15.75" customHeight="1" x14ac:dyDescent="0.25">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row>
    <row r="912" spans="1:59" ht="15.75" customHeight="1" x14ac:dyDescent="0.25">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row>
    <row r="913" spans="1:59" ht="15.75" customHeight="1" x14ac:dyDescent="0.25">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row>
    <row r="914" spans="1:59" ht="15.75" customHeight="1" x14ac:dyDescent="0.25">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row>
    <row r="915" spans="1:59" ht="15.75" customHeight="1" x14ac:dyDescent="0.2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row>
    <row r="916" spans="1:59" ht="15.75" customHeight="1" x14ac:dyDescent="0.25">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row>
    <row r="917" spans="1:59" ht="15.75" customHeight="1" x14ac:dyDescent="0.25">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row>
    <row r="918" spans="1:59" ht="15.75" customHeight="1" x14ac:dyDescent="0.25">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row>
    <row r="919" spans="1:59" ht="15.75" customHeight="1" x14ac:dyDescent="0.25">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row>
    <row r="920" spans="1:59" ht="15.75" customHeight="1" x14ac:dyDescent="0.25">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row>
    <row r="921" spans="1:59" ht="15.75" customHeight="1" x14ac:dyDescent="0.25">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row>
    <row r="922" spans="1:59" ht="15.75" customHeight="1" x14ac:dyDescent="0.25">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row>
    <row r="923" spans="1:59" ht="15.75" customHeight="1" x14ac:dyDescent="0.25">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row>
    <row r="924" spans="1:59" ht="15.75" customHeight="1" x14ac:dyDescent="0.25">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row>
    <row r="925" spans="1:59" ht="15.75" customHeight="1" x14ac:dyDescent="0.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row>
    <row r="926" spans="1:59" ht="15.75" customHeight="1" x14ac:dyDescent="0.25">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row>
    <row r="927" spans="1:59" ht="15.75" customHeight="1" x14ac:dyDescent="0.25">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row>
    <row r="928" spans="1:59" ht="15.75" customHeight="1" x14ac:dyDescent="0.25">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row>
    <row r="929" spans="1:59" ht="15.75" customHeight="1" x14ac:dyDescent="0.25">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row>
    <row r="930" spans="1:59" ht="15.75" customHeight="1" x14ac:dyDescent="0.25">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row>
    <row r="931" spans="1:59" ht="15.75" customHeight="1" x14ac:dyDescent="0.25">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row>
    <row r="932" spans="1:59" ht="15.75" customHeight="1" x14ac:dyDescent="0.25">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row>
    <row r="933" spans="1:59" ht="15.75" customHeight="1" x14ac:dyDescent="0.25">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row>
    <row r="934" spans="1:59" ht="15.75" customHeight="1" x14ac:dyDescent="0.25">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row>
    <row r="935" spans="1:59" ht="15.75" customHeight="1" x14ac:dyDescent="0.2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row>
    <row r="936" spans="1:59" ht="15.75" customHeight="1" x14ac:dyDescent="0.25">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row>
    <row r="937" spans="1:59" ht="15.75" customHeight="1" x14ac:dyDescent="0.25">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row>
    <row r="938" spans="1:59" ht="15.75" customHeight="1" x14ac:dyDescent="0.25">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row>
    <row r="939" spans="1:59" ht="15.75" customHeight="1" x14ac:dyDescent="0.25">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row>
    <row r="940" spans="1:59" ht="15.75" customHeight="1" x14ac:dyDescent="0.25">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row>
    <row r="941" spans="1:59" ht="15.75" customHeight="1" x14ac:dyDescent="0.25">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row>
    <row r="942" spans="1:59" ht="15.75" customHeight="1" x14ac:dyDescent="0.25">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row>
    <row r="943" spans="1:59" ht="15.75" customHeight="1" x14ac:dyDescent="0.25">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row>
    <row r="944" spans="1:59" ht="15.75" customHeight="1" x14ac:dyDescent="0.25">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row>
    <row r="945" spans="1:59" ht="15.75" customHeight="1" x14ac:dyDescent="0.2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row>
    <row r="946" spans="1:59" ht="15.75" customHeight="1" x14ac:dyDescent="0.25">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row>
    <row r="947" spans="1:59" ht="15.75" customHeight="1" x14ac:dyDescent="0.25">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row>
    <row r="948" spans="1:59" ht="15.75" customHeight="1" x14ac:dyDescent="0.25">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row>
    <row r="949" spans="1:59" ht="15.75" customHeight="1" x14ac:dyDescent="0.25">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row>
    <row r="950" spans="1:59" ht="15.75" customHeight="1" x14ac:dyDescent="0.25">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row>
    <row r="951" spans="1:59" ht="15.75" customHeight="1" x14ac:dyDescent="0.25">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row>
    <row r="952" spans="1:59" ht="15.75" customHeight="1" x14ac:dyDescent="0.25">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row>
    <row r="953" spans="1:59" ht="15.75" customHeight="1" x14ac:dyDescent="0.25">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row>
    <row r="954" spans="1:59" ht="15.75" customHeight="1" x14ac:dyDescent="0.25">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row>
    <row r="955" spans="1:59" ht="15.75" customHeight="1" x14ac:dyDescent="0.2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row>
    <row r="956" spans="1:59" ht="15.75" customHeight="1" x14ac:dyDescent="0.25">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row>
    <row r="957" spans="1:59" ht="15.75" customHeight="1" x14ac:dyDescent="0.25">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row>
    <row r="958" spans="1:59" ht="15.75" customHeight="1" x14ac:dyDescent="0.25">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row>
    <row r="959" spans="1:59" ht="15.75" customHeight="1" x14ac:dyDescent="0.25">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row>
    <row r="960" spans="1:59" ht="15.75" customHeight="1" x14ac:dyDescent="0.25">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row>
    <row r="961" spans="1:59" ht="15.75" customHeight="1" x14ac:dyDescent="0.25">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row>
    <row r="962" spans="1:59" ht="15.75" customHeight="1" x14ac:dyDescent="0.25">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row>
    <row r="963" spans="1:59" ht="15.75" customHeight="1" x14ac:dyDescent="0.25">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row>
    <row r="964" spans="1:59" ht="15.75" customHeight="1" x14ac:dyDescent="0.25">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row>
    <row r="965" spans="1:59" ht="15.75" customHeight="1" x14ac:dyDescent="0.2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row>
    <row r="966" spans="1:59" ht="15.75" customHeight="1" x14ac:dyDescent="0.25">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row>
    <row r="967" spans="1:59" ht="15.75" customHeight="1" x14ac:dyDescent="0.25">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row>
    <row r="968" spans="1:59" ht="15.75" customHeight="1" x14ac:dyDescent="0.25">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row>
    <row r="969" spans="1:59" ht="15.75" customHeight="1" x14ac:dyDescent="0.25">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row>
    <row r="970" spans="1:59" ht="15.75" customHeight="1" x14ac:dyDescent="0.25">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row>
    <row r="971" spans="1:59" ht="15.75" customHeight="1" x14ac:dyDescent="0.25">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row>
    <row r="972" spans="1:59" ht="15.75" customHeight="1" x14ac:dyDescent="0.25">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row>
    <row r="973" spans="1:59" ht="15.75" customHeight="1" x14ac:dyDescent="0.25">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row>
    <row r="974" spans="1:59" ht="15.75" customHeight="1" x14ac:dyDescent="0.25">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row>
    <row r="975" spans="1:59" ht="15.75" customHeight="1" x14ac:dyDescent="0.2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row>
    <row r="976" spans="1:59" ht="15.75" customHeight="1" x14ac:dyDescent="0.25">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row>
    <row r="977" spans="1:59" ht="15.75" customHeight="1" x14ac:dyDescent="0.25">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row>
    <row r="978" spans="1:59" ht="15.75" customHeight="1" x14ac:dyDescent="0.25">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row>
    <row r="979" spans="1:59" ht="15.75" customHeight="1" x14ac:dyDescent="0.25">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row>
    <row r="980" spans="1:59" ht="15.75" customHeight="1" x14ac:dyDescent="0.25">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row>
    <row r="981" spans="1:59" ht="15.75" customHeight="1" x14ac:dyDescent="0.25">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row>
    <row r="982" spans="1:59" ht="15.75" customHeight="1" x14ac:dyDescent="0.25">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row>
    <row r="983" spans="1:59" ht="15.75" customHeight="1" x14ac:dyDescent="0.25">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row>
    <row r="984" spans="1:59" ht="15.75" customHeight="1" x14ac:dyDescent="0.25">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row>
    <row r="985" spans="1:59" ht="15.75" customHeight="1" x14ac:dyDescent="0.2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row>
    <row r="986" spans="1:59" ht="15.75" customHeight="1" x14ac:dyDescent="0.25">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row>
    <row r="987" spans="1:59" ht="15.75" customHeight="1" x14ac:dyDescent="0.25">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row>
    <row r="988" spans="1:59" ht="15.75" customHeight="1" x14ac:dyDescent="0.25">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row>
    <row r="989" spans="1:59" ht="15.75" customHeight="1" x14ac:dyDescent="0.25">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row>
    <row r="990" spans="1:59" ht="15.75" customHeight="1" x14ac:dyDescent="0.25">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row>
    <row r="991" spans="1:59" ht="15.75" customHeight="1" x14ac:dyDescent="0.25">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row>
    <row r="992" spans="1:59" ht="15.75" customHeight="1" x14ac:dyDescent="0.25">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row>
    <row r="993" spans="1:59" ht="15.75" customHeight="1" x14ac:dyDescent="0.25">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row>
    <row r="994" spans="1:59" ht="15.75" customHeight="1" x14ac:dyDescent="0.25">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row>
    <row r="995" spans="1:59" ht="15.75" customHeight="1" x14ac:dyDescent="0.2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row>
    <row r="996" spans="1:59" ht="15.75" customHeight="1" x14ac:dyDescent="0.25">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row>
    <row r="997" spans="1:59" ht="15.75" customHeight="1" x14ac:dyDescent="0.25">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row>
    <row r="998" spans="1:59" ht="15.75" customHeight="1" x14ac:dyDescent="0.25">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row>
    <row r="999" spans="1:59" ht="15.75" customHeight="1" x14ac:dyDescent="0.25">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row>
    <row r="1000" spans="1:59" ht="15.75" customHeight="1" x14ac:dyDescent="0.25">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row>
  </sheetData>
  <mergeCells count="24">
    <mergeCell ref="T7:U8"/>
    <mergeCell ref="Q13:X14"/>
    <mergeCell ref="Z13:AE14"/>
    <mergeCell ref="AG15:AP16"/>
    <mergeCell ref="B7:C8"/>
    <mergeCell ref="E7:F8"/>
    <mergeCell ref="H7:I8"/>
    <mergeCell ref="K7:L8"/>
    <mergeCell ref="N7:O8"/>
    <mergeCell ref="Q7:R8"/>
    <mergeCell ref="B11:N12"/>
    <mergeCell ref="AE3:AG4"/>
    <mergeCell ref="AM3:AO4"/>
    <mergeCell ref="W7:X8"/>
    <mergeCell ref="AA7:AB8"/>
    <mergeCell ref="AD7:AE8"/>
    <mergeCell ref="AG7:AH8"/>
    <mergeCell ref="AL7:AM8"/>
    <mergeCell ref="AO7:AP8"/>
    <mergeCell ref="B3:F4"/>
    <mergeCell ref="I3:K4"/>
    <mergeCell ref="N3:O4"/>
    <mergeCell ref="R3:T4"/>
    <mergeCell ref="W3:Y4"/>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showGridLines="0" topLeftCell="D1" workbookViewId="0">
      <selection activeCell="AJ28" sqref="AJ28"/>
    </sheetView>
  </sheetViews>
  <sheetFormatPr baseColWidth="10" defaultColWidth="11.25" defaultRowHeight="15" customHeight="1" x14ac:dyDescent="0.25"/>
  <cols>
    <col min="1" max="1" width="21" style="274" hidden="1" customWidth="1"/>
    <col min="2" max="2" width="10.5" style="274" hidden="1" customWidth="1"/>
    <col min="3" max="3" width="11" style="274" hidden="1" customWidth="1"/>
    <col min="4" max="4" width="1.875" style="274" customWidth="1"/>
    <col min="5" max="5" width="54.25" style="274" bestFit="1" customWidth="1"/>
    <col min="6" max="6" width="9.75" style="274" customWidth="1"/>
    <col min="7" max="7" width="6" style="274" hidden="1" customWidth="1"/>
    <col min="8" max="35" width="3.625" style="274" customWidth="1"/>
    <col min="36" max="16384" width="11.25" style="274"/>
  </cols>
  <sheetData>
    <row r="1" spans="1:35" ht="15.75" x14ac:dyDescent="0.25">
      <c r="A1" s="74"/>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row>
    <row r="2" spans="1:35" ht="16.5" thickBot="1" x14ac:dyDescent="0.3">
      <c r="A2" s="74"/>
      <c r="B2" s="74"/>
      <c r="C2" s="74"/>
      <c r="D2" s="74"/>
      <c r="E2" s="460" t="s">
        <v>62</v>
      </c>
      <c r="F2" s="461"/>
      <c r="G2" s="461"/>
      <c r="H2" s="461"/>
      <c r="I2" s="461"/>
      <c r="J2" s="461"/>
      <c r="K2" s="461"/>
      <c r="L2" s="461"/>
      <c r="M2" s="461"/>
      <c r="N2" s="461"/>
      <c r="O2" s="461"/>
      <c r="P2" s="461"/>
      <c r="Q2" s="461"/>
      <c r="R2" s="461"/>
      <c r="S2" s="461"/>
      <c r="T2" s="461"/>
      <c r="U2" s="461"/>
      <c r="V2" s="461"/>
      <c r="W2" s="461"/>
      <c r="X2" s="461"/>
      <c r="Y2" s="461"/>
      <c r="Z2" s="461"/>
      <c r="AA2" s="461"/>
      <c r="AB2" s="461"/>
      <c r="AC2" s="371"/>
      <c r="AD2" s="371"/>
      <c r="AE2" s="371"/>
      <c r="AF2" s="371"/>
      <c r="AG2" s="371"/>
      <c r="AH2" s="371"/>
      <c r="AI2" s="371"/>
    </row>
    <row r="3" spans="1:35" ht="29.25" thickBot="1" x14ac:dyDescent="0.3">
      <c r="A3" s="75" t="s">
        <v>63</v>
      </c>
      <c r="B3" s="76" t="s">
        <v>64</v>
      </c>
      <c r="C3" s="76" t="s">
        <v>65</v>
      </c>
      <c r="D3" s="74"/>
      <c r="E3" s="462" t="s">
        <v>66</v>
      </c>
      <c r="F3" s="372" t="s">
        <v>67</v>
      </c>
      <c r="G3" s="373"/>
      <c r="H3" s="464" t="s">
        <v>68</v>
      </c>
      <c r="I3" s="463"/>
      <c r="J3" s="463"/>
      <c r="K3" s="463"/>
      <c r="L3" s="463"/>
      <c r="M3" s="463"/>
      <c r="N3" s="463"/>
      <c r="O3" s="463"/>
      <c r="P3" s="463"/>
      <c r="Q3" s="463"/>
      <c r="R3" s="463"/>
      <c r="S3" s="463"/>
      <c r="T3" s="463"/>
      <c r="U3" s="463"/>
      <c r="V3" s="463"/>
      <c r="W3" s="463"/>
      <c r="X3" s="463"/>
      <c r="Y3" s="463"/>
      <c r="Z3" s="465" t="s">
        <v>69</v>
      </c>
      <c r="AA3" s="463"/>
      <c r="AB3" s="463"/>
      <c r="AC3" s="463"/>
      <c r="AD3" s="463"/>
      <c r="AE3" s="463"/>
      <c r="AF3" s="463"/>
      <c r="AG3" s="463"/>
      <c r="AH3" s="463"/>
      <c r="AI3" s="463"/>
    </row>
    <row r="4" spans="1:35" ht="15.75" x14ac:dyDescent="0.25">
      <c r="A4" s="77"/>
      <c r="B4" s="78"/>
      <c r="C4" s="78"/>
      <c r="D4" s="74"/>
      <c r="E4" s="463"/>
      <c r="F4" s="374" t="s">
        <v>70</v>
      </c>
      <c r="G4" s="374" t="s">
        <v>71</v>
      </c>
      <c r="H4" s="375">
        <v>1</v>
      </c>
      <c r="I4" s="375">
        <v>2</v>
      </c>
      <c r="J4" s="375">
        <v>3</v>
      </c>
      <c r="K4" s="375">
        <v>4</v>
      </c>
      <c r="L4" s="375">
        <v>5</v>
      </c>
      <c r="M4" s="375">
        <v>6</v>
      </c>
      <c r="N4" s="375">
        <v>7</v>
      </c>
      <c r="O4" s="375">
        <v>8</v>
      </c>
      <c r="P4" s="375">
        <v>9</v>
      </c>
      <c r="Q4" s="375">
        <v>10</v>
      </c>
      <c r="R4" s="466">
        <v>11</v>
      </c>
      <c r="S4" s="463"/>
      <c r="T4" s="466">
        <v>12</v>
      </c>
      <c r="U4" s="466"/>
      <c r="V4" s="375">
        <v>9</v>
      </c>
      <c r="W4" s="375">
        <v>10</v>
      </c>
      <c r="X4" s="466">
        <v>12</v>
      </c>
      <c r="Y4" s="463"/>
      <c r="Z4" s="376">
        <v>1</v>
      </c>
      <c r="AA4" s="376">
        <v>2</v>
      </c>
      <c r="AB4" s="376">
        <v>3</v>
      </c>
      <c r="AC4" s="376">
        <v>4</v>
      </c>
      <c r="AD4" s="376">
        <v>5</v>
      </c>
      <c r="AE4" s="376">
        <v>6</v>
      </c>
      <c r="AF4" s="376">
        <v>7</v>
      </c>
      <c r="AG4" s="376">
        <v>8</v>
      </c>
      <c r="AH4" s="376">
        <v>9</v>
      </c>
      <c r="AI4" s="376">
        <v>10</v>
      </c>
    </row>
    <row r="5" spans="1:35" ht="15.75" hidden="1" x14ac:dyDescent="0.25">
      <c r="A5" s="79" t="s">
        <v>72</v>
      </c>
      <c r="B5" s="80" t="s">
        <v>73</v>
      </c>
      <c r="C5" s="80" t="s">
        <v>73</v>
      </c>
      <c r="D5" s="74"/>
      <c r="E5" s="377" t="s">
        <v>74</v>
      </c>
      <c r="F5" s="281"/>
      <c r="G5" s="467" t="s">
        <v>75</v>
      </c>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row>
    <row r="6" spans="1:35" ht="15.75" hidden="1" x14ac:dyDescent="0.25">
      <c r="A6" s="79"/>
      <c r="B6" s="80"/>
      <c r="C6" s="80"/>
      <c r="D6" s="74"/>
      <c r="E6" s="378" t="s">
        <v>76</v>
      </c>
      <c r="F6" s="379" t="s">
        <v>77</v>
      </c>
      <c r="G6" s="463"/>
      <c r="H6" s="378"/>
      <c r="I6" s="378"/>
      <c r="J6" s="378"/>
      <c r="K6" s="378"/>
      <c r="L6" s="378"/>
      <c r="M6" s="378"/>
      <c r="N6" s="378"/>
      <c r="O6" s="378"/>
      <c r="P6" s="378"/>
      <c r="Q6" s="378"/>
      <c r="R6" s="378"/>
      <c r="S6" s="378"/>
      <c r="T6" s="378"/>
      <c r="U6" s="378"/>
      <c r="V6" s="378"/>
      <c r="W6" s="378"/>
      <c r="X6" s="378"/>
      <c r="Y6" s="378"/>
      <c r="Z6" s="378"/>
      <c r="AA6" s="378"/>
      <c r="AB6" s="378"/>
      <c r="AC6" s="378"/>
      <c r="AD6" s="378"/>
      <c r="AE6" s="378"/>
      <c r="AF6" s="378"/>
      <c r="AG6" s="378"/>
      <c r="AH6" s="378"/>
      <c r="AI6" s="378"/>
    </row>
    <row r="7" spans="1:35" ht="15.75" hidden="1" x14ac:dyDescent="0.25">
      <c r="A7" s="79" t="s">
        <v>78</v>
      </c>
      <c r="B7" s="80" t="s">
        <v>79</v>
      </c>
      <c r="C7" s="80" t="s">
        <v>79</v>
      </c>
      <c r="D7" s="74"/>
      <c r="E7" s="378" t="s">
        <v>80</v>
      </c>
      <c r="F7" s="379" t="s">
        <v>75</v>
      </c>
      <c r="G7" s="463"/>
      <c r="H7" s="380"/>
      <c r="I7" s="378"/>
      <c r="J7" s="378"/>
      <c r="K7" s="378"/>
      <c r="L7" s="378"/>
      <c r="M7" s="378"/>
      <c r="N7" s="378"/>
      <c r="O7" s="378"/>
      <c r="P7" s="378"/>
      <c r="Q7" s="378"/>
      <c r="R7" s="378"/>
      <c r="S7" s="378"/>
      <c r="T7" s="378"/>
      <c r="U7" s="378"/>
      <c r="V7" s="378"/>
      <c r="W7" s="378"/>
      <c r="X7" s="378"/>
      <c r="Y7" s="378"/>
      <c r="Z7" s="378"/>
      <c r="AA7" s="378"/>
      <c r="AB7" s="378"/>
      <c r="AC7" s="378"/>
      <c r="AD7" s="378"/>
      <c r="AE7" s="378"/>
      <c r="AF7" s="378"/>
      <c r="AG7" s="378"/>
      <c r="AH7" s="378"/>
      <c r="AI7" s="378"/>
    </row>
    <row r="8" spans="1:35" ht="15.75" hidden="1" x14ac:dyDescent="0.25">
      <c r="A8" s="79"/>
      <c r="B8" s="80"/>
      <c r="C8" s="80"/>
      <c r="D8" s="74"/>
      <c r="E8" s="378" t="s">
        <v>81</v>
      </c>
      <c r="F8" s="379" t="s">
        <v>75</v>
      </c>
      <c r="G8" s="280"/>
      <c r="H8" s="380"/>
      <c r="I8" s="378"/>
      <c r="J8" s="378"/>
      <c r="K8" s="378"/>
      <c r="L8" s="378"/>
      <c r="M8" s="378"/>
      <c r="N8" s="378"/>
      <c r="O8" s="378"/>
      <c r="P8" s="378"/>
      <c r="Q8" s="378"/>
      <c r="R8" s="378"/>
      <c r="S8" s="378"/>
      <c r="T8" s="378"/>
      <c r="U8" s="378"/>
      <c r="V8" s="378"/>
      <c r="W8" s="378"/>
      <c r="X8" s="378"/>
      <c r="Y8" s="378"/>
      <c r="Z8" s="378"/>
      <c r="AA8" s="378"/>
      <c r="AB8" s="378"/>
      <c r="AC8" s="378"/>
      <c r="AD8" s="378"/>
      <c r="AE8" s="378"/>
      <c r="AF8" s="378"/>
      <c r="AG8" s="378"/>
      <c r="AH8" s="378"/>
      <c r="AI8" s="378"/>
    </row>
    <row r="9" spans="1:35" ht="30.75" thickBot="1" x14ac:dyDescent="0.3">
      <c r="A9" s="82" t="s">
        <v>82</v>
      </c>
      <c r="B9" s="83" t="s">
        <v>83</v>
      </c>
      <c r="C9" s="83" t="s">
        <v>83</v>
      </c>
      <c r="D9" s="74"/>
      <c r="E9" s="377" t="s">
        <v>84</v>
      </c>
      <c r="F9" s="379"/>
      <c r="G9" s="468" t="s">
        <v>85</v>
      </c>
      <c r="H9" s="378"/>
      <c r="I9" s="378"/>
      <c r="J9" s="378"/>
      <c r="K9" s="378"/>
      <c r="L9" s="378"/>
      <c r="M9" s="378"/>
      <c r="N9" s="378"/>
      <c r="O9" s="378"/>
      <c r="P9" s="378"/>
      <c r="Q9" s="378"/>
      <c r="R9" s="468"/>
      <c r="S9" s="463"/>
      <c r="T9" s="468"/>
      <c r="U9" s="468"/>
      <c r="V9" s="378"/>
      <c r="W9" s="378"/>
      <c r="X9" s="468"/>
      <c r="Y9" s="463"/>
      <c r="Z9" s="378"/>
      <c r="AA9" s="378"/>
      <c r="AB9" s="378"/>
      <c r="AC9" s="378"/>
      <c r="AD9" s="378"/>
      <c r="AE9" s="378"/>
      <c r="AF9" s="378"/>
      <c r="AG9" s="378"/>
      <c r="AH9" s="378"/>
      <c r="AI9" s="378"/>
    </row>
    <row r="10" spans="1:35" ht="16.5" thickBot="1" x14ac:dyDescent="0.3">
      <c r="A10" s="82" t="s">
        <v>86</v>
      </c>
      <c r="B10" s="83" t="s">
        <v>87</v>
      </c>
      <c r="C10" s="83" t="s">
        <v>87</v>
      </c>
      <c r="D10" s="74"/>
      <c r="E10" s="281" t="s">
        <v>88</v>
      </c>
      <c r="F10" s="379" t="s">
        <v>89</v>
      </c>
      <c r="G10" s="463"/>
      <c r="H10" s="381"/>
      <c r="I10" s="275"/>
      <c r="J10" s="378"/>
      <c r="K10" s="378"/>
      <c r="L10" s="378"/>
      <c r="M10" s="378"/>
      <c r="N10" s="378"/>
      <c r="O10" s="378"/>
      <c r="P10" s="378"/>
      <c r="Q10" s="378"/>
      <c r="R10" s="468"/>
      <c r="S10" s="463"/>
      <c r="T10" s="468"/>
      <c r="U10" s="468"/>
      <c r="V10" s="378"/>
      <c r="W10" s="378"/>
      <c r="X10" s="468"/>
      <c r="Y10" s="463"/>
      <c r="Z10" s="378"/>
      <c r="AA10" s="378"/>
      <c r="AB10" s="378"/>
      <c r="AC10" s="378"/>
      <c r="AD10" s="378"/>
      <c r="AE10" s="378"/>
      <c r="AF10" s="378"/>
      <c r="AG10" s="378"/>
      <c r="AH10" s="378"/>
      <c r="AI10" s="378"/>
    </row>
    <row r="11" spans="1:35" ht="23.25" customHeight="1" x14ac:dyDescent="0.25">
      <c r="A11" s="86" t="s">
        <v>90</v>
      </c>
      <c r="B11" s="87"/>
      <c r="C11" s="87"/>
      <c r="D11" s="74"/>
      <c r="E11" s="306" t="s">
        <v>91</v>
      </c>
      <c r="F11" s="379" t="s">
        <v>92</v>
      </c>
      <c r="G11" s="379" t="s">
        <v>93</v>
      </c>
      <c r="H11" s="378"/>
      <c r="I11" s="382"/>
      <c r="J11" s="382"/>
      <c r="K11" s="382"/>
      <c r="L11" s="382"/>
      <c r="M11" s="382"/>
      <c r="N11" s="382"/>
      <c r="O11" s="382"/>
      <c r="P11" s="382"/>
      <c r="Q11" s="382"/>
      <c r="R11" s="470"/>
      <c r="S11" s="463"/>
      <c r="T11" s="471"/>
      <c r="U11" s="471"/>
      <c r="V11" s="378"/>
      <c r="W11" s="378"/>
      <c r="X11" s="468"/>
      <c r="Y11" s="463"/>
      <c r="Z11" s="378"/>
      <c r="AA11" s="378"/>
      <c r="AB11" s="378"/>
      <c r="AC11" s="378"/>
      <c r="AD11" s="378"/>
      <c r="AE11" s="378"/>
      <c r="AF11" s="378"/>
      <c r="AG11" s="378"/>
      <c r="AH11" s="378"/>
      <c r="AI11" s="378"/>
    </row>
    <row r="12" spans="1:35" ht="15.75" x14ac:dyDescent="0.25">
      <c r="A12" s="74"/>
      <c r="B12" s="74"/>
      <c r="C12" s="74"/>
      <c r="D12" s="74"/>
      <c r="E12" s="281" t="s">
        <v>94</v>
      </c>
      <c r="F12" s="379" t="s">
        <v>75</v>
      </c>
      <c r="G12" s="379" t="s">
        <v>75</v>
      </c>
      <c r="H12" s="378"/>
      <c r="I12" s="378"/>
      <c r="J12" s="378"/>
      <c r="K12" s="378"/>
      <c r="L12" s="378"/>
      <c r="M12" s="378"/>
      <c r="N12" s="378"/>
      <c r="O12" s="378"/>
      <c r="P12" s="378"/>
      <c r="Q12" s="378"/>
      <c r="R12" s="468"/>
      <c r="S12" s="463"/>
      <c r="T12" s="469"/>
      <c r="U12" s="469"/>
      <c r="V12" s="378"/>
      <c r="W12" s="378"/>
      <c r="X12" s="469"/>
      <c r="Y12" s="463"/>
      <c r="Z12" s="378"/>
      <c r="AA12" s="378"/>
      <c r="AB12" s="378"/>
      <c r="AC12" s="378"/>
      <c r="AD12" s="378"/>
      <c r="AE12" s="378"/>
      <c r="AF12" s="378"/>
      <c r="AG12" s="378"/>
      <c r="AH12" s="378"/>
      <c r="AI12" s="378"/>
    </row>
    <row r="13" spans="1:35" ht="15.75" x14ac:dyDescent="0.25">
      <c r="A13" s="74"/>
      <c r="B13" s="74"/>
      <c r="C13" s="74"/>
      <c r="D13" s="74"/>
      <c r="E13" s="377" t="s">
        <v>95</v>
      </c>
      <c r="F13" s="379"/>
      <c r="G13" s="467" t="s">
        <v>73</v>
      </c>
      <c r="H13" s="378"/>
      <c r="I13" s="378"/>
      <c r="J13" s="378"/>
      <c r="K13" s="378"/>
      <c r="L13" s="378"/>
      <c r="M13" s="378"/>
      <c r="N13" s="378"/>
      <c r="O13" s="378"/>
      <c r="P13" s="378"/>
      <c r="Q13" s="378"/>
      <c r="R13" s="468"/>
      <c r="S13" s="463"/>
      <c r="T13" s="468"/>
      <c r="U13" s="468"/>
      <c r="V13" s="378"/>
      <c r="W13" s="378"/>
      <c r="X13" s="468"/>
      <c r="Y13" s="463"/>
      <c r="Z13" s="378"/>
      <c r="AA13" s="378"/>
      <c r="AB13" s="378"/>
      <c r="AC13" s="378"/>
      <c r="AD13" s="378"/>
      <c r="AE13" s="378"/>
      <c r="AF13" s="378"/>
      <c r="AG13" s="378"/>
      <c r="AH13" s="378"/>
      <c r="AI13" s="378"/>
    </row>
    <row r="14" spans="1:35" ht="15.75" x14ac:dyDescent="0.25">
      <c r="A14" s="74"/>
      <c r="B14" s="74"/>
      <c r="C14" s="74"/>
      <c r="D14" s="74"/>
      <c r="E14" s="281" t="s">
        <v>96</v>
      </c>
      <c r="F14" s="379" t="s">
        <v>73</v>
      </c>
      <c r="G14" s="463"/>
      <c r="H14" s="378"/>
      <c r="I14" s="378"/>
      <c r="J14" s="378"/>
      <c r="K14" s="378"/>
      <c r="L14" s="378"/>
      <c r="M14" s="378"/>
      <c r="N14" s="378"/>
      <c r="O14" s="378"/>
      <c r="P14" s="378"/>
      <c r="Q14" s="378"/>
      <c r="R14" s="468"/>
      <c r="S14" s="463"/>
      <c r="T14" s="468"/>
      <c r="U14" s="468"/>
      <c r="V14" s="378"/>
      <c r="W14" s="378"/>
      <c r="X14" s="468"/>
      <c r="Y14" s="463"/>
      <c r="Z14" s="382"/>
      <c r="AA14" s="382"/>
      <c r="AB14" s="382"/>
      <c r="AC14" s="382"/>
      <c r="AD14" s="382"/>
      <c r="AE14" s="382"/>
      <c r="AF14" s="382"/>
      <c r="AG14" s="382"/>
      <c r="AH14" s="382"/>
      <c r="AI14" s="382"/>
    </row>
    <row r="15" spans="1:35" ht="15.75" x14ac:dyDescent="0.25">
      <c r="A15" s="74"/>
      <c r="B15" s="74"/>
      <c r="C15" s="74"/>
      <c r="D15" s="74"/>
      <c r="E15" s="74" t="s">
        <v>90</v>
      </c>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row>
    <row r="16" spans="1:35" ht="15.75" x14ac:dyDescent="0.25">
      <c r="A16" s="74"/>
      <c r="B16" s="74"/>
      <c r="C16" s="74"/>
      <c r="D16" s="74"/>
      <c r="E16" s="74"/>
      <c r="F16" s="74"/>
      <c r="G16" s="74"/>
      <c r="H16" s="74"/>
      <c r="I16" s="74"/>
      <c r="J16" s="74"/>
      <c r="K16" s="74"/>
      <c r="L16" s="74"/>
      <c r="M16" s="74"/>
      <c r="N16" s="74"/>
      <c r="O16" s="74"/>
      <c r="P16" s="74"/>
      <c r="Q16" s="74"/>
      <c r="R16" s="74"/>
      <c r="S16" s="74"/>
      <c r="T16" s="74"/>
      <c r="U16" s="74"/>
      <c r="V16" s="74"/>
      <c r="W16" s="74"/>
      <c r="X16" s="74"/>
      <c r="Y16" s="74"/>
      <c r="Z16" s="74"/>
      <c r="AA16" s="74"/>
      <c r="AB16" s="74"/>
      <c r="AC16" s="74"/>
      <c r="AD16" s="74"/>
      <c r="AE16" s="74"/>
      <c r="AF16" s="74"/>
      <c r="AG16" s="74"/>
      <c r="AH16" s="74"/>
      <c r="AI16" s="74"/>
    </row>
    <row r="17" spans="1:35" ht="15.75" x14ac:dyDescent="0.25">
      <c r="A17" s="74"/>
      <c r="B17" s="74"/>
      <c r="C17" s="74"/>
      <c r="D17" s="74"/>
      <c r="E17" s="460" t="s">
        <v>97</v>
      </c>
      <c r="F17" s="461"/>
      <c r="G17" s="461"/>
      <c r="H17" s="461"/>
      <c r="I17" s="461"/>
      <c r="J17" s="461"/>
      <c r="K17" s="461"/>
      <c r="L17" s="461"/>
      <c r="M17" s="461"/>
      <c r="N17" s="461"/>
      <c r="O17" s="461"/>
      <c r="P17" s="461"/>
      <c r="Q17" s="461"/>
      <c r="R17" s="461"/>
      <c r="S17" s="461"/>
      <c r="T17" s="461"/>
      <c r="U17" s="461"/>
      <c r="V17" s="461"/>
      <c r="W17" s="461"/>
      <c r="X17" s="461"/>
      <c r="Y17" s="461"/>
      <c r="Z17" s="461"/>
      <c r="AA17" s="461"/>
      <c r="AB17" s="461"/>
      <c r="AC17" s="371"/>
      <c r="AD17" s="371"/>
      <c r="AE17" s="371"/>
      <c r="AF17" s="371"/>
      <c r="AG17" s="371"/>
      <c r="AH17" s="371"/>
      <c r="AI17" s="371"/>
    </row>
    <row r="18" spans="1:35" ht="28.5" x14ac:dyDescent="0.25">
      <c r="A18" s="74"/>
      <c r="B18" s="74"/>
      <c r="C18" s="74"/>
      <c r="D18" s="74"/>
      <c r="E18" s="462" t="s">
        <v>66</v>
      </c>
      <c r="F18" s="372" t="s">
        <v>67</v>
      </c>
      <c r="G18" s="373"/>
      <c r="H18" s="464" t="s">
        <v>68</v>
      </c>
      <c r="I18" s="463"/>
      <c r="J18" s="463"/>
      <c r="K18" s="463"/>
      <c r="L18" s="463"/>
      <c r="M18" s="463"/>
      <c r="N18" s="463"/>
      <c r="O18" s="463"/>
      <c r="P18" s="463"/>
      <c r="Q18" s="463"/>
      <c r="R18" s="463"/>
      <c r="S18" s="463"/>
      <c r="T18" s="463"/>
      <c r="U18" s="463"/>
      <c r="V18" s="463"/>
      <c r="W18" s="463"/>
      <c r="X18" s="463"/>
      <c r="Y18" s="463"/>
      <c r="Z18" s="465" t="s">
        <v>69</v>
      </c>
      <c r="AA18" s="463"/>
      <c r="AB18" s="463"/>
      <c r="AC18" s="463"/>
      <c r="AD18" s="463"/>
      <c r="AE18" s="463"/>
      <c r="AF18" s="463"/>
      <c r="AG18" s="463"/>
      <c r="AH18" s="463"/>
      <c r="AI18" s="463"/>
    </row>
    <row r="19" spans="1:35" ht="15.75" x14ac:dyDescent="0.25">
      <c r="A19" s="74"/>
      <c r="B19" s="74"/>
      <c r="C19" s="74"/>
      <c r="D19" s="74"/>
      <c r="E19" s="463"/>
      <c r="F19" s="372"/>
      <c r="G19" s="373"/>
      <c r="H19" s="466" t="s">
        <v>98</v>
      </c>
      <c r="I19" s="463"/>
      <c r="J19" s="463"/>
      <c r="K19" s="463"/>
      <c r="L19" s="463"/>
      <c r="M19" s="463"/>
      <c r="N19" s="463"/>
      <c r="O19" s="463"/>
      <c r="P19" s="463"/>
      <c r="Q19" s="463"/>
      <c r="R19" s="463"/>
      <c r="S19" s="463"/>
      <c r="T19" s="463"/>
      <c r="U19" s="463"/>
      <c r="V19" s="463"/>
      <c r="W19" s="463"/>
      <c r="X19" s="463"/>
      <c r="Y19" s="463"/>
      <c r="Z19" s="465" t="s">
        <v>99</v>
      </c>
      <c r="AA19" s="463"/>
      <c r="AB19" s="463"/>
      <c r="AC19" s="463"/>
      <c r="AD19" s="463"/>
      <c r="AE19" s="463"/>
      <c r="AF19" s="463"/>
      <c r="AG19" s="463"/>
      <c r="AH19" s="463"/>
      <c r="AI19" s="463"/>
    </row>
    <row r="20" spans="1:35" ht="15.75" x14ac:dyDescent="0.25">
      <c r="A20" s="74"/>
      <c r="B20" s="74"/>
      <c r="C20" s="74"/>
      <c r="D20" s="74"/>
      <c r="E20" s="463"/>
      <c r="F20" s="374" t="s">
        <v>100</v>
      </c>
      <c r="G20" s="374" t="s">
        <v>71</v>
      </c>
      <c r="H20" s="383">
        <v>1</v>
      </c>
      <c r="I20" s="383">
        <v>2</v>
      </c>
      <c r="J20" s="383">
        <v>3</v>
      </c>
      <c r="K20" s="383">
        <v>4</v>
      </c>
      <c r="L20" s="383">
        <v>5</v>
      </c>
      <c r="M20" s="383">
        <v>6</v>
      </c>
      <c r="N20" s="383">
        <v>7</v>
      </c>
      <c r="O20" s="383">
        <v>8</v>
      </c>
      <c r="P20" s="383">
        <v>9</v>
      </c>
      <c r="Q20" s="383">
        <v>10</v>
      </c>
      <c r="R20" s="383">
        <v>11</v>
      </c>
      <c r="S20" s="383">
        <v>12</v>
      </c>
      <c r="T20" s="384"/>
      <c r="U20" s="384"/>
      <c r="V20" s="384"/>
      <c r="W20" s="384"/>
      <c r="X20" s="383">
        <v>13</v>
      </c>
      <c r="Y20" s="383">
        <v>14</v>
      </c>
      <c r="Z20" s="385">
        <v>1</v>
      </c>
      <c r="AA20" s="385">
        <v>2</v>
      </c>
      <c r="AB20" s="385">
        <v>3</v>
      </c>
      <c r="AC20" s="385">
        <v>4</v>
      </c>
      <c r="AD20" s="385">
        <v>5</v>
      </c>
      <c r="AE20" s="385">
        <v>6</v>
      </c>
      <c r="AF20" s="385">
        <v>7</v>
      </c>
      <c r="AG20" s="385">
        <v>8</v>
      </c>
      <c r="AH20" s="385">
        <v>9</v>
      </c>
      <c r="AI20" s="385">
        <v>10</v>
      </c>
    </row>
    <row r="21" spans="1:35" ht="15.75" hidden="1" customHeight="1" x14ac:dyDescent="0.25">
      <c r="A21" s="74"/>
      <c r="B21" s="74"/>
      <c r="C21" s="74"/>
      <c r="D21" s="74"/>
      <c r="E21" s="377" t="s">
        <v>74</v>
      </c>
      <c r="F21" s="281"/>
      <c r="G21" s="467" t="s">
        <v>75</v>
      </c>
      <c r="H21" s="378"/>
      <c r="I21" s="378"/>
      <c r="J21" s="378"/>
      <c r="K21" s="378"/>
      <c r="L21" s="378"/>
      <c r="M21" s="378"/>
      <c r="N21" s="378"/>
      <c r="O21" s="378"/>
      <c r="P21" s="378"/>
      <c r="Q21" s="378"/>
      <c r="R21" s="378"/>
      <c r="S21" s="378"/>
      <c r="T21" s="378"/>
      <c r="U21" s="378"/>
      <c r="V21" s="378"/>
      <c r="W21" s="378"/>
      <c r="X21" s="378"/>
      <c r="Y21" s="378"/>
      <c r="Z21" s="378"/>
      <c r="AA21" s="378"/>
      <c r="AB21" s="378"/>
      <c r="AC21" s="378"/>
      <c r="AD21" s="378"/>
      <c r="AE21" s="378"/>
      <c r="AF21" s="378"/>
      <c r="AG21" s="378"/>
      <c r="AH21" s="378"/>
      <c r="AI21" s="378"/>
    </row>
    <row r="22" spans="1:35" ht="15.75" hidden="1" customHeight="1" x14ac:dyDescent="0.25">
      <c r="A22" s="74"/>
      <c r="B22" s="74"/>
      <c r="C22" s="74"/>
      <c r="D22" s="74"/>
      <c r="E22" s="378" t="s">
        <v>76</v>
      </c>
      <c r="F22" s="379" t="s">
        <v>77</v>
      </c>
      <c r="G22" s="463"/>
      <c r="H22" s="378"/>
      <c r="I22" s="378"/>
      <c r="J22" s="378"/>
      <c r="K22" s="378"/>
      <c r="L22" s="378"/>
      <c r="M22" s="378"/>
      <c r="N22" s="378"/>
      <c r="O22" s="378"/>
      <c r="P22" s="378"/>
      <c r="Q22" s="378"/>
      <c r="R22" s="378"/>
      <c r="S22" s="378"/>
      <c r="T22" s="378"/>
      <c r="U22" s="378"/>
      <c r="V22" s="378"/>
      <c r="W22" s="378"/>
      <c r="X22" s="378"/>
      <c r="Y22" s="378"/>
      <c r="Z22" s="378"/>
      <c r="AA22" s="378"/>
      <c r="AB22" s="378"/>
      <c r="AC22" s="378"/>
      <c r="AD22" s="378"/>
      <c r="AE22" s="378"/>
      <c r="AF22" s="378"/>
      <c r="AG22" s="378"/>
      <c r="AH22" s="378"/>
      <c r="AI22" s="378"/>
    </row>
    <row r="23" spans="1:35" ht="15.75" hidden="1" customHeight="1" x14ac:dyDescent="0.25">
      <c r="A23" s="74"/>
      <c r="B23" s="74"/>
      <c r="C23" s="74"/>
      <c r="D23" s="74"/>
      <c r="E23" s="378" t="s">
        <v>80</v>
      </c>
      <c r="F23" s="379" t="s">
        <v>75</v>
      </c>
      <c r="G23" s="463"/>
      <c r="H23" s="380"/>
      <c r="I23" s="378"/>
      <c r="J23" s="378"/>
      <c r="K23" s="378"/>
      <c r="L23" s="378"/>
      <c r="M23" s="378"/>
      <c r="N23" s="378"/>
      <c r="O23" s="378"/>
      <c r="P23" s="378"/>
      <c r="Q23" s="378"/>
      <c r="R23" s="378"/>
      <c r="S23" s="378"/>
      <c r="T23" s="378"/>
      <c r="U23" s="378"/>
      <c r="V23" s="378"/>
      <c r="W23" s="378"/>
      <c r="X23" s="378"/>
      <c r="Y23" s="378"/>
      <c r="Z23" s="378"/>
      <c r="AA23" s="378"/>
      <c r="AB23" s="378"/>
      <c r="AC23" s="378"/>
      <c r="AD23" s="378"/>
      <c r="AE23" s="378"/>
      <c r="AF23" s="378"/>
      <c r="AG23" s="378"/>
      <c r="AH23" s="378"/>
      <c r="AI23" s="378"/>
    </row>
    <row r="24" spans="1:35" ht="15.75" hidden="1" customHeight="1" x14ac:dyDescent="0.25">
      <c r="A24" s="74"/>
      <c r="B24" s="74"/>
      <c r="C24" s="74"/>
      <c r="D24" s="74"/>
      <c r="E24" s="378" t="s">
        <v>81</v>
      </c>
      <c r="F24" s="379" t="s">
        <v>75</v>
      </c>
      <c r="G24" s="280"/>
      <c r="H24" s="380"/>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row>
    <row r="25" spans="1:35" ht="15.75" customHeight="1" x14ac:dyDescent="0.25">
      <c r="A25" s="74"/>
      <c r="B25" s="74"/>
      <c r="C25" s="74"/>
      <c r="D25" s="74"/>
      <c r="E25" s="377" t="s">
        <v>84</v>
      </c>
      <c r="F25" s="379"/>
      <c r="G25" s="468" t="s">
        <v>85</v>
      </c>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row>
    <row r="26" spans="1:35" ht="15.75" customHeight="1" x14ac:dyDescent="0.25">
      <c r="A26" s="74"/>
      <c r="B26" s="74"/>
      <c r="C26" s="74"/>
      <c r="D26" s="74"/>
      <c r="E26" s="281" t="s">
        <v>88</v>
      </c>
      <c r="F26" s="379" t="s">
        <v>85</v>
      </c>
      <c r="G26" s="463"/>
      <c r="H26" s="381"/>
      <c r="I26" s="381"/>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row>
    <row r="27" spans="1:35" ht="15.75" customHeight="1" x14ac:dyDescent="0.25">
      <c r="A27" s="74"/>
      <c r="B27" s="74"/>
      <c r="C27" s="74"/>
      <c r="D27" s="74"/>
      <c r="E27" s="306" t="s">
        <v>91</v>
      </c>
      <c r="F27" s="379" t="s">
        <v>101</v>
      </c>
      <c r="G27" s="379" t="s">
        <v>93</v>
      </c>
      <c r="H27" s="378"/>
      <c r="I27" s="275"/>
      <c r="J27" s="380"/>
      <c r="K27" s="380"/>
      <c r="L27" s="380"/>
      <c r="M27" s="380"/>
      <c r="N27" s="380"/>
      <c r="O27" s="380"/>
      <c r="P27" s="380"/>
      <c r="Q27" s="380"/>
      <c r="R27" s="380"/>
      <c r="S27" s="380"/>
      <c r="T27" s="380"/>
      <c r="U27" s="380"/>
      <c r="V27" s="380"/>
      <c r="W27" s="380"/>
      <c r="X27" s="380"/>
      <c r="Y27" s="275"/>
      <c r="Z27" s="378"/>
      <c r="AA27" s="378"/>
      <c r="AB27" s="378"/>
      <c r="AC27" s="378"/>
      <c r="AD27" s="378"/>
      <c r="AE27" s="378"/>
      <c r="AF27" s="378"/>
      <c r="AG27" s="378"/>
      <c r="AH27" s="378"/>
      <c r="AI27" s="378"/>
    </row>
    <row r="28" spans="1:35" ht="15.75" x14ac:dyDescent="0.25">
      <c r="A28" s="74"/>
      <c r="B28" s="74"/>
      <c r="C28" s="74"/>
      <c r="D28" s="74"/>
      <c r="E28" s="281" t="s">
        <v>94</v>
      </c>
      <c r="F28" s="379" t="s">
        <v>75</v>
      </c>
      <c r="G28" s="379" t="s">
        <v>75</v>
      </c>
      <c r="H28" s="378"/>
      <c r="I28" s="378"/>
      <c r="J28" s="378"/>
      <c r="K28" s="378"/>
      <c r="L28" s="378"/>
      <c r="M28" s="378"/>
      <c r="N28" s="378"/>
      <c r="O28" s="378"/>
      <c r="P28" s="378"/>
      <c r="Q28" s="378"/>
      <c r="R28" s="378"/>
      <c r="S28" s="378"/>
      <c r="T28" s="378"/>
      <c r="U28" s="386"/>
      <c r="V28" s="378"/>
      <c r="W28" s="378"/>
      <c r="X28" s="378"/>
      <c r="Y28" s="386"/>
      <c r="Z28" s="378"/>
      <c r="AA28" s="378"/>
      <c r="AB28" s="378"/>
      <c r="AC28" s="378"/>
      <c r="AD28" s="378"/>
      <c r="AE28" s="378"/>
      <c r="AF28" s="378"/>
      <c r="AG28" s="378"/>
      <c r="AH28" s="378"/>
      <c r="AI28" s="378"/>
    </row>
    <row r="29" spans="1:35" ht="15.75" customHeight="1" x14ac:dyDescent="0.25">
      <c r="A29" s="74"/>
      <c r="B29" s="74"/>
      <c r="C29" s="74"/>
      <c r="D29" s="74"/>
      <c r="E29" s="377" t="s">
        <v>95</v>
      </c>
      <c r="F29" s="379"/>
      <c r="G29" s="467" t="s">
        <v>73</v>
      </c>
      <c r="H29" s="378"/>
      <c r="I29" s="378"/>
      <c r="J29" s="378"/>
      <c r="K29" s="378"/>
      <c r="L29" s="378"/>
      <c r="M29" s="378"/>
      <c r="N29" s="378"/>
      <c r="O29" s="378"/>
      <c r="P29" s="378"/>
      <c r="Q29" s="378"/>
      <c r="R29" s="378"/>
      <c r="S29" s="378"/>
      <c r="T29" s="378"/>
      <c r="U29" s="378"/>
      <c r="V29" s="378"/>
      <c r="W29" s="378"/>
      <c r="X29" s="378"/>
      <c r="Y29" s="378"/>
      <c r="Z29" s="378"/>
      <c r="AA29" s="378"/>
      <c r="AB29" s="378"/>
      <c r="AC29" s="378"/>
      <c r="AD29" s="378"/>
      <c r="AE29" s="378"/>
      <c r="AF29" s="378"/>
      <c r="AG29" s="378"/>
      <c r="AH29" s="378"/>
      <c r="AI29" s="378"/>
    </row>
    <row r="30" spans="1:35" ht="15.75" x14ac:dyDescent="0.25">
      <c r="A30" s="74"/>
      <c r="B30" s="74"/>
      <c r="C30" s="74"/>
      <c r="D30" s="74"/>
      <c r="E30" s="281" t="s">
        <v>96</v>
      </c>
      <c r="F30" s="379" t="s">
        <v>73</v>
      </c>
      <c r="G30" s="463"/>
      <c r="H30" s="378"/>
      <c r="I30" s="378"/>
      <c r="J30" s="378"/>
      <c r="K30" s="378"/>
      <c r="L30" s="378"/>
      <c r="M30" s="378"/>
      <c r="N30" s="378"/>
      <c r="O30" s="378"/>
      <c r="P30" s="378"/>
      <c r="Q30" s="378"/>
      <c r="R30" s="378"/>
      <c r="S30" s="378"/>
      <c r="T30" s="378"/>
      <c r="U30" s="378"/>
      <c r="V30" s="378"/>
      <c r="W30" s="378"/>
      <c r="X30" s="378"/>
      <c r="Y30" s="378"/>
      <c r="Z30" s="382"/>
      <c r="AA30" s="382"/>
      <c r="AB30" s="382"/>
      <c r="AC30" s="382"/>
      <c r="AD30" s="382"/>
      <c r="AE30" s="382"/>
      <c r="AF30" s="382"/>
      <c r="AG30" s="382"/>
      <c r="AH30" s="382"/>
      <c r="AI30" s="382"/>
    </row>
    <row r="31" spans="1:35" ht="15.75" customHeight="1" x14ac:dyDescent="0.25">
      <c r="A31" s="74"/>
      <c r="B31" s="74"/>
      <c r="C31" s="74"/>
      <c r="D31" s="74"/>
      <c r="E31" s="74" t="s">
        <v>102</v>
      </c>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row>
    <row r="32" spans="1:35" ht="15.75" customHeight="1" x14ac:dyDescent="0.25">
      <c r="A32" s="74"/>
      <c r="B32" s="74"/>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row>
    <row r="33" spans="1:35" ht="15.75" customHeight="1" x14ac:dyDescent="0.25">
      <c r="A33" s="74"/>
      <c r="B33" s="74"/>
      <c r="C33" s="74"/>
      <c r="D33" s="74"/>
      <c r="E33" s="74"/>
      <c r="F33" s="74"/>
      <c r="G33" s="74"/>
      <c r="H33" s="74"/>
      <c r="I33" s="74"/>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row>
    <row r="34" spans="1:35" ht="15.75" customHeight="1" x14ac:dyDescent="0.25">
      <c r="A34" s="74"/>
      <c r="B34" s="74"/>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row>
    <row r="35" spans="1:35" ht="15.75" customHeight="1" x14ac:dyDescent="0.25">
      <c r="A35" s="74"/>
      <c r="B35" s="74"/>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row>
    <row r="36" spans="1:35" ht="15.75" customHeight="1" x14ac:dyDescent="0.25">
      <c r="A36" s="74"/>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row>
    <row r="37" spans="1:35" ht="15.75" customHeight="1" x14ac:dyDescent="0.25">
      <c r="A37" s="74"/>
      <c r="B37" s="74"/>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row>
    <row r="38" spans="1:35" ht="15.75" customHeight="1" x14ac:dyDescent="0.25">
      <c r="A38" s="74"/>
      <c r="B38" s="74"/>
      <c r="C38" s="74"/>
      <c r="D38" s="74"/>
      <c r="E38" s="74"/>
      <c r="F38" s="74"/>
      <c r="G38" s="74"/>
      <c r="H38" s="74"/>
      <c r="I38" s="74"/>
      <c r="J38" s="74"/>
      <c r="K38" s="74"/>
      <c r="L38" s="74"/>
      <c r="M38" s="88"/>
      <c r="N38" s="74"/>
      <c r="O38" s="74"/>
      <c r="P38" s="74"/>
      <c r="Q38" s="74"/>
      <c r="R38" s="74"/>
      <c r="S38" s="74"/>
      <c r="T38" s="74"/>
      <c r="U38" s="74"/>
      <c r="V38" s="74"/>
      <c r="W38" s="74"/>
      <c r="X38" s="74"/>
      <c r="Y38" s="74"/>
      <c r="Z38" s="74"/>
      <c r="AA38" s="74"/>
      <c r="AB38" s="74"/>
      <c r="AC38" s="74"/>
      <c r="AD38" s="74"/>
      <c r="AE38" s="74"/>
      <c r="AF38" s="74"/>
      <c r="AG38" s="74"/>
      <c r="AH38" s="74"/>
      <c r="AI38" s="74"/>
    </row>
    <row r="39" spans="1:35" ht="15.75" customHeight="1" x14ac:dyDescent="0.25">
      <c r="A39" s="74"/>
      <c r="B39" s="74"/>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row>
    <row r="40" spans="1:35" ht="15.75" customHeight="1" x14ac:dyDescent="0.25">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row>
    <row r="41" spans="1:35" ht="15.75" customHeight="1" x14ac:dyDescent="0.25">
      <c r="A41" s="74"/>
      <c r="B41" s="74"/>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row>
    <row r="42" spans="1:35" ht="15.75" customHeight="1" x14ac:dyDescent="0.25">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row>
    <row r="43" spans="1:35" ht="15.75" customHeight="1" x14ac:dyDescent="0.25">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row>
    <row r="44" spans="1:35" ht="15.75" customHeight="1" x14ac:dyDescent="0.25">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row>
    <row r="45" spans="1:35" ht="15.75" customHeight="1" x14ac:dyDescent="0.25">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row>
    <row r="46" spans="1:35" ht="15.75" customHeight="1" x14ac:dyDescent="0.25">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row>
    <row r="47" spans="1:35" ht="15.75" customHeight="1" x14ac:dyDescent="0.25">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row>
    <row r="48" spans="1:35" ht="15.75" customHeight="1" x14ac:dyDescent="0.25">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row>
    <row r="49" spans="1:35" ht="15.75" customHeight="1" x14ac:dyDescent="0.25">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row>
    <row r="50" spans="1:35" ht="15.75" customHeight="1" x14ac:dyDescent="0.25">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row>
    <row r="51" spans="1:35" ht="15.75" customHeight="1" x14ac:dyDescent="0.25">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row>
    <row r="52" spans="1:35" ht="15.75" customHeight="1" x14ac:dyDescent="0.25">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row>
    <row r="53" spans="1:35" ht="15.75" customHeight="1" x14ac:dyDescent="0.25">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row>
    <row r="54" spans="1:35" ht="15.75" customHeight="1" x14ac:dyDescent="0.25">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row>
    <row r="55" spans="1:35" ht="15.75" customHeight="1" x14ac:dyDescent="0.25">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row>
    <row r="56" spans="1:35" ht="15.75" customHeight="1" x14ac:dyDescent="0.25">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row>
    <row r="57" spans="1:35" ht="15.75" customHeight="1" x14ac:dyDescent="0.25">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row>
    <row r="58" spans="1:35" ht="15.75" customHeight="1" x14ac:dyDescent="0.25">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row>
    <row r="59" spans="1:35" ht="15.75" customHeight="1" x14ac:dyDescent="0.25">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row>
    <row r="60" spans="1:35" ht="15.75" customHeight="1" x14ac:dyDescent="0.25">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row>
    <row r="61" spans="1:35" ht="15.75" customHeight="1" x14ac:dyDescent="0.25">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row>
    <row r="62" spans="1:35" ht="15.75" customHeight="1" x14ac:dyDescent="0.25">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row>
    <row r="63" spans="1:35" ht="15.75" customHeight="1" x14ac:dyDescent="0.25">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row>
    <row r="64" spans="1:35" ht="15.75" customHeight="1" x14ac:dyDescent="0.25">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row>
    <row r="65" spans="1:35" ht="15.75" customHeight="1" x14ac:dyDescent="0.25">
      <c r="A65" s="74"/>
      <c r="B65" s="74"/>
      <c r="C65" s="74"/>
      <c r="D65" s="74"/>
      <c r="E65" s="74"/>
      <c r="F65" s="74"/>
      <c r="G65" s="74"/>
      <c r="H65" s="74"/>
      <c r="I65" s="74"/>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row>
    <row r="66" spans="1:35" ht="15.75" customHeight="1" x14ac:dyDescent="0.25">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row>
    <row r="67" spans="1:35" ht="15.75" customHeight="1" x14ac:dyDescent="0.25">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row>
    <row r="68" spans="1:35" ht="15.75" customHeight="1" x14ac:dyDescent="0.25">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row>
    <row r="69" spans="1:35" ht="15.75" customHeight="1" x14ac:dyDescent="0.25">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row>
    <row r="70" spans="1:35" ht="15.75" customHeight="1" x14ac:dyDescent="0.25">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row>
    <row r="71" spans="1:35" ht="15.75" customHeight="1" x14ac:dyDescent="0.25">
      <c r="A71" s="74"/>
      <c r="B71" s="74"/>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row>
    <row r="72" spans="1:35" ht="15.75" customHeight="1" x14ac:dyDescent="0.25">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row>
    <row r="73" spans="1:35" ht="15.75" customHeight="1" x14ac:dyDescent="0.25">
      <c r="A73" s="74"/>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row>
    <row r="74" spans="1:35" ht="15.75" customHeight="1" x14ac:dyDescent="0.25">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row>
    <row r="75" spans="1:35" ht="15.75" customHeight="1" x14ac:dyDescent="0.25">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row>
    <row r="76" spans="1:35" ht="15.75" customHeight="1" x14ac:dyDescent="0.25">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row>
    <row r="77" spans="1:35" ht="15.75" customHeight="1" x14ac:dyDescent="0.25">
      <c r="A77" s="74"/>
      <c r="B77" s="74"/>
      <c r="C77" s="74"/>
      <c r="D77" s="74"/>
      <c r="E77" s="74"/>
      <c r="F77" s="74"/>
      <c r="G77" s="74"/>
      <c r="H77" s="74"/>
      <c r="I77" s="74"/>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row>
    <row r="78" spans="1:35" ht="15.75" customHeight="1" x14ac:dyDescent="0.25">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row>
    <row r="79" spans="1:35" ht="15.75" customHeight="1" x14ac:dyDescent="0.25">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row>
    <row r="80" spans="1:35" ht="15.75" customHeight="1" x14ac:dyDescent="0.25">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row>
    <row r="81" spans="1:35" ht="15.75" customHeight="1" x14ac:dyDescent="0.25">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row>
    <row r="82" spans="1:35" ht="15.75" customHeight="1" x14ac:dyDescent="0.25">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row>
    <row r="83" spans="1:35" ht="15.75" customHeight="1" x14ac:dyDescent="0.25">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row>
    <row r="84" spans="1:35" ht="15.75" customHeight="1" x14ac:dyDescent="0.25">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row>
    <row r="85" spans="1:35" ht="15.75" customHeight="1" x14ac:dyDescent="0.25">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row>
    <row r="86" spans="1:35" ht="15.75" customHeight="1" x14ac:dyDescent="0.25">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row>
    <row r="87" spans="1:35" ht="15.75" customHeight="1" x14ac:dyDescent="0.25">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row>
    <row r="88" spans="1:35" ht="15.75" customHeight="1" x14ac:dyDescent="0.25">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row>
    <row r="89" spans="1:35" ht="15.75" customHeight="1" x14ac:dyDescent="0.25">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row>
    <row r="90" spans="1:35" ht="15.75" customHeight="1" x14ac:dyDescent="0.25">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row>
    <row r="91" spans="1:35" ht="15.75" customHeight="1" x14ac:dyDescent="0.25">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row>
    <row r="92" spans="1:35" ht="15.75" customHeight="1" x14ac:dyDescent="0.25">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row>
    <row r="93" spans="1:35" ht="15.75" customHeight="1" x14ac:dyDescent="0.25">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row>
    <row r="94" spans="1:35" ht="15.75" customHeight="1" x14ac:dyDescent="0.25">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row>
    <row r="95" spans="1:35" ht="15.75" customHeight="1" x14ac:dyDescent="0.2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row>
    <row r="96" spans="1:35" ht="15.75" customHeight="1" x14ac:dyDescent="0.25">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row>
    <row r="97" spans="1:35" ht="15.75" customHeight="1" x14ac:dyDescent="0.25">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row>
    <row r="98" spans="1:35" ht="15.75" customHeight="1" x14ac:dyDescent="0.25">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row>
    <row r="99" spans="1:35" ht="15.75" customHeight="1" x14ac:dyDescent="0.25">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row>
    <row r="100" spans="1:35" ht="15.75" customHeight="1" x14ac:dyDescent="0.25">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row>
    <row r="101" spans="1:35" ht="15.75" customHeight="1" x14ac:dyDescent="0.25">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row>
    <row r="102" spans="1:35" ht="15.75" customHeight="1" x14ac:dyDescent="0.25">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row>
    <row r="103" spans="1:35" ht="15.75" customHeight="1" x14ac:dyDescent="0.25">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row>
    <row r="104" spans="1:35" ht="15.75" customHeight="1" x14ac:dyDescent="0.25">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row>
    <row r="105" spans="1:35" ht="15.75" customHeight="1" x14ac:dyDescent="0.2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row>
    <row r="106" spans="1:35" ht="15.75" customHeight="1" x14ac:dyDescent="0.25">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row>
    <row r="107" spans="1:35" ht="15.75" customHeight="1" x14ac:dyDescent="0.25">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row>
    <row r="108" spans="1:35" ht="15.75" customHeight="1" x14ac:dyDescent="0.25">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row>
    <row r="109" spans="1:35" ht="15.75" customHeight="1" x14ac:dyDescent="0.25">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row>
    <row r="110" spans="1:35" ht="15.75" customHeight="1" x14ac:dyDescent="0.25">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row>
    <row r="111" spans="1:35" ht="15.75" customHeight="1" x14ac:dyDescent="0.25">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row>
    <row r="112" spans="1:35" ht="15.75" customHeight="1" x14ac:dyDescent="0.25">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row>
    <row r="113" spans="1:35" ht="15.75" customHeight="1" x14ac:dyDescent="0.25">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row>
    <row r="114" spans="1:35" ht="15.75" customHeight="1" x14ac:dyDescent="0.25">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row>
    <row r="115" spans="1:35" ht="15.75" customHeight="1" x14ac:dyDescent="0.2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row>
    <row r="116" spans="1:35" ht="15.75" customHeight="1" x14ac:dyDescent="0.25">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row>
    <row r="117" spans="1:35" ht="15.75" customHeight="1" x14ac:dyDescent="0.25">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row>
    <row r="118" spans="1:35" ht="15.75" customHeight="1" x14ac:dyDescent="0.25">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row>
    <row r="119" spans="1:35" ht="15.75" customHeight="1" x14ac:dyDescent="0.25">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row>
    <row r="120" spans="1:35" ht="15.75" customHeight="1" x14ac:dyDescent="0.25">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row>
    <row r="121" spans="1:35" ht="15.75" customHeight="1" x14ac:dyDescent="0.25">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row>
    <row r="122" spans="1:35" ht="15.75" customHeight="1" x14ac:dyDescent="0.25">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row>
    <row r="123" spans="1:35" ht="15.75" customHeight="1" x14ac:dyDescent="0.25">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row>
    <row r="124" spans="1:35" ht="15.75" customHeight="1" x14ac:dyDescent="0.25">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row>
    <row r="125" spans="1:35" ht="15.75" customHeight="1" x14ac:dyDescent="0.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row>
    <row r="126" spans="1:35" ht="15.75" customHeight="1" x14ac:dyDescent="0.25">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row>
    <row r="127" spans="1:35" ht="15.75" customHeight="1" x14ac:dyDescent="0.25">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row>
    <row r="128" spans="1:35" ht="15.75" customHeight="1" x14ac:dyDescent="0.25">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row>
    <row r="129" spans="1:35" ht="15.75" customHeight="1" x14ac:dyDescent="0.25">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row>
    <row r="130" spans="1:35" ht="15.75" customHeight="1" x14ac:dyDescent="0.25">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row>
    <row r="131" spans="1:35" ht="15.75" customHeight="1" x14ac:dyDescent="0.25">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row>
    <row r="132" spans="1:35" ht="15.75" customHeight="1" x14ac:dyDescent="0.25">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row>
    <row r="133" spans="1:35" ht="15.75" customHeight="1" x14ac:dyDescent="0.25">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row>
    <row r="134" spans="1:35" ht="15.75" customHeight="1" x14ac:dyDescent="0.25">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row>
    <row r="135" spans="1:35" ht="15.75" customHeight="1" x14ac:dyDescent="0.2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row>
    <row r="136" spans="1:35" ht="15.75" customHeight="1" x14ac:dyDescent="0.25">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row>
    <row r="137" spans="1:35" ht="15.75" customHeight="1" x14ac:dyDescent="0.25">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row>
    <row r="138" spans="1:35" ht="15.75" customHeight="1" x14ac:dyDescent="0.25">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row>
    <row r="139" spans="1:35" ht="15.75" customHeight="1" x14ac:dyDescent="0.25">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row>
    <row r="140" spans="1:35" ht="15.75" customHeight="1" x14ac:dyDescent="0.25">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row>
    <row r="141" spans="1:35" ht="15.75" customHeight="1" x14ac:dyDescent="0.25">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row>
    <row r="142" spans="1:35" ht="15.75" customHeight="1" x14ac:dyDescent="0.25">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row>
    <row r="143" spans="1:35" ht="15.75" customHeight="1" x14ac:dyDescent="0.25">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row>
    <row r="144" spans="1:35" ht="15.75" customHeight="1" x14ac:dyDescent="0.25">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row>
    <row r="145" spans="1:35" ht="15.75" customHeight="1" x14ac:dyDescent="0.2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row>
    <row r="146" spans="1:35" ht="15.75" customHeight="1" x14ac:dyDescent="0.25">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row>
    <row r="147" spans="1:35" ht="15.75" customHeight="1" x14ac:dyDescent="0.25">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row>
    <row r="148" spans="1:35" ht="15.75" customHeight="1" x14ac:dyDescent="0.25">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row>
    <row r="149" spans="1:35" ht="15.75" customHeight="1" x14ac:dyDescent="0.25">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row>
    <row r="150" spans="1:35" ht="15.75" customHeight="1" x14ac:dyDescent="0.25">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row>
    <row r="151" spans="1:35" ht="15.75" customHeight="1" x14ac:dyDescent="0.25">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row>
    <row r="152" spans="1:35" ht="15.75" customHeight="1" x14ac:dyDescent="0.25">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row>
    <row r="153" spans="1:35" ht="15.75" customHeight="1" x14ac:dyDescent="0.25">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row>
    <row r="154" spans="1:35" ht="15.75" customHeight="1" x14ac:dyDescent="0.25">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row>
    <row r="155" spans="1:35" ht="15.75" customHeight="1" x14ac:dyDescent="0.2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row>
    <row r="156" spans="1:35" ht="15.75" customHeight="1" x14ac:dyDescent="0.25">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row>
    <row r="157" spans="1:35" ht="15.75" customHeight="1" x14ac:dyDescent="0.25">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row>
    <row r="158" spans="1:35" ht="15.75" customHeight="1" x14ac:dyDescent="0.25">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row>
    <row r="159" spans="1:35" ht="15.75" customHeight="1" x14ac:dyDescent="0.25">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row>
    <row r="160" spans="1:35" ht="15.75" customHeight="1" x14ac:dyDescent="0.25">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row>
    <row r="161" spans="1:35" ht="15.75" customHeight="1" x14ac:dyDescent="0.25">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row>
    <row r="162" spans="1:35" ht="15.75" customHeight="1" x14ac:dyDescent="0.25">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row>
    <row r="163" spans="1:35" ht="15.75" customHeight="1" x14ac:dyDescent="0.25">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row>
    <row r="164" spans="1:35" ht="15.75" customHeight="1" x14ac:dyDescent="0.25">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row>
    <row r="165" spans="1:35" ht="15.75" customHeight="1" x14ac:dyDescent="0.2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row>
    <row r="166" spans="1:35" ht="15.75" customHeight="1" x14ac:dyDescent="0.25">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row>
    <row r="167" spans="1:35" ht="15.75" customHeight="1" x14ac:dyDescent="0.25">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row>
    <row r="168" spans="1:35" ht="15.75" customHeight="1" x14ac:dyDescent="0.25">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row>
    <row r="169" spans="1:35" ht="15.75" customHeight="1" x14ac:dyDescent="0.25">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row>
    <row r="170" spans="1:35" ht="15.75" customHeight="1" x14ac:dyDescent="0.25">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row>
    <row r="171" spans="1:35" ht="15.75" customHeight="1" x14ac:dyDescent="0.25">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row>
    <row r="172" spans="1:35" ht="15.75" customHeight="1" x14ac:dyDescent="0.25">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row>
    <row r="173" spans="1:35" ht="15.75" customHeight="1" x14ac:dyDescent="0.25">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row>
    <row r="174" spans="1:35" ht="15.75" customHeight="1" x14ac:dyDescent="0.25">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row>
    <row r="175" spans="1:35" ht="15.75" customHeight="1" x14ac:dyDescent="0.2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row>
    <row r="176" spans="1:35" ht="15.75" customHeight="1" x14ac:dyDescent="0.25">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row>
    <row r="177" spans="1:35" ht="15.75" customHeight="1" x14ac:dyDescent="0.25">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row>
    <row r="178" spans="1:35" ht="15.75" customHeight="1" x14ac:dyDescent="0.25">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row>
    <row r="179" spans="1:35" ht="15.75" customHeight="1" x14ac:dyDescent="0.25">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row>
    <row r="180" spans="1:35" ht="15.75" customHeight="1" x14ac:dyDescent="0.25">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row>
    <row r="181" spans="1:35" ht="15.75" customHeight="1" x14ac:dyDescent="0.25">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row>
    <row r="182" spans="1:35" ht="15.75" customHeight="1" x14ac:dyDescent="0.25">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row>
    <row r="183" spans="1:35" ht="15.75" customHeight="1" x14ac:dyDescent="0.25">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row>
    <row r="184" spans="1:35" ht="15.75" customHeight="1" x14ac:dyDescent="0.25">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row>
    <row r="185" spans="1:35" ht="15.75" customHeight="1" x14ac:dyDescent="0.2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row>
    <row r="186" spans="1:35" ht="15.75" customHeight="1" x14ac:dyDescent="0.25">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c r="AE186" s="74"/>
      <c r="AF186" s="74"/>
      <c r="AG186" s="74"/>
      <c r="AH186" s="74"/>
      <c r="AI186" s="74"/>
    </row>
    <row r="187" spans="1:35" ht="15.75" customHeight="1" x14ac:dyDescent="0.25">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c r="AD187" s="74"/>
      <c r="AE187" s="74"/>
      <c r="AF187" s="74"/>
      <c r="AG187" s="74"/>
      <c r="AH187" s="74"/>
      <c r="AI187" s="74"/>
    </row>
    <row r="188" spans="1:35" ht="15.75" customHeight="1" x14ac:dyDescent="0.25">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c r="AE188" s="74"/>
      <c r="AF188" s="74"/>
      <c r="AG188" s="74"/>
      <c r="AH188" s="74"/>
      <c r="AI188" s="74"/>
    </row>
    <row r="189" spans="1:35" ht="15.75" customHeight="1" x14ac:dyDescent="0.25">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c r="AA189" s="74"/>
      <c r="AB189" s="74"/>
      <c r="AC189" s="74"/>
      <c r="AD189" s="74"/>
      <c r="AE189" s="74"/>
      <c r="AF189" s="74"/>
      <c r="AG189" s="74"/>
      <c r="AH189" s="74"/>
      <c r="AI189" s="74"/>
    </row>
    <row r="190" spans="1:35" ht="15.75" customHeight="1" x14ac:dyDescent="0.25">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row>
    <row r="191" spans="1:35" ht="15.75" customHeight="1" x14ac:dyDescent="0.25">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c r="AA191" s="74"/>
      <c r="AB191" s="74"/>
      <c r="AC191" s="74"/>
      <c r="AD191" s="74"/>
      <c r="AE191" s="74"/>
      <c r="AF191" s="74"/>
      <c r="AG191" s="74"/>
      <c r="AH191" s="74"/>
      <c r="AI191" s="74"/>
    </row>
    <row r="192" spans="1:35" ht="15.75" customHeight="1" x14ac:dyDescent="0.25">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c r="AE192" s="74"/>
      <c r="AF192" s="74"/>
      <c r="AG192" s="74"/>
      <c r="AH192" s="74"/>
      <c r="AI192" s="74"/>
    </row>
    <row r="193" spans="1:35" ht="15.75" customHeight="1" x14ac:dyDescent="0.25">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c r="AA193" s="74"/>
      <c r="AB193" s="74"/>
      <c r="AC193" s="74"/>
      <c r="AD193" s="74"/>
      <c r="AE193" s="74"/>
      <c r="AF193" s="74"/>
      <c r="AG193" s="74"/>
      <c r="AH193" s="74"/>
      <c r="AI193" s="74"/>
    </row>
    <row r="194" spans="1:35" ht="15.75" customHeight="1" x14ac:dyDescent="0.25">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c r="AE194" s="74"/>
      <c r="AF194" s="74"/>
      <c r="AG194" s="74"/>
      <c r="AH194" s="74"/>
      <c r="AI194" s="74"/>
    </row>
    <row r="195" spans="1:35" ht="15.75" customHeight="1" x14ac:dyDescent="0.2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c r="AE195" s="74"/>
      <c r="AF195" s="74"/>
      <c r="AG195" s="74"/>
      <c r="AH195" s="74"/>
      <c r="AI195" s="74"/>
    </row>
    <row r="196" spans="1:35" ht="15.75" customHeight="1" x14ac:dyDescent="0.25">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c r="AE196" s="74"/>
      <c r="AF196" s="74"/>
      <c r="AG196" s="74"/>
      <c r="AH196" s="74"/>
      <c r="AI196" s="74"/>
    </row>
    <row r="197" spans="1:35" ht="15.75" customHeight="1" x14ac:dyDescent="0.25">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c r="AE197" s="74"/>
      <c r="AF197" s="74"/>
      <c r="AG197" s="74"/>
      <c r="AH197" s="74"/>
      <c r="AI197" s="74"/>
    </row>
    <row r="198" spans="1:35" ht="15.75" customHeight="1" x14ac:dyDescent="0.25">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c r="AE198" s="74"/>
      <c r="AF198" s="74"/>
      <c r="AG198" s="74"/>
      <c r="AH198" s="74"/>
      <c r="AI198" s="74"/>
    </row>
    <row r="199" spans="1:35" ht="15.75" customHeight="1" x14ac:dyDescent="0.25">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c r="AA199" s="74"/>
      <c r="AB199" s="74"/>
      <c r="AC199" s="74"/>
      <c r="AD199" s="74"/>
      <c r="AE199" s="74"/>
      <c r="AF199" s="74"/>
      <c r="AG199" s="74"/>
      <c r="AH199" s="74"/>
      <c r="AI199" s="74"/>
    </row>
    <row r="200" spans="1:35" ht="15.75" customHeight="1" x14ac:dyDescent="0.25">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c r="AE200" s="74"/>
      <c r="AF200" s="74"/>
      <c r="AG200" s="74"/>
      <c r="AH200" s="74"/>
      <c r="AI200" s="74"/>
    </row>
    <row r="201" spans="1:35" ht="15.75" customHeight="1" x14ac:dyDescent="0.25">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c r="AG201" s="74"/>
      <c r="AH201" s="74"/>
      <c r="AI201" s="74"/>
    </row>
    <row r="202" spans="1:35" ht="15.75" customHeight="1" x14ac:dyDescent="0.25">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c r="AE202" s="74"/>
      <c r="AF202" s="74"/>
      <c r="AG202" s="74"/>
      <c r="AH202" s="74"/>
      <c r="AI202" s="74"/>
    </row>
    <row r="203" spans="1:35" ht="15.75" customHeight="1" x14ac:dyDescent="0.25">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c r="AA203" s="74"/>
      <c r="AB203" s="74"/>
      <c r="AC203" s="74"/>
      <c r="AD203" s="74"/>
      <c r="AE203" s="74"/>
      <c r="AF203" s="74"/>
      <c r="AG203" s="74"/>
      <c r="AH203" s="74"/>
      <c r="AI203" s="74"/>
    </row>
    <row r="204" spans="1:35" ht="15.75" customHeight="1" x14ac:dyDescent="0.25">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c r="AE204" s="74"/>
      <c r="AF204" s="74"/>
      <c r="AG204" s="74"/>
      <c r="AH204" s="74"/>
      <c r="AI204" s="74"/>
    </row>
    <row r="205" spans="1:35" ht="15.75" customHeight="1" x14ac:dyDescent="0.2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c r="AA205" s="74"/>
      <c r="AB205" s="74"/>
      <c r="AC205" s="74"/>
      <c r="AD205" s="74"/>
      <c r="AE205" s="74"/>
      <c r="AF205" s="74"/>
      <c r="AG205" s="74"/>
      <c r="AH205" s="74"/>
      <c r="AI205" s="74"/>
    </row>
    <row r="206" spans="1:35" ht="15.75" customHeight="1" x14ac:dyDescent="0.25">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c r="AE206" s="74"/>
      <c r="AF206" s="74"/>
      <c r="AG206" s="74"/>
      <c r="AH206" s="74"/>
      <c r="AI206" s="74"/>
    </row>
    <row r="207" spans="1:35" ht="15.75" customHeight="1" x14ac:dyDescent="0.25">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c r="AA207" s="74"/>
      <c r="AB207" s="74"/>
      <c r="AC207" s="74"/>
      <c r="AD207" s="74"/>
      <c r="AE207" s="74"/>
      <c r="AF207" s="74"/>
      <c r="AG207" s="74"/>
      <c r="AH207" s="74"/>
      <c r="AI207" s="74"/>
    </row>
    <row r="208" spans="1:35" ht="15.75" customHeight="1" x14ac:dyDescent="0.25">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c r="AE208" s="74"/>
      <c r="AF208" s="74"/>
      <c r="AG208" s="74"/>
      <c r="AH208" s="74"/>
      <c r="AI208" s="74"/>
    </row>
    <row r="209" spans="1:35" ht="15.75" customHeight="1" x14ac:dyDescent="0.25">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c r="AA209" s="74"/>
      <c r="AB209" s="74"/>
      <c r="AC209" s="74"/>
      <c r="AD209" s="74"/>
      <c r="AE209" s="74"/>
      <c r="AF209" s="74"/>
      <c r="AG209" s="74"/>
      <c r="AH209" s="74"/>
      <c r="AI209" s="74"/>
    </row>
    <row r="210" spans="1:35" ht="15.75" customHeight="1" x14ac:dyDescent="0.25">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c r="AE210" s="74"/>
      <c r="AF210" s="74"/>
      <c r="AG210" s="74"/>
      <c r="AH210" s="74"/>
      <c r="AI210" s="74"/>
    </row>
    <row r="211" spans="1:35" ht="15.75" customHeight="1" x14ac:dyDescent="0.25">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c r="AA211" s="74"/>
      <c r="AB211" s="74"/>
      <c r="AC211" s="74"/>
      <c r="AD211" s="74"/>
      <c r="AE211" s="74"/>
      <c r="AF211" s="74"/>
      <c r="AG211" s="74"/>
      <c r="AH211" s="74"/>
      <c r="AI211" s="74"/>
    </row>
    <row r="212" spans="1:35" ht="15.75" customHeight="1" x14ac:dyDescent="0.25">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row>
    <row r="213" spans="1:35" ht="15.75" customHeight="1" x14ac:dyDescent="0.25">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c r="AA213" s="74"/>
      <c r="AB213" s="74"/>
      <c r="AC213" s="74"/>
      <c r="AD213" s="74"/>
      <c r="AE213" s="74"/>
      <c r="AF213" s="74"/>
      <c r="AG213" s="74"/>
      <c r="AH213" s="74"/>
      <c r="AI213" s="74"/>
    </row>
    <row r="214" spans="1:35" ht="15.75" customHeight="1" x14ac:dyDescent="0.25">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c r="AE214" s="74"/>
      <c r="AF214" s="74"/>
      <c r="AG214" s="74"/>
      <c r="AH214" s="74"/>
      <c r="AI214" s="74"/>
    </row>
    <row r="215" spans="1:35" ht="15.75" customHeight="1" x14ac:dyDescent="0.2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c r="AA215" s="74"/>
      <c r="AB215" s="74"/>
      <c r="AC215" s="74"/>
      <c r="AD215" s="74"/>
      <c r="AE215" s="74"/>
      <c r="AF215" s="74"/>
      <c r="AG215" s="74"/>
      <c r="AH215" s="74"/>
      <c r="AI215" s="74"/>
    </row>
    <row r="216" spans="1:35" ht="15.75" customHeight="1" x14ac:dyDescent="0.25">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c r="AE216" s="74"/>
      <c r="AF216" s="74"/>
      <c r="AG216" s="74"/>
      <c r="AH216" s="74"/>
      <c r="AI216" s="74"/>
    </row>
    <row r="217" spans="1:35" ht="15.75" customHeight="1" x14ac:dyDescent="0.25">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c r="AA217" s="74"/>
      <c r="AB217" s="74"/>
      <c r="AC217" s="74"/>
      <c r="AD217" s="74"/>
      <c r="AE217" s="74"/>
      <c r="AF217" s="74"/>
      <c r="AG217" s="74"/>
      <c r="AH217" s="74"/>
      <c r="AI217" s="74"/>
    </row>
    <row r="218" spans="1:35" ht="15.75" customHeight="1" x14ac:dyDescent="0.25">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c r="AE218" s="74"/>
      <c r="AF218" s="74"/>
      <c r="AG218" s="74"/>
      <c r="AH218" s="74"/>
      <c r="AI218" s="74"/>
    </row>
    <row r="219" spans="1:35" ht="15.75" customHeight="1" x14ac:dyDescent="0.25">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c r="AA219" s="74"/>
      <c r="AB219" s="74"/>
      <c r="AC219" s="74"/>
      <c r="AD219" s="74"/>
      <c r="AE219" s="74"/>
      <c r="AF219" s="74"/>
      <c r="AG219" s="74"/>
      <c r="AH219" s="74"/>
      <c r="AI219" s="74"/>
    </row>
    <row r="220" spans="1:35" ht="15.75" customHeight="1" x14ac:dyDescent="0.25">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c r="AE220" s="74"/>
      <c r="AF220" s="74"/>
      <c r="AG220" s="74"/>
      <c r="AH220" s="74"/>
      <c r="AI220" s="74"/>
    </row>
    <row r="221" spans="1:35" ht="15.75" customHeight="1" x14ac:dyDescent="0.25">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c r="AA221" s="74"/>
      <c r="AB221" s="74"/>
      <c r="AC221" s="74"/>
      <c r="AD221" s="74"/>
      <c r="AE221" s="74"/>
      <c r="AF221" s="74"/>
      <c r="AG221" s="74"/>
      <c r="AH221" s="74"/>
      <c r="AI221" s="74"/>
    </row>
    <row r="222" spans="1:35" ht="15.75" customHeight="1" x14ac:dyDescent="0.25">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c r="AE222" s="74"/>
      <c r="AF222" s="74"/>
      <c r="AG222" s="74"/>
      <c r="AH222" s="74"/>
      <c r="AI222" s="74"/>
    </row>
    <row r="223" spans="1:35" ht="15.75" customHeight="1" x14ac:dyDescent="0.25">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c r="AA223" s="74"/>
      <c r="AB223" s="74"/>
      <c r="AC223" s="74"/>
      <c r="AD223" s="74"/>
      <c r="AE223" s="74"/>
      <c r="AF223" s="74"/>
      <c r="AG223" s="74"/>
      <c r="AH223" s="74"/>
      <c r="AI223" s="74"/>
    </row>
    <row r="224" spans="1:35" ht="15.75" customHeight="1" x14ac:dyDescent="0.25">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c r="AE224" s="74"/>
      <c r="AF224" s="74"/>
      <c r="AG224" s="74"/>
      <c r="AH224" s="74"/>
      <c r="AI224" s="74"/>
    </row>
    <row r="225" spans="1:35" ht="15.75" customHeight="1" x14ac:dyDescent="0.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c r="AA225" s="74"/>
      <c r="AB225" s="74"/>
      <c r="AC225" s="74"/>
      <c r="AD225" s="74"/>
      <c r="AE225" s="74"/>
      <c r="AF225" s="74"/>
      <c r="AG225" s="74"/>
      <c r="AH225" s="74"/>
      <c r="AI225" s="74"/>
    </row>
    <row r="226" spans="1:35" ht="15.75" customHeight="1" x14ac:dyDescent="0.25">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c r="AE226" s="74"/>
      <c r="AF226" s="74"/>
      <c r="AG226" s="74"/>
      <c r="AH226" s="74"/>
      <c r="AI226" s="74"/>
    </row>
    <row r="227" spans="1:35" ht="15.75" customHeight="1" x14ac:dyDescent="0.25">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c r="AA227" s="74"/>
      <c r="AB227" s="74"/>
      <c r="AC227" s="74"/>
      <c r="AD227" s="74"/>
      <c r="AE227" s="74"/>
      <c r="AF227" s="74"/>
      <c r="AG227" s="74"/>
      <c r="AH227" s="74"/>
      <c r="AI227" s="74"/>
    </row>
    <row r="228" spans="1:35" ht="15.75" customHeight="1" x14ac:dyDescent="0.25">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c r="AE228" s="74"/>
      <c r="AF228" s="74"/>
      <c r="AG228" s="74"/>
      <c r="AH228" s="74"/>
      <c r="AI228" s="74"/>
    </row>
    <row r="229" spans="1:35" ht="15.75" customHeight="1" x14ac:dyDescent="0.25">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c r="AA229" s="74"/>
      <c r="AB229" s="74"/>
      <c r="AC229" s="74"/>
      <c r="AD229" s="74"/>
      <c r="AE229" s="74"/>
      <c r="AF229" s="74"/>
      <c r="AG229" s="74"/>
      <c r="AH229" s="74"/>
      <c r="AI229" s="74"/>
    </row>
    <row r="230" spans="1:35" ht="15.75" customHeight="1" x14ac:dyDescent="0.25">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c r="AE230" s="74"/>
      <c r="AF230" s="74"/>
      <c r="AG230" s="74"/>
      <c r="AH230" s="74"/>
      <c r="AI230" s="74"/>
    </row>
    <row r="231" spans="1:35" ht="15.75" customHeight="1" x14ac:dyDescent="0.25">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c r="AA231" s="74"/>
      <c r="AB231" s="74"/>
      <c r="AC231" s="74"/>
      <c r="AD231" s="74"/>
      <c r="AE231" s="74"/>
      <c r="AF231" s="74"/>
      <c r="AG231" s="74"/>
      <c r="AH231" s="74"/>
      <c r="AI231" s="74"/>
    </row>
    <row r="232" spans="1:35" ht="15.75" customHeight="1" x14ac:dyDescent="0.25">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c r="AE232" s="74"/>
      <c r="AF232" s="74"/>
      <c r="AG232" s="74"/>
      <c r="AH232" s="74"/>
      <c r="AI232" s="74"/>
    </row>
    <row r="233" spans="1:35" ht="15.75" customHeight="1" x14ac:dyDescent="0.25">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c r="AA233" s="74"/>
      <c r="AB233" s="74"/>
      <c r="AC233" s="74"/>
      <c r="AD233" s="74"/>
      <c r="AE233" s="74"/>
      <c r="AF233" s="74"/>
      <c r="AG233" s="74"/>
      <c r="AH233" s="74"/>
      <c r="AI233" s="74"/>
    </row>
    <row r="234" spans="1:35" ht="15.75" customHeight="1" x14ac:dyDescent="0.25">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row>
    <row r="235" spans="1:35" ht="15.75" customHeight="1" x14ac:dyDescent="0.2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c r="AA235" s="74"/>
      <c r="AB235" s="74"/>
      <c r="AC235" s="74"/>
      <c r="AD235" s="74"/>
      <c r="AE235" s="74"/>
      <c r="AF235" s="74"/>
      <c r="AG235" s="74"/>
      <c r="AH235" s="74"/>
      <c r="AI235" s="74"/>
    </row>
    <row r="236" spans="1:35" ht="15.75" customHeight="1" x14ac:dyDescent="0.25">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c r="AE236" s="74"/>
      <c r="AF236" s="74"/>
      <c r="AG236" s="74"/>
      <c r="AH236" s="74"/>
      <c r="AI236" s="74"/>
    </row>
    <row r="237" spans="1:35" ht="15.75" customHeight="1" x14ac:dyDescent="0.25">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c r="AA237" s="74"/>
      <c r="AB237" s="74"/>
      <c r="AC237" s="74"/>
      <c r="AD237" s="74"/>
      <c r="AE237" s="74"/>
      <c r="AF237" s="74"/>
      <c r="AG237" s="74"/>
      <c r="AH237" s="74"/>
      <c r="AI237" s="74"/>
    </row>
    <row r="238" spans="1:35" ht="15.75" customHeight="1" x14ac:dyDescent="0.25">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c r="AE238" s="74"/>
      <c r="AF238" s="74"/>
      <c r="AG238" s="74"/>
      <c r="AH238" s="74"/>
      <c r="AI238" s="74"/>
    </row>
    <row r="239" spans="1:35" ht="15.75" customHeight="1" x14ac:dyDescent="0.25">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c r="AA239" s="74"/>
      <c r="AB239" s="74"/>
      <c r="AC239" s="74"/>
      <c r="AD239" s="74"/>
      <c r="AE239" s="74"/>
      <c r="AF239" s="74"/>
      <c r="AG239" s="74"/>
      <c r="AH239" s="74"/>
      <c r="AI239" s="74"/>
    </row>
    <row r="240" spans="1:35" ht="15.75" customHeight="1" x14ac:dyDescent="0.25">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c r="AE240" s="74"/>
      <c r="AF240" s="74"/>
      <c r="AG240" s="74"/>
      <c r="AH240" s="74"/>
      <c r="AI240" s="74"/>
    </row>
    <row r="241" spans="1:35" ht="15.75" customHeight="1" x14ac:dyDescent="0.25">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c r="AA241" s="74"/>
      <c r="AB241" s="74"/>
      <c r="AC241" s="74"/>
      <c r="AD241" s="74"/>
      <c r="AE241" s="74"/>
      <c r="AF241" s="74"/>
      <c r="AG241" s="74"/>
      <c r="AH241" s="74"/>
      <c r="AI241" s="74"/>
    </row>
    <row r="242" spans="1:35" ht="15.75" customHeight="1" x14ac:dyDescent="0.25">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c r="AI242" s="74"/>
    </row>
    <row r="243" spans="1:35" ht="15.75" customHeight="1" x14ac:dyDescent="0.25">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74"/>
      <c r="AC243" s="74"/>
      <c r="AD243" s="74"/>
      <c r="AE243" s="74"/>
      <c r="AF243" s="74"/>
      <c r="AG243" s="74"/>
      <c r="AH243" s="74"/>
      <c r="AI243" s="74"/>
    </row>
    <row r="244" spans="1:35" ht="15.75" customHeight="1" x14ac:dyDescent="0.25">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c r="AE244" s="74"/>
      <c r="AF244" s="74"/>
      <c r="AG244" s="74"/>
      <c r="AH244" s="74"/>
      <c r="AI244" s="74"/>
    </row>
    <row r="245" spans="1:35" ht="15.75" customHeight="1" x14ac:dyDescent="0.2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c r="AA245" s="74"/>
      <c r="AB245" s="74"/>
      <c r="AC245" s="74"/>
      <c r="AD245" s="74"/>
      <c r="AE245" s="74"/>
      <c r="AF245" s="74"/>
      <c r="AG245" s="74"/>
      <c r="AH245" s="74"/>
      <c r="AI245" s="74"/>
    </row>
    <row r="246" spans="1:35" ht="15.75" customHeight="1" x14ac:dyDescent="0.25">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c r="AE246" s="74"/>
      <c r="AF246" s="74"/>
      <c r="AG246" s="74"/>
      <c r="AH246" s="74"/>
      <c r="AI246" s="74"/>
    </row>
    <row r="247" spans="1:35" ht="15.75" customHeight="1" x14ac:dyDescent="0.25">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c r="AA247" s="74"/>
      <c r="AB247" s="74"/>
      <c r="AC247" s="74"/>
      <c r="AD247" s="74"/>
      <c r="AE247" s="74"/>
      <c r="AF247" s="74"/>
      <c r="AG247" s="74"/>
      <c r="AH247" s="74"/>
      <c r="AI247" s="74"/>
    </row>
    <row r="248" spans="1:35" ht="15.75" customHeight="1" x14ac:dyDescent="0.25">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c r="AE248" s="74"/>
      <c r="AF248" s="74"/>
      <c r="AG248" s="74"/>
      <c r="AH248" s="74"/>
      <c r="AI248" s="74"/>
    </row>
    <row r="249" spans="1:35" ht="15.75" customHeight="1" x14ac:dyDescent="0.25">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c r="AE249" s="74"/>
      <c r="AF249" s="74"/>
      <c r="AG249" s="74"/>
      <c r="AH249" s="74"/>
      <c r="AI249" s="74"/>
    </row>
    <row r="250" spans="1:35" ht="15.75" customHeight="1" x14ac:dyDescent="0.25">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c r="AE250" s="74"/>
      <c r="AF250" s="74"/>
      <c r="AG250" s="74"/>
      <c r="AH250" s="74"/>
      <c r="AI250" s="74"/>
    </row>
    <row r="251" spans="1:35" ht="15.75" customHeight="1" x14ac:dyDescent="0.25">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c r="AA251" s="74"/>
      <c r="AB251" s="74"/>
      <c r="AC251" s="74"/>
      <c r="AD251" s="74"/>
      <c r="AE251" s="74"/>
      <c r="AF251" s="74"/>
      <c r="AG251" s="74"/>
      <c r="AH251" s="74"/>
      <c r="AI251" s="74"/>
    </row>
    <row r="252" spans="1:35" ht="15.75" customHeight="1" x14ac:dyDescent="0.25">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c r="AE252" s="74"/>
      <c r="AF252" s="74"/>
      <c r="AG252" s="74"/>
      <c r="AH252" s="74"/>
      <c r="AI252" s="74"/>
    </row>
    <row r="253" spans="1:35" ht="15.75" customHeight="1" x14ac:dyDescent="0.25">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c r="AA253" s="74"/>
      <c r="AB253" s="74"/>
      <c r="AC253" s="74"/>
      <c r="AD253" s="74"/>
      <c r="AE253" s="74"/>
      <c r="AF253" s="74"/>
      <c r="AG253" s="74"/>
      <c r="AH253" s="74"/>
      <c r="AI253" s="74"/>
    </row>
    <row r="254" spans="1:35" ht="15.75" customHeight="1" x14ac:dyDescent="0.25">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c r="AE254" s="74"/>
      <c r="AF254" s="74"/>
      <c r="AG254" s="74"/>
      <c r="AH254" s="74"/>
      <c r="AI254" s="74"/>
    </row>
    <row r="255" spans="1:35" ht="15.75" customHeight="1" x14ac:dyDescent="0.2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c r="AA255" s="74"/>
      <c r="AB255" s="74"/>
      <c r="AC255" s="74"/>
      <c r="AD255" s="74"/>
      <c r="AE255" s="74"/>
      <c r="AF255" s="74"/>
      <c r="AG255" s="74"/>
      <c r="AH255" s="74"/>
      <c r="AI255" s="74"/>
    </row>
    <row r="256" spans="1:35" ht="15.75" customHeight="1" x14ac:dyDescent="0.25">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row>
    <row r="257" spans="1:35" ht="15.75" customHeight="1" x14ac:dyDescent="0.25">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c r="AA257" s="74"/>
      <c r="AB257" s="74"/>
      <c r="AC257" s="74"/>
      <c r="AD257" s="74"/>
      <c r="AE257" s="74"/>
      <c r="AF257" s="74"/>
      <c r="AG257" s="74"/>
      <c r="AH257" s="74"/>
      <c r="AI257" s="74"/>
    </row>
    <row r="258" spans="1:35" ht="15.75" customHeight="1" x14ac:dyDescent="0.25">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c r="AE258" s="74"/>
      <c r="AF258" s="74"/>
      <c r="AG258" s="74"/>
      <c r="AH258" s="74"/>
      <c r="AI258" s="74"/>
    </row>
    <row r="259" spans="1:35" ht="15.75" customHeight="1" x14ac:dyDescent="0.25">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c r="AA259" s="74"/>
      <c r="AB259" s="74"/>
      <c r="AC259" s="74"/>
      <c r="AD259" s="74"/>
      <c r="AE259" s="74"/>
      <c r="AF259" s="74"/>
      <c r="AG259" s="74"/>
      <c r="AH259" s="74"/>
      <c r="AI259" s="74"/>
    </row>
    <row r="260" spans="1:35" ht="15.75" customHeight="1" x14ac:dyDescent="0.25">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c r="AE260" s="74"/>
      <c r="AF260" s="74"/>
      <c r="AG260" s="74"/>
      <c r="AH260" s="74"/>
      <c r="AI260" s="74"/>
    </row>
    <row r="261" spans="1:35" ht="15.75" customHeight="1" x14ac:dyDescent="0.25">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c r="AE261" s="74"/>
      <c r="AF261" s="74"/>
      <c r="AG261" s="74"/>
      <c r="AH261" s="74"/>
      <c r="AI261" s="74"/>
    </row>
    <row r="262" spans="1:35" ht="15.75" customHeight="1" x14ac:dyDescent="0.25">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c r="AE262" s="74"/>
      <c r="AF262" s="74"/>
      <c r="AG262" s="74"/>
      <c r="AH262" s="74"/>
      <c r="AI262" s="74"/>
    </row>
    <row r="263" spans="1:35" ht="15.75" customHeight="1" x14ac:dyDescent="0.25">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c r="AA263" s="74"/>
      <c r="AB263" s="74"/>
      <c r="AC263" s="74"/>
      <c r="AD263" s="74"/>
      <c r="AE263" s="74"/>
      <c r="AF263" s="74"/>
      <c r="AG263" s="74"/>
      <c r="AH263" s="74"/>
      <c r="AI263" s="74"/>
    </row>
    <row r="264" spans="1:35" ht="15.75" customHeight="1" x14ac:dyDescent="0.25">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c r="AE264" s="74"/>
      <c r="AF264" s="74"/>
      <c r="AG264" s="74"/>
      <c r="AH264" s="74"/>
      <c r="AI264" s="74"/>
    </row>
    <row r="265" spans="1:35" ht="15.75" customHeight="1" x14ac:dyDescent="0.2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c r="AA265" s="74"/>
      <c r="AB265" s="74"/>
      <c r="AC265" s="74"/>
      <c r="AD265" s="74"/>
      <c r="AE265" s="74"/>
      <c r="AF265" s="74"/>
      <c r="AG265" s="74"/>
      <c r="AH265" s="74"/>
      <c r="AI265" s="74"/>
    </row>
    <row r="266" spans="1:35" ht="15.75" customHeight="1" x14ac:dyDescent="0.25">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c r="AE266" s="74"/>
      <c r="AF266" s="74"/>
      <c r="AG266" s="74"/>
      <c r="AH266" s="74"/>
      <c r="AI266" s="74"/>
    </row>
    <row r="267" spans="1:35" ht="15.75" customHeight="1" x14ac:dyDescent="0.25">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c r="AA267" s="74"/>
      <c r="AB267" s="74"/>
      <c r="AC267" s="74"/>
      <c r="AD267" s="74"/>
      <c r="AE267" s="74"/>
      <c r="AF267" s="74"/>
      <c r="AG267" s="74"/>
      <c r="AH267" s="74"/>
      <c r="AI267" s="74"/>
    </row>
    <row r="268" spans="1:35" ht="15.75" customHeight="1" x14ac:dyDescent="0.25">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c r="AE268" s="74"/>
      <c r="AF268" s="74"/>
      <c r="AG268" s="74"/>
      <c r="AH268" s="74"/>
      <c r="AI268" s="74"/>
    </row>
    <row r="269" spans="1:35" ht="15.75" customHeight="1" x14ac:dyDescent="0.25">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c r="AA269" s="74"/>
      <c r="AB269" s="74"/>
      <c r="AC269" s="74"/>
      <c r="AD269" s="74"/>
      <c r="AE269" s="74"/>
      <c r="AF269" s="74"/>
      <c r="AG269" s="74"/>
      <c r="AH269" s="74"/>
      <c r="AI269" s="74"/>
    </row>
    <row r="270" spans="1:35" ht="15.75" customHeight="1" x14ac:dyDescent="0.25">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c r="AE270" s="74"/>
      <c r="AF270" s="74"/>
      <c r="AG270" s="74"/>
      <c r="AH270" s="74"/>
      <c r="AI270" s="74"/>
    </row>
    <row r="271" spans="1:35" ht="15.75" customHeight="1" x14ac:dyDescent="0.25">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c r="AA271" s="74"/>
      <c r="AB271" s="74"/>
      <c r="AC271" s="74"/>
      <c r="AD271" s="74"/>
      <c r="AE271" s="74"/>
      <c r="AF271" s="74"/>
      <c r="AG271" s="74"/>
      <c r="AH271" s="74"/>
      <c r="AI271" s="74"/>
    </row>
    <row r="272" spans="1:35" ht="15.75" customHeight="1" x14ac:dyDescent="0.25">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c r="AE272" s="74"/>
      <c r="AF272" s="74"/>
      <c r="AG272" s="74"/>
      <c r="AH272" s="74"/>
      <c r="AI272" s="74"/>
    </row>
    <row r="273" spans="1:35" ht="15.75" customHeight="1" x14ac:dyDescent="0.25">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c r="AA273" s="74"/>
      <c r="AB273" s="74"/>
      <c r="AC273" s="74"/>
      <c r="AD273" s="74"/>
      <c r="AE273" s="74"/>
      <c r="AF273" s="74"/>
      <c r="AG273" s="74"/>
      <c r="AH273" s="74"/>
      <c r="AI273" s="74"/>
    </row>
    <row r="274" spans="1:35" ht="15.75" customHeight="1" x14ac:dyDescent="0.25">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c r="AE274" s="74"/>
      <c r="AF274" s="74"/>
      <c r="AG274" s="74"/>
      <c r="AH274" s="74"/>
      <c r="AI274" s="74"/>
    </row>
    <row r="275" spans="1:35" ht="15.75" customHeight="1" x14ac:dyDescent="0.2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c r="AA275" s="74"/>
      <c r="AB275" s="74"/>
      <c r="AC275" s="74"/>
      <c r="AD275" s="74"/>
      <c r="AE275" s="74"/>
      <c r="AF275" s="74"/>
      <c r="AG275" s="74"/>
      <c r="AH275" s="74"/>
      <c r="AI275" s="74"/>
    </row>
    <row r="276" spans="1:35" ht="15.75" customHeight="1" x14ac:dyDescent="0.25">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c r="AE276" s="74"/>
      <c r="AF276" s="74"/>
      <c r="AG276" s="74"/>
      <c r="AH276" s="74"/>
      <c r="AI276" s="74"/>
    </row>
    <row r="277" spans="1:35" ht="15.75" customHeight="1" x14ac:dyDescent="0.25">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c r="AA277" s="74"/>
      <c r="AB277" s="74"/>
      <c r="AC277" s="74"/>
      <c r="AD277" s="74"/>
      <c r="AE277" s="74"/>
      <c r="AF277" s="74"/>
      <c r="AG277" s="74"/>
      <c r="AH277" s="74"/>
      <c r="AI277" s="74"/>
    </row>
    <row r="278" spans="1:35" ht="15.75" customHeight="1" x14ac:dyDescent="0.25">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row>
    <row r="279" spans="1:35" ht="15.75" customHeight="1" x14ac:dyDescent="0.25">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c r="AA279" s="74"/>
      <c r="AB279" s="74"/>
      <c r="AC279" s="74"/>
      <c r="AD279" s="74"/>
      <c r="AE279" s="74"/>
      <c r="AF279" s="74"/>
      <c r="AG279" s="74"/>
      <c r="AH279" s="74"/>
      <c r="AI279" s="74"/>
    </row>
    <row r="280" spans="1:35" ht="15.75" customHeight="1" x14ac:dyDescent="0.25">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c r="AE280" s="74"/>
      <c r="AF280" s="74"/>
      <c r="AG280" s="74"/>
      <c r="AH280" s="74"/>
      <c r="AI280" s="74"/>
    </row>
    <row r="281" spans="1:35" ht="15.75" customHeight="1" x14ac:dyDescent="0.25">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c r="AA281" s="74"/>
      <c r="AB281" s="74"/>
      <c r="AC281" s="74"/>
      <c r="AD281" s="74"/>
      <c r="AE281" s="74"/>
      <c r="AF281" s="74"/>
      <c r="AG281" s="74"/>
      <c r="AH281" s="74"/>
      <c r="AI281" s="74"/>
    </row>
    <row r="282" spans="1:35" ht="15.75" customHeight="1" x14ac:dyDescent="0.25">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c r="AE282" s="74"/>
      <c r="AF282" s="74"/>
      <c r="AG282" s="74"/>
      <c r="AH282" s="74"/>
      <c r="AI282" s="74"/>
    </row>
    <row r="283" spans="1:35" ht="15.75" customHeight="1" x14ac:dyDescent="0.25">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74"/>
      <c r="AC283" s="74"/>
      <c r="AD283" s="74"/>
      <c r="AE283" s="74"/>
      <c r="AF283" s="74"/>
      <c r="AG283" s="74"/>
      <c r="AH283" s="74"/>
      <c r="AI283" s="74"/>
    </row>
    <row r="284" spans="1:35" ht="15.75" customHeight="1" x14ac:dyDescent="0.25">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c r="AE284" s="74"/>
      <c r="AF284" s="74"/>
      <c r="AG284" s="74"/>
      <c r="AH284" s="74"/>
      <c r="AI284" s="74"/>
    </row>
    <row r="285" spans="1:35" ht="15.75" customHeight="1" x14ac:dyDescent="0.2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c r="AA285" s="74"/>
      <c r="AB285" s="74"/>
      <c r="AC285" s="74"/>
      <c r="AD285" s="74"/>
      <c r="AE285" s="74"/>
      <c r="AF285" s="74"/>
      <c r="AG285" s="74"/>
      <c r="AH285" s="74"/>
      <c r="AI285" s="74"/>
    </row>
    <row r="286" spans="1:35" ht="15.75" customHeight="1" x14ac:dyDescent="0.25">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c r="AE286" s="74"/>
      <c r="AF286" s="74"/>
      <c r="AG286" s="74"/>
      <c r="AH286" s="74"/>
      <c r="AI286" s="74"/>
    </row>
    <row r="287" spans="1:35" ht="15.75" customHeight="1" x14ac:dyDescent="0.25">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c r="AA287" s="74"/>
      <c r="AB287" s="74"/>
      <c r="AC287" s="74"/>
      <c r="AD287" s="74"/>
      <c r="AE287" s="74"/>
      <c r="AF287" s="74"/>
      <c r="AG287" s="74"/>
      <c r="AH287" s="74"/>
      <c r="AI287" s="74"/>
    </row>
    <row r="288" spans="1:35" ht="15.75" customHeight="1" x14ac:dyDescent="0.25">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c r="AE288" s="74"/>
      <c r="AF288" s="74"/>
      <c r="AG288" s="74"/>
      <c r="AH288" s="74"/>
      <c r="AI288" s="74"/>
    </row>
    <row r="289" spans="1:35" ht="15.75" customHeight="1" x14ac:dyDescent="0.25">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74"/>
      <c r="AC289" s="74"/>
      <c r="AD289" s="74"/>
      <c r="AE289" s="74"/>
      <c r="AF289" s="74"/>
      <c r="AG289" s="74"/>
      <c r="AH289" s="74"/>
      <c r="AI289" s="74"/>
    </row>
    <row r="290" spans="1:35" ht="15.75" customHeight="1" x14ac:dyDescent="0.25">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c r="AE290" s="74"/>
      <c r="AF290" s="74"/>
      <c r="AG290" s="74"/>
      <c r="AH290" s="74"/>
      <c r="AI290" s="74"/>
    </row>
    <row r="291" spans="1:35" ht="15.75" customHeight="1" x14ac:dyDescent="0.25">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c r="AE291" s="74"/>
      <c r="AF291" s="74"/>
      <c r="AG291" s="74"/>
      <c r="AH291" s="74"/>
      <c r="AI291" s="74"/>
    </row>
    <row r="292" spans="1:35" ht="15.75" customHeight="1" x14ac:dyDescent="0.25">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c r="AE292" s="74"/>
      <c r="AF292" s="74"/>
      <c r="AG292" s="74"/>
      <c r="AH292" s="74"/>
      <c r="AI292" s="74"/>
    </row>
    <row r="293" spans="1:35" ht="15.75" customHeight="1" x14ac:dyDescent="0.25">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74"/>
      <c r="AC293" s="74"/>
      <c r="AD293" s="74"/>
      <c r="AE293" s="74"/>
      <c r="AF293" s="74"/>
      <c r="AG293" s="74"/>
      <c r="AH293" s="74"/>
      <c r="AI293" s="74"/>
    </row>
    <row r="294" spans="1:35" ht="15.75" customHeight="1" x14ac:dyDescent="0.25">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c r="AE294" s="74"/>
      <c r="AF294" s="74"/>
      <c r="AG294" s="74"/>
      <c r="AH294" s="74"/>
      <c r="AI294" s="74"/>
    </row>
    <row r="295" spans="1:35" ht="15.75" customHeight="1" x14ac:dyDescent="0.2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c r="AA295" s="74"/>
      <c r="AB295" s="74"/>
      <c r="AC295" s="74"/>
      <c r="AD295" s="74"/>
      <c r="AE295" s="74"/>
      <c r="AF295" s="74"/>
      <c r="AG295" s="74"/>
      <c r="AH295" s="74"/>
      <c r="AI295" s="74"/>
    </row>
    <row r="296" spans="1:35" ht="15.75" customHeight="1" x14ac:dyDescent="0.25">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c r="AE296" s="74"/>
      <c r="AF296" s="74"/>
      <c r="AG296" s="74"/>
      <c r="AH296" s="74"/>
      <c r="AI296" s="74"/>
    </row>
    <row r="297" spans="1:35" ht="15.75" customHeight="1" x14ac:dyDescent="0.25">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c r="AA297" s="74"/>
      <c r="AB297" s="74"/>
      <c r="AC297" s="74"/>
      <c r="AD297" s="74"/>
      <c r="AE297" s="74"/>
      <c r="AF297" s="74"/>
      <c r="AG297" s="74"/>
      <c r="AH297" s="74"/>
      <c r="AI297" s="74"/>
    </row>
    <row r="298" spans="1:35" ht="15.75" customHeight="1" x14ac:dyDescent="0.25">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c r="AE298" s="74"/>
      <c r="AF298" s="74"/>
      <c r="AG298" s="74"/>
      <c r="AH298" s="74"/>
      <c r="AI298" s="74"/>
    </row>
    <row r="299" spans="1:35" ht="15.75" customHeight="1" x14ac:dyDescent="0.25">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74"/>
      <c r="AH299" s="74"/>
      <c r="AI299" s="74"/>
    </row>
    <row r="300" spans="1:35" ht="15.75" customHeight="1" x14ac:dyDescent="0.25">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row>
    <row r="301" spans="1:35" ht="15.75" customHeight="1" x14ac:dyDescent="0.25">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c r="AG301" s="74"/>
      <c r="AH301" s="74"/>
      <c r="AI301" s="74"/>
    </row>
    <row r="302" spans="1:35" ht="15.75" customHeight="1" x14ac:dyDescent="0.25">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74"/>
      <c r="AH302" s="74"/>
      <c r="AI302" s="74"/>
    </row>
    <row r="303" spans="1:35" ht="15.75" customHeight="1" x14ac:dyDescent="0.25">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c r="AA303" s="74"/>
      <c r="AB303" s="74"/>
      <c r="AC303" s="74"/>
      <c r="AD303" s="74"/>
      <c r="AE303" s="74"/>
      <c r="AF303" s="74"/>
      <c r="AG303" s="74"/>
      <c r="AH303" s="74"/>
      <c r="AI303" s="74"/>
    </row>
    <row r="304" spans="1:35" ht="15.75" customHeight="1" x14ac:dyDescent="0.25">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c r="AE304" s="74"/>
      <c r="AF304" s="74"/>
      <c r="AG304" s="74"/>
      <c r="AH304" s="74"/>
      <c r="AI304" s="74"/>
    </row>
    <row r="305" spans="1:35" ht="15.75" customHeight="1" x14ac:dyDescent="0.2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c r="AA305" s="74"/>
      <c r="AB305" s="74"/>
      <c r="AC305" s="74"/>
      <c r="AD305" s="74"/>
      <c r="AE305" s="74"/>
      <c r="AF305" s="74"/>
      <c r="AG305" s="74"/>
      <c r="AH305" s="74"/>
      <c r="AI305" s="74"/>
    </row>
    <row r="306" spans="1:35" ht="15.75" customHeight="1" x14ac:dyDescent="0.25">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c r="AE306" s="74"/>
      <c r="AF306" s="74"/>
      <c r="AG306" s="74"/>
      <c r="AH306" s="74"/>
      <c r="AI306" s="74"/>
    </row>
    <row r="307" spans="1:35" ht="15.75" customHeight="1" x14ac:dyDescent="0.25">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c r="AE307" s="74"/>
      <c r="AF307" s="74"/>
      <c r="AG307" s="74"/>
      <c r="AH307" s="74"/>
      <c r="AI307" s="74"/>
    </row>
    <row r="308" spans="1:35" ht="15.75" customHeight="1" x14ac:dyDescent="0.25">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c r="AE308" s="74"/>
      <c r="AF308" s="74"/>
      <c r="AG308" s="74"/>
      <c r="AH308" s="74"/>
      <c r="AI308" s="74"/>
    </row>
    <row r="309" spans="1:35" ht="15.75" customHeight="1" x14ac:dyDescent="0.25">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c r="AC309" s="74"/>
      <c r="AD309" s="74"/>
      <c r="AE309" s="74"/>
      <c r="AF309" s="74"/>
      <c r="AG309" s="74"/>
      <c r="AH309" s="74"/>
      <c r="AI309" s="74"/>
    </row>
    <row r="310" spans="1:35" ht="15.75" customHeight="1" x14ac:dyDescent="0.25">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c r="AE310" s="74"/>
      <c r="AF310" s="74"/>
      <c r="AG310" s="74"/>
      <c r="AH310" s="74"/>
      <c r="AI310" s="74"/>
    </row>
    <row r="311" spans="1:35" ht="15.75" customHeight="1" x14ac:dyDescent="0.25">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c r="AA311" s="74"/>
      <c r="AB311" s="74"/>
      <c r="AC311" s="74"/>
      <c r="AD311" s="74"/>
      <c r="AE311" s="74"/>
      <c r="AF311" s="74"/>
      <c r="AG311" s="74"/>
      <c r="AH311" s="74"/>
      <c r="AI311" s="74"/>
    </row>
    <row r="312" spans="1:35" ht="15.75" customHeight="1" x14ac:dyDescent="0.25">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E312" s="74"/>
      <c r="AF312" s="74"/>
      <c r="AG312" s="74"/>
      <c r="AH312" s="74"/>
      <c r="AI312" s="74"/>
    </row>
    <row r="313" spans="1:35" ht="15.75" customHeight="1" x14ac:dyDescent="0.25">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74"/>
      <c r="AH313" s="74"/>
      <c r="AI313" s="74"/>
    </row>
    <row r="314" spans="1:35" ht="15.75" customHeight="1" x14ac:dyDescent="0.25">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row>
    <row r="315" spans="1:35" ht="15.75" customHeight="1" x14ac:dyDescent="0.2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c r="AA315" s="74"/>
      <c r="AB315" s="74"/>
      <c r="AC315" s="74"/>
      <c r="AD315" s="74"/>
      <c r="AE315" s="74"/>
      <c r="AF315" s="74"/>
      <c r="AG315" s="74"/>
      <c r="AH315" s="74"/>
      <c r="AI315" s="74"/>
    </row>
    <row r="316" spans="1:35" ht="15.75" customHeight="1" x14ac:dyDescent="0.25">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c r="AE316" s="74"/>
      <c r="AF316" s="74"/>
      <c r="AG316" s="74"/>
      <c r="AH316" s="74"/>
      <c r="AI316" s="74"/>
    </row>
    <row r="317" spans="1:35" ht="15.75" customHeight="1" x14ac:dyDescent="0.25">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c r="AA317" s="74"/>
      <c r="AB317" s="74"/>
      <c r="AC317" s="74"/>
      <c r="AD317" s="74"/>
      <c r="AE317" s="74"/>
      <c r="AF317" s="74"/>
      <c r="AG317" s="74"/>
      <c r="AH317" s="74"/>
      <c r="AI317" s="74"/>
    </row>
    <row r="318" spans="1:35" ht="15.75" customHeight="1" x14ac:dyDescent="0.25">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c r="AE318" s="74"/>
      <c r="AF318" s="74"/>
      <c r="AG318" s="74"/>
      <c r="AH318" s="74"/>
      <c r="AI318" s="74"/>
    </row>
    <row r="319" spans="1:35" ht="15.75" customHeight="1" x14ac:dyDescent="0.25">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c r="AC319" s="74"/>
      <c r="AD319" s="74"/>
      <c r="AE319" s="74"/>
      <c r="AF319" s="74"/>
      <c r="AG319" s="74"/>
      <c r="AH319" s="74"/>
      <c r="AI319" s="74"/>
    </row>
    <row r="320" spans="1:35" ht="15.75" customHeight="1" x14ac:dyDescent="0.25">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c r="AE320" s="74"/>
      <c r="AF320" s="74"/>
      <c r="AG320" s="74"/>
      <c r="AH320" s="74"/>
      <c r="AI320" s="74"/>
    </row>
    <row r="321" spans="1:35" ht="15.75" customHeight="1" x14ac:dyDescent="0.25">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c r="AA321" s="74"/>
      <c r="AB321" s="74"/>
      <c r="AC321" s="74"/>
      <c r="AD321" s="74"/>
      <c r="AE321" s="74"/>
      <c r="AF321" s="74"/>
      <c r="AG321" s="74"/>
      <c r="AH321" s="74"/>
      <c r="AI321" s="74"/>
    </row>
    <row r="322" spans="1:35" ht="15.75" customHeight="1" x14ac:dyDescent="0.25">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row>
    <row r="323" spans="1:35" ht="15.75" customHeight="1" x14ac:dyDescent="0.25">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74"/>
      <c r="AC323" s="74"/>
      <c r="AD323" s="74"/>
      <c r="AE323" s="74"/>
      <c r="AF323" s="74"/>
      <c r="AG323" s="74"/>
      <c r="AH323" s="74"/>
      <c r="AI323" s="74"/>
    </row>
    <row r="324" spans="1:35" ht="15.75" customHeight="1" x14ac:dyDescent="0.25">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c r="AE324" s="74"/>
      <c r="AF324" s="74"/>
      <c r="AG324" s="74"/>
      <c r="AH324" s="74"/>
      <c r="AI324" s="74"/>
    </row>
    <row r="325" spans="1:35" ht="15.75" customHeight="1" x14ac:dyDescent="0.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c r="AA325" s="74"/>
      <c r="AB325" s="74"/>
      <c r="AC325" s="74"/>
      <c r="AD325" s="74"/>
      <c r="AE325" s="74"/>
      <c r="AF325" s="74"/>
      <c r="AG325" s="74"/>
      <c r="AH325" s="74"/>
      <c r="AI325" s="74"/>
    </row>
    <row r="326" spans="1:35" ht="15.75" customHeight="1" x14ac:dyDescent="0.25">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74"/>
      <c r="AH326" s="74"/>
      <c r="AI326" s="74"/>
    </row>
    <row r="327" spans="1:35" ht="15.75" customHeight="1" x14ac:dyDescent="0.25">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74"/>
      <c r="AH327" s="74"/>
      <c r="AI327" s="74"/>
    </row>
    <row r="328" spans="1:35" ht="15.75" customHeight="1" x14ac:dyDescent="0.25">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c r="AE328" s="74"/>
      <c r="AF328" s="74"/>
      <c r="AG328" s="74"/>
      <c r="AH328" s="74"/>
      <c r="AI328" s="74"/>
    </row>
    <row r="329" spans="1:35" ht="15.75" customHeight="1" x14ac:dyDescent="0.25">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74"/>
      <c r="AC329" s="74"/>
      <c r="AD329" s="74"/>
      <c r="AE329" s="74"/>
      <c r="AF329" s="74"/>
      <c r="AG329" s="74"/>
      <c r="AH329" s="74"/>
      <c r="AI329" s="74"/>
    </row>
    <row r="330" spans="1:35" ht="15.75" customHeight="1" x14ac:dyDescent="0.25">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c r="AE330" s="74"/>
      <c r="AF330" s="74"/>
      <c r="AG330" s="74"/>
      <c r="AH330" s="74"/>
      <c r="AI330" s="74"/>
    </row>
    <row r="331" spans="1:35" ht="15.75" customHeight="1" x14ac:dyDescent="0.25">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74"/>
      <c r="AC331" s="74"/>
      <c r="AD331" s="74"/>
      <c r="AE331" s="74"/>
      <c r="AF331" s="74"/>
      <c r="AG331" s="74"/>
      <c r="AH331" s="74"/>
      <c r="AI331" s="74"/>
    </row>
    <row r="332" spans="1:35" ht="15.75" customHeight="1" x14ac:dyDescent="0.25">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c r="AE332" s="74"/>
      <c r="AF332" s="74"/>
      <c r="AG332" s="74"/>
      <c r="AH332" s="74"/>
      <c r="AI332" s="74"/>
    </row>
    <row r="333" spans="1:35" ht="15.75" customHeight="1" x14ac:dyDescent="0.25">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c r="AA333" s="74"/>
      <c r="AB333" s="74"/>
      <c r="AC333" s="74"/>
      <c r="AD333" s="74"/>
      <c r="AE333" s="74"/>
      <c r="AF333" s="74"/>
      <c r="AG333" s="74"/>
      <c r="AH333" s="74"/>
      <c r="AI333" s="74"/>
    </row>
    <row r="334" spans="1:35" ht="15.75" customHeight="1" x14ac:dyDescent="0.25">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c r="AE334" s="74"/>
      <c r="AF334" s="74"/>
      <c r="AG334" s="74"/>
      <c r="AH334" s="74"/>
      <c r="AI334" s="74"/>
    </row>
    <row r="335" spans="1:35" ht="15.75" customHeight="1" x14ac:dyDescent="0.2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c r="AA335" s="74"/>
      <c r="AB335" s="74"/>
      <c r="AC335" s="74"/>
      <c r="AD335" s="74"/>
      <c r="AE335" s="74"/>
      <c r="AF335" s="74"/>
      <c r="AG335" s="74"/>
      <c r="AH335" s="74"/>
      <c r="AI335" s="74"/>
    </row>
    <row r="336" spans="1:35" ht="15.75" customHeight="1" x14ac:dyDescent="0.25">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c r="AE336" s="74"/>
      <c r="AF336" s="74"/>
      <c r="AG336" s="74"/>
      <c r="AH336" s="74"/>
      <c r="AI336" s="74"/>
    </row>
    <row r="337" spans="1:35" ht="15.75" customHeight="1" x14ac:dyDescent="0.25">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c r="AA337" s="74"/>
      <c r="AB337" s="74"/>
      <c r="AC337" s="74"/>
      <c r="AD337" s="74"/>
      <c r="AE337" s="74"/>
      <c r="AF337" s="74"/>
      <c r="AG337" s="74"/>
      <c r="AH337" s="74"/>
      <c r="AI337" s="74"/>
    </row>
    <row r="338" spans="1:35" ht="15.75" customHeight="1" x14ac:dyDescent="0.25">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c r="AE338" s="74"/>
      <c r="AF338" s="74"/>
      <c r="AG338" s="74"/>
      <c r="AH338" s="74"/>
      <c r="AI338" s="74"/>
    </row>
    <row r="339" spans="1:35" ht="15.75" customHeight="1" x14ac:dyDescent="0.25">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74"/>
      <c r="AH339" s="74"/>
      <c r="AI339" s="74"/>
    </row>
    <row r="340" spans="1:35" ht="15.75" customHeight="1" x14ac:dyDescent="0.25">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74"/>
      <c r="AH340" s="74"/>
      <c r="AI340" s="74"/>
    </row>
    <row r="341" spans="1:35" ht="15.75" customHeight="1" x14ac:dyDescent="0.25">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74"/>
      <c r="AH341" s="74"/>
      <c r="AI341" s="74"/>
    </row>
    <row r="342" spans="1:35" ht="15.75" customHeight="1" x14ac:dyDescent="0.25">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74"/>
      <c r="AH342" s="74"/>
      <c r="AI342" s="74"/>
    </row>
    <row r="343" spans="1:35" ht="15.75" customHeight="1" x14ac:dyDescent="0.25">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c r="AE343" s="74"/>
      <c r="AF343" s="74"/>
      <c r="AG343" s="74"/>
      <c r="AH343" s="74"/>
      <c r="AI343" s="74"/>
    </row>
    <row r="344" spans="1:35" ht="15.75" customHeight="1" x14ac:dyDescent="0.25">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row>
    <row r="345" spans="1:35" ht="15.75" customHeight="1" x14ac:dyDescent="0.2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c r="AE345" s="74"/>
      <c r="AF345" s="74"/>
      <c r="AG345" s="74"/>
      <c r="AH345" s="74"/>
      <c r="AI345" s="74"/>
    </row>
    <row r="346" spans="1:35" ht="15.75" customHeight="1" x14ac:dyDescent="0.25">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c r="AE346" s="74"/>
      <c r="AF346" s="74"/>
      <c r="AG346" s="74"/>
      <c r="AH346" s="74"/>
      <c r="AI346" s="74"/>
    </row>
    <row r="347" spans="1:35" ht="15.75" customHeight="1" x14ac:dyDescent="0.25">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c r="AA347" s="74"/>
      <c r="AB347" s="74"/>
      <c r="AC347" s="74"/>
      <c r="AD347" s="74"/>
      <c r="AE347" s="74"/>
      <c r="AF347" s="74"/>
      <c r="AG347" s="74"/>
      <c r="AH347" s="74"/>
      <c r="AI347" s="74"/>
    </row>
    <row r="348" spans="1:35" ht="15.75" customHeight="1" x14ac:dyDescent="0.25">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c r="AE348" s="74"/>
      <c r="AF348" s="74"/>
      <c r="AG348" s="74"/>
      <c r="AH348" s="74"/>
      <c r="AI348" s="74"/>
    </row>
    <row r="349" spans="1:35" ht="15.75" customHeight="1" x14ac:dyDescent="0.25">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c r="AA349" s="74"/>
      <c r="AB349" s="74"/>
      <c r="AC349" s="74"/>
      <c r="AD349" s="74"/>
      <c r="AE349" s="74"/>
      <c r="AF349" s="74"/>
      <c r="AG349" s="74"/>
      <c r="AH349" s="74"/>
      <c r="AI349" s="74"/>
    </row>
    <row r="350" spans="1:35" ht="15.75" customHeight="1" x14ac:dyDescent="0.25">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c r="AE350" s="74"/>
      <c r="AF350" s="74"/>
      <c r="AG350" s="74"/>
      <c r="AH350" s="74"/>
      <c r="AI350" s="74"/>
    </row>
    <row r="351" spans="1:35" ht="15.75" customHeight="1" x14ac:dyDescent="0.25">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c r="AA351" s="74"/>
      <c r="AB351" s="74"/>
      <c r="AC351" s="74"/>
      <c r="AD351" s="74"/>
      <c r="AE351" s="74"/>
      <c r="AF351" s="74"/>
      <c r="AG351" s="74"/>
      <c r="AH351" s="74"/>
      <c r="AI351" s="74"/>
    </row>
    <row r="352" spans="1:35" ht="15.75" customHeight="1" x14ac:dyDescent="0.25">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c r="AE352" s="74"/>
      <c r="AF352" s="74"/>
      <c r="AG352" s="74"/>
      <c r="AH352" s="74"/>
      <c r="AI352" s="74"/>
    </row>
    <row r="353" spans="1:35" ht="15.75" customHeight="1" x14ac:dyDescent="0.25">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c r="AA353" s="74"/>
      <c r="AB353" s="74"/>
      <c r="AC353" s="74"/>
      <c r="AD353" s="74"/>
      <c r="AE353" s="74"/>
      <c r="AF353" s="74"/>
      <c r="AG353" s="74"/>
      <c r="AH353" s="74"/>
      <c r="AI353" s="74"/>
    </row>
    <row r="354" spans="1:35" ht="15.75" customHeight="1" x14ac:dyDescent="0.25">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c r="AE354" s="74"/>
      <c r="AF354" s="74"/>
      <c r="AG354" s="74"/>
      <c r="AH354" s="74"/>
      <c r="AI354" s="74"/>
    </row>
    <row r="355" spans="1:35" ht="15.75" customHeight="1" x14ac:dyDescent="0.2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c r="AA355" s="74"/>
      <c r="AB355" s="74"/>
      <c r="AC355" s="74"/>
      <c r="AD355" s="74"/>
      <c r="AE355" s="74"/>
      <c r="AF355" s="74"/>
      <c r="AG355" s="74"/>
      <c r="AH355" s="74"/>
      <c r="AI355" s="74"/>
    </row>
    <row r="356" spans="1:35" ht="15.75" customHeight="1" x14ac:dyDescent="0.25">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c r="AE356" s="74"/>
      <c r="AF356" s="74"/>
      <c r="AG356" s="74"/>
      <c r="AH356" s="74"/>
      <c r="AI356" s="74"/>
    </row>
    <row r="357" spans="1:35" ht="15.75" customHeight="1" x14ac:dyDescent="0.25">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c r="AE357" s="74"/>
      <c r="AF357" s="74"/>
      <c r="AG357" s="74"/>
      <c r="AH357" s="74"/>
      <c r="AI357" s="74"/>
    </row>
    <row r="358" spans="1:35" ht="15.75" customHeight="1" x14ac:dyDescent="0.25">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c r="AE358" s="74"/>
      <c r="AF358" s="74"/>
      <c r="AG358" s="74"/>
      <c r="AH358" s="74"/>
      <c r="AI358" s="74"/>
    </row>
    <row r="359" spans="1:35" ht="15.75" customHeight="1" x14ac:dyDescent="0.25">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c r="AA359" s="74"/>
      <c r="AB359" s="74"/>
      <c r="AC359" s="74"/>
      <c r="AD359" s="74"/>
      <c r="AE359" s="74"/>
      <c r="AF359" s="74"/>
      <c r="AG359" s="74"/>
      <c r="AH359" s="74"/>
      <c r="AI359" s="74"/>
    </row>
    <row r="360" spans="1:35" ht="15.75" customHeight="1" x14ac:dyDescent="0.25">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c r="AE360" s="74"/>
      <c r="AF360" s="74"/>
      <c r="AG360" s="74"/>
      <c r="AH360" s="74"/>
      <c r="AI360" s="74"/>
    </row>
    <row r="361" spans="1:35" ht="15.75" customHeight="1" x14ac:dyDescent="0.25">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c r="AA361" s="74"/>
      <c r="AB361" s="74"/>
      <c r="AC361" s="74"/>
      <c r="AD361" s="74"/>
      <c r="AE361" s="74"/>
      <c r="AF361" s="74"/>
      <c r="AG361" s="74"/>
      <c r="AH361" s="74"/>
      <c r="AI361" s="74"/>
    </row>
    <row r="362" spans="1:35" ht="15.75" customHeight="1" x14ac:dyDescent="0.25">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c r="AE362" s="74"/>
      <c r="AF362" s="74"/>
      <c r="AG362" s="74"/>
      <c r="AH362" s="74"/>
      <c r="AI362" s="74"/>
    </row>
    <row r="363" spans="1:35" ht="15.75" customHeight="1" x14ac:dyDescent="0.25">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c r="AA363" s="74"/>
      <c r="AB363" s="74"/>
      <c r="AC363" s="74"/>
      <c r="AD363" s="74"/>
      <c r="AE363" s="74"/>
      <c r="AF363" s="74"/>
      <c r="AG363" s="74"/>
      <c r="AH363" s="74"/>
      <c r="AI363" s="74"/>
    </row>
    <row r="364" spans="1:35" ht="15.75" customHeight="1" x14ac:dyDescent="0.25">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c r="AE364" s="74"/>
      <c r="AF364" s="74"/>
      <c r="AG364" s="74"/>
      <c r="AH364" s="74"/>
      <c r="AI364" s="74"/>
    </row>
    <row r="365" spans="1:35" ht="15.75" customHeight="1" x14ac:dyDescent="0.2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c r="AA365" s="74"/>
      <c r="AB365" s="74"/>
      <c r="AC365" s="74"/>
      <c r="AD365" s="74"/>
      <c r="AE365" s="74"/>
      <c r="AF365" s="74"/>
      <c r="AG365" s="74"/>
      <c r="AH365" s="74"/>
      <c r="AI365" s="74"/>
    </row>
    <row r="366" spans="1:35" ht="15.75" customHeight="1" x14ac:dyDescent="0.25">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row>
    <row r="367" spans="1:35" ht="15.75" customHeight="1" x14ac:dyDescent="0.25">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74"/>
      <c r="AC367" s="74"/>
      <c r="AD367" s="74"/>
      <c r="AE367" s="74"/>
      <c r="AF367" s="74"/>
      <c r="AG367" s="74"/>
      <c r="AH367" s="74"/>
      <c r="AI367" s="74"/>
    </row>
    <row r="368" spans="1:35" ht="15.75" customHeight="1" x14ac:dyDescent="0.25">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c r="AE368" s="74"/>
      <c r="AF368" s="74"/>
      <c r="AG368" s="74"/>
      <c r="AH368" s="74"/>
      <c r="AI368" s="74"/>
    </row>
    <row r="369" spans="1:35" ht="15.75" customHeight="1" x14ac:dyDescent="0.25">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c r="AA369" s="74"/>
      <c r="AB369" s="74"/>
      <c r="AC369" s="74"/>
      <c r="AD369" s="74"/>
      <c r="AE369" s="74"/>
      <c r="AF369" s="74"/>
      <c r="AG369" s="74"/>
      <c r="AH369" s="74"/>
      <c r="AI369" s="74"/>
    </row>
    <row r="370" spans="1:35" ht="15.75" customHeight="1" x14ac:dyDescent="0.25">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c r="AE370" s="74"/>
      <c r="AF370" s="74"/>
      <c r="AG370" s="74"/>
      <c r="AH370" s="74"/>
      <c r="AI370" s="74"/>
    </row>
    <row r="371" spans="1:35" ht="15.75" customHeight="1" x14ac:dyDescent="0.25">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c r="AA371" s="74"/>
      <c r="AB371" s="74"/>
      <c r="AC371" s="74"/>
      <c r="AD371" s="74"/>
      <c r="AE371" s="74"/>
      <c r="AF371" s="74"/>
      <c r="AG371" s="74"/>
      <c r="AH371" s="74"/>
      <c r="AI371" s="74"/>
    </row>
    <row r="372" spans="1:35" ht="15.75" customHeight="1" x14ac:dyDescent="0.25">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c r="AE372" s="74"/>
      <c r="AF372" s="74"/>
      <c r="AG372" s="74"/>
      <c r="AH372" s="74"/>
      <c r="AI372" s="74"/>
    </row>
    <row r="373" spans="1:35" ht="15.75" customHeight="1" x14ac:dyDescent="0.25">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c r="AA373" s="74"/>
      <c r="AB373" s="74"/>
      <c r="AC373" s="74"/>
      <c r="AD373" s="74"/>
      <c r="AE373" s="74"/>
      <c r="AF373" s="74"/>
      <c r="AG373" s="74"/>
      <c r="AH373" s="74"/>
      <c r="AI373" s="74"/>
    </row>
    <row r="374" spans="1:35" ht="15.75" customHeight="1" x14ac:dyDescent="0.25">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c r="AE374" s="74"/>
      <c r="AF374" s="74"/>
      <c r="AG374" s="74"/>
      <c r="AH374" s="74"/>
      <c r="AI374" s="74"/>
    </row>
    <row r="375" spans="1:35" ht="15.75" customHeight="1" x14ac:dyDescent="0.2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c r="AA375" s="74"/>
      <c r="AB375" s="74"/>
      <c r="AC375" s="74"/>
      <c r="AD375" s="74"/>
      <c r="AE375" s="74"/>
      <c r="AF375" s="74"/>
      <c r="AG375" s="74"/>
      <c r="AH375" s="74"/>
      <c r="AI375" s="74"/>
    </row>
    <row r="376" spans="1:35" ht="15.75" customHeight="1" x14ac:dyDescent="0.25">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c r="AE376" s="74"/>
      <c r="AF376" s="74"/>
      <c r="AG376" s="74"/>
      <c r="AH376" s="74"/>
      <c r="AI376" s="74"/>
    </row>
    <row r="377" spans="1:35" ht="15.75" customHeight="1" x14ac:dyDescent="0.25">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c r="AA377" s="74"/>
      <c r="AB377" s="74"/>
      <c r="AC377" s="74"/>
      <c r="AD377" s="74"/>
      <c r="AE377" s="74"/>
      <c r="AF377" s="74"/>
      <c r="AG377" s="74"/>
      <c r="AH377" s="74"/>
      <c r="AI377" s="74"/>
    </row>
    <row r="378" spans="1:35" ht="15.75" customHeight="1" x14ac:dyDescent="0.25">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c r="AE378" s="74"/>
      <c r="AF378" s="74"/>
      <c r="AG378" s="74"/>
      <c r="AH378" s="74"/>
      <c r="AI378" s="74"/>
    </row>
    <row r="379" spans="1:35" ht="15.75" customHeight="1" x14ac:dyDescent="0.25">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c r="AA379" s="74"/>
      <c r="AB379" s="74"/>
      <c r="AC379" s="74"/>
      <c r="AD379" s="74"/>
      <c r="AE379" s="74"/>
      <c r="AF379" s="74"/>
      <c r="AG379" s="74"/>
      <c r="AH379" s="74"/>
      <c r="AI379" s="74"/>
    </row>
    <row r="380" spans="1:35" ht="15.75" customHeight="1" x14ac:dyDescent="0.25">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c r="AE380" s="74"/>
      <c r="AF380" s="74"/>
      <c r="AG380" s="74"/>
      <c r="AH380" s="74"/>
      <c r="AI380" s="74"/>
    </row>
    <row r="381" spans="1:35" ht="15.75" customHeight="1" x14ac:dyDescent="0.25">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c r="AA381" s="74"/>
      <c r="AB381" s="74"/>
      <c r="AC381" s="74"/>
      <c r="AD381" s="74"/>
      <c r="AE381" s="74"/>
      <c r="AF381" s="74"/>
      <c r="AG381" s="74"/>
      <c r="AH381" s="74"/>
      <c r="AI381" s="74"/>
    </row>
    <row r="382" spans="1:35" ht="15.75" customHeight="1" x14ac:dyDescent="0.25">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c r="AE382" s="74"/>
      <c r="AF382" s="74"/>
      <c r="AG382" s="74"/>
      <c r="AH382" s="74"/>
      <c r="AI382" s="74"/>
    </row>
    <row r="383" spans="1:35" ht="15.75" customHeight="1" x14ac:dyDescent="0.25">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c r="AA383" s="74"/>
      <c r="AB383" s="74"/>
      <c r="AC383" s="74"/>
      <c r="AD383" s="74"/>
      <c r="AE383" s="74"/>
      <c r="AF383" s="74"/>
      <c r="AG383" s="74"/>
      <c r="AH383" s="74"/>
      <c r="AI383" s="74"/>
    </row>
    <row r="384" spans="1:35" ht="15.75" customHeight="1" x14ac:dyDescent="0.25">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c r="AE384" s="74"/>
      <c r="AF384" s="74"/>
      <c r="AG384" s="74"/>
      <c r="AH384" s="74"/>
      <c r="AI384" s="74"/>
    </row>
    <row r="385" spans="1:35" ht="15.75" customHeight="1" x14ac:dyDescent="0.2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c r="AA385" s="74"/>
      <c r="AB385" s="74"/>
      <c r="AC385" s="74"/>
      <c r="AD385" s="74"/>
      <c r="AE385" s="74"/>
      <c r="AF385" s="74"/>
      <c r="AG385" s="74"/>
      <c r="AH385" s="74"/>
      <c r="AI385" s="74"/>
    </row>
    <row r="386" spans="1:35" ht="15.75" customHeight="1" x14ac:dyDescent="0.25">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c r="AE386" s="74"/>
      <c r="AF386" s="74"/>
      <c r="AG386" s="74"/>
      <c r="AH386" s="74"/>
      <c r="AI386" s="74"/>
    </row>
    <row r="387" spans="1:35" ht="15.75" customHeight="1" x14ac:dyDescent="0.25">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c r="AA387" s="74"/>
      <c r="AB387" s="74"/>
      <c r="AC387" s="74"/>
      <c r="AD387" s="74"/>
      <c r="AE387" s="74"/>
      <c r="AF387" s="74"/>
      <c r="AG387" s="74"/>
      <c r="AH387" s="74"/>
      <c r="AI387" s="74"/>
    </row>
    <row r="388" spans="1:35" ht="15.75" customHeight="1" x14ac:dyDescent="0.25">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row>
    <row r="389" spans="1:35" ht="15.75" customHeight="1" x14ac:dyDescent="0.25">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c r="AA389" s="74"/>
      <c r="AB389" s="74"/>
      <c r="AC389" s="74"/>
      <c r="AD389" s="74"/>
      <c r="AE389" s="74"/>
      <c r="AF389" s="74"/>
      <c r="AG389" s="74"/>
      <c r="AH389" s="74"/>
      <c r="AI389" s="74"/>
    </row>
    <row r="390" spans="1:35" ht="15.75" customHeight="1" x14ac:dyDescent="0.25">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c r="AE390" s="74"/>
      <c r="AF390" s="74"/>
      <c r="AG390" s="74"/>
      <c r="AH390" s="74"/>
      <c r="AI390" s="74"/>
    </row>
    <row r="391" spans="1:35" ht="15.75" customHeight="1" x14ac:dyDescent="0.25">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c r="AA391" s="74"/>
      <c r="AB391" s="74"/>
      <c r="AC391" s="74"/>
      <c r="AD391" s="74"/>
      <c r="AE391" s="74"/>
      <c r="AF391" s="74"/>
      <c r="AG391" s="74"/>
      <c r="AH391" s="74"/>
      <c r="AI391" s="74"/>
    </row>
    <row r="392" spans="1:35" ht="15.75" customHeight="1" x14ac:dyDescent="0.25">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c r="AE392" s="74"/>
      <c r="AF392" s="74"/>
      <c r="AG392" s="74"/>
      <c r="AH392" s="74"/>
      <c r="AI392" s="74"/>
    </row>
    <row r="393" spans="1:35" ht="15.75" customHeight="1" x14ac:dyDescent="0.25">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c r="AA393" s="74"/>
      <c r="AB393" s="74"/>
      <c r="AC393" s="74"/>
      <c r="AD393" s="74"/>
      <c r="AE393" s="74"/>
      <c r="AF393" s="74"/>
      <c r="AG393" s="74"/>
      <c r="AH393" s="74"/>
      <c r="AI393" s="74"/>
    </row>
    <row r="394" spans="1:35" ht="15.75" customHeight="1" x14ac:dyDescent="0.25">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c r="AG394" s="74"/>
      <c r="AH394" s="74"/>
      <c r="AI394" s="74"/>
    </row>
    <row r="395" spans="1:35" ht="15.75" customHeight="1" x14ac:dyDescent="0.2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c r="AG395" s="74"/>
      <c r="AH395" s="74"/>
      <c r="AI395" s="74"/>
    </row>
    <row r="396" spans="1:35" ht="15.75" customHeight="1" x14ac:dyDescent="0.25">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c r="AG396" s="74"/>
      <c r="AH396" s="74"/>
      <c r="AI396" s="74"/>
    </row>
    <row r="397" spans="1:35" ht="15.75" customHeight="1" x14ac:dyDescent="0.25">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c r="AA397" s="74"/>
      <c r="AB397" s="74"/>
      <c r="AC397" s="74"/>
      <c r="AD397" s="74"/>
      <c r="AE397" s="74"/>
      <c r="AF397" s="74"/>
      <c r="AG397" s="74"/>
      <c r="AH397" s="74"/>
      <c r="AI397" s="74"/>
    </row>
    <row r="398" spans="1:35" ht="15.75" customHeight="1" x14ac:dyDescent="0.25">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c r="AG398" s="74"/>
      <c r="AH398" s="74"/>
      <c r="AI398" s="74"/>
    </row>
    <row r="399" spans="1:35" ht="15.75" customHeight="1" x14ac:dyDescent="0.25">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c r="AG399" s="74"/>
      <c r="AH399" s="74"/>
      <c r="AI399" s="74"/>
    </row>
    <row r="400" spans="1:35" ht="15.75" customHeight="1" x14ac:dyDescent="0.25">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c r="AE400" s="74"/>
      <c r="AF400" s="74"/>
      <c r="AG400" s="74"/>
      <c r="AH400" s="74"/>
      <c r="AI400" s="74"/>
    </row>
    <row r="401" spans="1:35" ht="15.75" customHeight="1" x14ac:dyDescent="0.25">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c r="AA401" s="74"/>
      <c r="AB401" s="74"/>
      <c r="AC401" s="74"/>
      <c r="AD401" s="74"/>
      <c r="AE401" s="74"/>
      <c r="AF401" s="74"/>
      <c r="AG401" s="74"/>
      <c r="AH401" s="74"/>
      <c r="AI401" s="74"/>
    </row>
    <row r="402" spans="1:35" ht="15.75" customHeight="1" x14ac:dyDescent="0.25">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c r="AE402" s="74"/>
      <c r="AF402" s="74"/>
      <c r="AG402" s="74"/>
      <c r="AH402" s="74"/>
      <c r="AI402" s="74"/>
    </row>
    <row r="403" spans="1:35" ht="15.75" customHeight="1" x14ac:dyDescent="0.25">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c r="AE403" s="74"/>
      <c r="AF403" s="74"/>
      <c r="AG403" s="74"/>
      <c r="AH403" s="74"/>
      <c r="AI403" s="74"/>
    </row>
    <row r="404" spans="1:35" ht="15.75" customHeight="1" x14ac:dyDescent="0.25">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c r="AE404" s="74"/>
      <c r="AF404" s="74"/>
      <c r="AG404" s="74"/>
      <c r="AH404" s="74"/>
      <c r="AI404" s="74"/>
    </row>
    <row r="405" spans="1:35" ht="15.75" customHeight="1" x14ac:dyDescent="0.2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c r="AA405" s="74"/>
      <c r="AB405" s="74"/>
      <c r="AC405" s="74"/>
      <c r="AD405" s="74"/>
      <c r="AE405" s="74"/>
      <c r="AF405" s="74"/>
      <c r="AG405" s="74"/>
      <c r="AH405" s="74"/>
      <c r="AI405" s="74"/>
    </row>
    <row r="406" spans="1:35" ht="15.75" customHeight="1" x14ac:dyDescent="0.25">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c r="AE406" s="74"/>
      <c r="AF406" s="74"/>
      <c r="AG406" s="74"/>
      <c r="AH406" s="74"/>
      <c r="AI406" s="74"/>
    </row>
    <row r="407" spans="1:35" ht="15.75" customHeight="1" x14ac:dyDescent="0.25">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c r="AA407" s="74"/>
      <c r="AB407" s="74"/>
      <c r="AC407" s="74"/>
      <c r="AD407" s="74"/>
      <c r="AE407" s="74"/>
      <c r="AF407" s="74"/>
      <c r="AG407" s="74"/>
      <c r="AH407" s="74"/>
      <c r="AI407" s="74"/>
    </row>
    <row r="408" spans="1:35" ht="15.75" customHeight="1" x14ac:dyDescent="0.25">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c r="AE408" s="74"/>
      <c r="AF408" s="74"/>
      <c r="AG408" s="74"/>
      <c r="AH408" s="74"/>
      <c r="AI408" s="74"/>
    </row>
    <row r="409" spans="1:35" ht="15.75" customHeight="1" x14ac:dyDescent="0.25">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c r="AA409" s="74"/>
      <c r="AB409" s="74"/>
      <c r="AC409" s="74"/>
      <c r="AD409" s="74"/>
      <c r="AE409" s="74"/>
      <c r="AF409" s="74"/>
      <c r="AG409" s="74"/>
      <c r="AH409" s="74"/>
      <c r="AI409" s="74"/>
    </row>
    <row r="410" spans="1:35" ht="15.75" customHeight="1" x14ac:dyDescent="0.25">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row>
    <row r="411" spans="1:35" ht="15.75" customHeight="1" x14ac:dyDescent="0.25">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c r="AA411" s="74"/>
      <c r="AB411" s="74"/>
      <c r="AC411" s="74"/>
      <c r="AD411" s="74"/>
      <c r="AE411" s="74"/>
      <c r="AF411" s="74"/>
      <c r="AG411" s="74"/>
      <c r="AH411" s="74"/>
      <c r="AI411" s="74"/>
    </row>
    <row r="412" spans="1:35" ht="15.75" customHeight="1" x14ac:dyDescent="0.25">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c r="AE412" s="74"/>
      <c r="AF412" s="74"/>
      <c r="AG412" s="74"/>
      <c r="AH412" s="74"/>
      <c r="AI412" s="74"/>
    </row>
    <row r="413" spans="1:35" ht="15.75" customHeight="1" x14ac:dyDescent="0.25">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c r="AA413" s="74"/>
      <c r="AB413" s="74"/>
      <c r="AC413" s="74"/>
      <c r="AD413" s="74"/>
      <c r="AE413" s="74"/>
      <c r="AF413" s="74"/>
      <c r="AG413" s="74"/>
      <c r="AH413" s="74"/>
      <c r="AI413" s="74"/>
    </row>
    <row r="414" spans="1:35" ht="15.75" customHeight="1" x14ac:dyDescent="0.25">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c r="AE414" s="74"/>
      <c r="AF414" s="74"/>
      <c r="AG414" s="74"/>
      <c r="AH414" s="74"/>
      <c r="AI414" s="74"/>
    </row>
    <row r="415" spans="1:35" ht="15.75" customHeight="1" x14ac:dyDescent="0.2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c r="AA415" s="74"/>
      <c r="AB415" s="74"/>
      <c r="AC415" s="74"/>
      <c r="AD415" s="74"/>
      <c r="AE415" s="74"/>
      <c r="AF415" s="74"/>
      <c r="AG415" s="74"/>
      <c r="AH415" s="74"/>
      <c r="AI415" s="74"/>
    </row>
    <row r="416" spans="1:35" ht="15.75" customHeight="1" x14ac:dyDescent="0.25">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c r="AE416" s="74"/>
      <c r="AF416" s="74"/>
      <c r="AG416" s="74"/>
      <c r="AH416" s="74"/>
      <c r="AI416" s="74"/>
    </row>
    <row r="417" spans="1:35" ht="15.75" customHeight="1" x14ac:dyDescent="0.25">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c r="AA417" s="74"/>
      <c r="AB417" s="74"/>
      <c r="AC417" s="74"/>
      <c r="AD417" s="74"/>
      <c r="AE417" s="74"/>
      <c r="AF417" s="74"/>
      <c r="AG417" s="74"/>
      <c r="AH417" s="74"/>
      <c r="AI417" s="74"/>
    </row>
    <row r="418" spans="1:35" ht="15.75" customHeight="1" x14ac:dyDescent="0.25">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E418" s="74"/>
      <c r="AF418" s="74"/>
      <c r="AG418" s="74"/>
      <c r="AH418" s="74"/>
      <c r="AI418" s="74"/>
    </row>
    <row r="419" spans="1:35" ht="15.75" customHeight="1" x14ac:dyDescent="0.25">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c r="AA419" s="74"/>
      <c r="AB419" s="74"/>
      <c r="AC419" s="74"/>
      <c r="AD419" s="74"/>
      <c r="AE419" s="74"/>
      <c r="AF419" s="74"/>
      <c r="AG419" s="74"/>
      <c r="AH419" s="74"/>
      <c r="AI419" s="74"/>
    </row>
    <row r="420" spans="1:35" ht="15.75" customHeight="1" x14ac:dyDescent="0.25">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E420" s="74"/>
      <c r="AF420" s="74"/>
      <c r="AG420" s="74"/>
      <c r="AH420" s="74"/>
      <c r="AI420" s="74"/>
    </row>
    <row r="421" spans="1:35" ht="15.75" customHeight="1" x14ac:dyDescent="0.25">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c r="AA421" s="74"/>
      <c r="AB421" s="74"/>
      <c r="AC421" s="74"/>
      <c r="AD421" s="74"/>
      <c r="AE421" s="74"/>
      <c r="AF421" s="74"/>
      <c r="AG421" s="74"/>
      <c r="AH421" s="74"/>
      <c r="AI421" s="74"/>
    </row>
    <row r="422" spans="1:35" ht="15.75" customHeight="1" x14ac:dyDescent="0.25">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c r="AE422" s="74"/>
      <c r="AF422" s="74"/>
      <c r="AG422" s="74"/>
      <c r="AH422" s="74"/>
      <c r="AI422" s="74"/>
    </row>
    <row r="423" spans="1:35" ht="15.75" customHeight="1" x14ac:dyDescent="0.25">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c r="AA423" s="74"/>
      <c r="AB423" s="74"/>
      <c r="AC423" s="74"/>
      <c r="AD423" s="74"/>
      <c r="AE423" s="74"/>
      <c r="AF423" s="74"/>
      <c r="AG423" s="74"/>
      <c r="AH423" s="74"/>
      <c r="AI423" s="74"/>
    </row>
    <row r="424" spans="1:35" ht="15.75" customHeight="1" x14ac:dyDescent="0.25">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c r="AE424" s="74"/>
      <c r="AF424" s="74"/>
      <c r="AG424" s="74"/>
      <c r="AH424" s="74"/>
      <c r="AI424" s="74"/>
    </row>
    <row r="425" spans="1:35" ht="15.75" customHeight="1" x14ac:dyDescent="0.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c r="AA425" s="74"/>
      <c r="AB425" s="74"/>
      <c r="AC425" s="74"/>
      <c r="AD425" s="74"/>
      <c r="AE425" s="74"/>
      <c r="AF425" s="74"/>
      <c r="AG425" s="74"/>
      <c r="AH425" s="74"/>
      <c r="AI425" s="74"/>
    </row>
    <row r="426" spans="1:35" ht="15.75" customHeight="1" x14ac:dyDescent="0.25">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c r="AE426" s="74"/>
      <c r="AF426" s="74"/>
      <c r="AG426" s="74"/>
      <c r="AH426" s="74"/>
      <c r="AI426" s="74"/>
    </row>
    <row r="427" spans="1:35" ht="15.75" customHeight="1" x14ac:dyDescent="0.25">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c r="AA427" s="74"/>
      <c r="AB427" s="74"/>
      <c r="AC427" s="74"/>
      <c r="AD427" s="74"/>
      <c r="AE427" s="74"/>
      <c r="AF427" s="74"/>
      <c r="AG427" s="74"/>
      <c r="AH427" s="74"/>
      <c r="AI427" s="74"/>
    </row>
    <row r="428" spans="1:35" ht="15.75" customHeight="1" x14ac:dyDescent="0.25">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c r="AE428" s="74"/>
      <c r="AF428" s="74"/>
      <c r="AG428" s="74"/>
      <c r="AH428" s="74"/>
      <c r="AI428" s="74"/>
    </row>
    <row r="429" spans="1:35" ht="15.75" customHeight="1" x14ac:dyDescent="0.25">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row>
    <row r="430" spans="1:35" ht="15.75" customHeight="1" x14ac:dyDescent="0.2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row>
    <row r="431" spans="1:35" ht="15.75" customHeight="1" x14ac:dyDescent="0.25">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row>
    <row r="432" spans="1:35" ht="15.75" customHeight="1" x14ac:dyDescent="0.25">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row>
    <row r="433" spans="1:35" ht="15.75" customHeight="1" x14ac:dyDescent="0.25">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row>
    <row r="434" spans="1:35" ht="15.75" customHeight="1" x14ac:dyDescent="0.2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row>
    <row r="435" spans="1:35" ht="15.75" customHeight="1" x14ac:dyDescent="0.2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c r="AA435" s="74"/>
      <c r="AB435" s="74"/>
      <c r="AC435" s="74"/>
      <c r="AD435" s="74"/>
      <c r="AE435" s="74"/>
      <c r="AF435" s="74"/>
      <c r="AG435" s="74"/>
      <c r="AH435" s="74"/>
      <c r="AI435" s="74"/>
    </row>
    <row r="436" spans="1:35" ht="15.75" customHeight="1" x14ac:dyDescent="0.25">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c r="AE436" s="74"/>
      <c r="AF436" s="74"/>
      <c r="AG436" s="74"/>
      <c r="AH436" s="74"/>
      <c r="AI436" s="74"/>
    </row>
    <row r="437" spans="1:35" ht="15.75" customHeight="1" x14ac:dyDescent="0.25">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c r="AA437" s="74"/>
      <c r="AB437" s="74"/>
      <c r="AC437" s="74"/>
      <c r="AD437" s="74"/>
      <c r="AE437" s="74"/>
      <c r="AF437" s="74"/>
      <c r="AG437" s="74"/>
      <c r="AH437" s="74"/>
      <c r="AI437" s="74"/>
    </row>
    <row r="438" spans="1:35" ht="15.75" customHeight="1" x14ac:dyDescent="0.25">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c r="AE438" s="74"/>
      <c r="AF438" s="74"/>
      <c r="AG438" s="74"/>
      <c r="AH438" s="74"/>
      <c r="AI438" s="74"/>
    </row>
    <row r="439" spans="1:35" ht="15.75" customHeight="1" x14ac:dyDescent="0.25">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c r="AA439" s="74"/>
      <c r="AB439" s="74"/>
      <c r="AC439" s="74"/>
      <c r="AD439" s="74"/>
      <c r="AE439" s="74"/>
      <c r="AF439" s="74"/>
      <c r="AG439" s="74"/>
      <c r="AH439" s="74"/>
      <c r="AI439" s="74"/>
    </row>
    <row r="440" spans="1:35" ht="15.75" customHeight="1" x14ac:dyDescent="0.25">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c r="AE440" s="74"/>
      <c r="AF440" s="74"/>
      <c r="AG440" s="74"/>
      <c r="AH440" s="74"/>
      <c r="AI440" s="74"/>
    </row>
    <row r="441" spans="1:35" ht="15.75" customHeight="1" x14ac:dyDescent="0.25">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c r="AA441" s="74"/>
      <c r="AB441" s="74"/>
      <c r="AC441" s="74"/>
      <c r="AD441" s="74"/>
      <c r="AE441" s="74"/>
      <c r="AF441" s="74"/>
      <c r="AG441" s="74"/>
      <c r="AH441" s="74"/>
      <c r="AI441" s="74"/>
    </row>
    <row r="442" spans="1:35" ht="15.75" customHeight="1" x14ac:dyDescent="0.25">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c r="AE442" s="74"/>
      <c r="AF442" s="74"/>
      <c r="AG442" s="74"/>
      <c r="AH442" s="74"/>
      <c r="AI442" s="74"/>
    </row>
    <row r="443" spans="1:35" ht="15.75" customHeight="1" x14ac:dyDescent="0.25">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c r="AA443" s="74"/>
      <c r="AB443" s="74"/>
      <c r="AC443" s="74"/>
      <c r="AD443" s="74"/>
      <c r="AE443" s="74"/>
      <c r="AF443" s="74"/>
      <c r="AG443" s="74"/>
      <c r="AH443" s="74"/>
      <c r="AI443" s="74"/>
    </row>
    <row r="444" spans="1:35" ht="15.75" customHeight="1" x14ac:dyDescent="0.25">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c r="AE444" s="74"/>
      <c r="AF444" s="74"/>
      <c r="AG444" s="74"/>
      <c r="AH444" s="74"/>
      <c r="AI444" s="74"/>
    </row>
    <row r="445" spans="1:35" ht="15.75" customHeight="1" x14ac:dyDescent="0.2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74"/>
      <c r="AC445" s="74"/>
      <c r="AD445" s="74"/>
      <c r="AE445" s="74"/>
      <c r="AF445" s="74"/>
      <c r="AG445" s="74"/>
      <c r="AH445" s="74"/>
      <c r="AI445" s="74"/>
    </row>
    <row r="446" spans="1:35" ht="15.75" customHeight="1" x14ac:dyDescent="0.25">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c r="AG446" s="74"/>
      <c r="AH446" s="74"/>
      <c r="AI446" s="74"/>
    </row>
    <row r="447" spans="1:35" ht="15.75" customHeight="1" x14ac:dyDescent="0.25">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c r="AA447" s="74"/>
      <c r="AB447" s="74"/>
      <c r="AC447" s="74"/>
      <c r="AD447" s="74"/>
      <c r="AE447" s="74"/>
      <c r="AF447" s="74"/>
      <c r="AG447" s="74"/>
      <c r="AH447" s="74"/>
      <c r="AI447" s="74"/>
    </row>
    <row r="448" spans="1:35" ht="15.75" customHeight="1" x14ac:dyDescent="0.25">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c r="AE448" s="74"/>
      <c r="AF448" s="74"/>
      <c r="AG448" s="74"/>
      <c r="AH448" s="74"/>
      <c r="AI448" s="74"/>
    </row>
    <row r="449" spans="1:35" ht="15.75" customHeight="1" x14ac:dyDescent="0.25">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c r="AA449" s="74"/>
      <c r="AB449" s="74"/>
      <c r="AC449" s="74"/>
      <c r="AD449" s="74"/>
      <c r="AE449" s="74"/>
      <c r="AF449" s="74"/>
      <c r="AG449" s="74"/>
      <c r="AH449" s="74"/>
      <c r="AI449" s="74"/>
    </row>
    <row r="450" spans="1:35" ht="15.75" customHeight="1" x14ac:dyDescent="0.25">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c r="AE450" s="74"/>
      <c r="AF450" s="74"/>
      <c r="AG450" s="74"/>
      <c r="AH450" s="74"/>
      <c r="AI450" s="74"/>
    </row>
    <row r="451" spans="1:35" ht="15.75" customHeight="1" x14ac:dyDescent="0.25">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c r="AG451" s="74"/>
      <c r="AH451" s="74"/>
      <c r="AI451" s="74"/>
    </row>
    <row r="452" spans="1:35" ht="15.75" customHeight="1" x14ac:dyDescent="0.25">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c r="AE452" s="74"/>
      <c r="AF452" s="74"/>
      <c r="AG452" s="74"/>
      <c r="AH452" s="74"/>
      <c r="AI452" s="74"/>
    </row>
    <row r="453" spans="1:35" ht="15.75" customHeight="1" x14ac:dyDescent="0.25">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c r="AA453" s="74"/>
      <c r="AB453" s="74"/>
      <c r="AC453" s="74"/>
      <c r="AD453" s="74"/>
      <c r="AE453" s="74"/>
      <c r="AF453" s="74"/>
      <c r="AG453" s="74"/>
      <c r="AH453" s="74"/>
      <c r="AI453" s="74"/>
    </row>
    <row r="454" spans="1:35" ht="15.75" customHeight="1" x14ac:dyDescent="0.25">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row>
    <row r="455" spans="1:35" ht="15.75" customHeight="1" x14ac:dyDescent="0.2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c r="AA455" s="74"/>
      <c r="AB455" s="74"/>
      <c r="AC455" s="74"/>
      <c r="AD455" s="74"/>
      <c r="AE455" s="74"/>
      <c r="AF455" s="74"/>
      <c r="AG455" s="74"/>
      <c r="AH455" s="74"/>
      <c r="AI455" s="74"/>
    </row>
    <row r="456" spans="1:35" ht="15.75" customHeight="1" x14ac:dyDescent="0.25">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c r="AE456" s="74"/>
      <c r="AF456" s="74"/>
      <c r="AG456" s="74"/>
      <c r="AH456" s="74"/>
      <c r="AI456" s="74"/>
    </row>
    <row r="457" spans="1:35" ht="15.75" customHeight="1" x14ac:dyDescent="0.25">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c r="AA457" s="74"/>
      <c r="AB457" s="74"/>
      <c r="AC457" s="74"/>
      <c r="AD457" s="74"/>
      <c r="AE457" s="74"/>
      <c r="AF457" s="74"/>
      <c r="AG457" s="74"/>
      <c r="AH457" s="74"/>
      <c r="AI457" s="74"/>
    </row>
    <row r="458" spans="1:35" ht="15.75" customHeight="1" x14ac:dyDescent="0.25">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c r="AE458" s="74"/>
      <c r="AF458" s="74"/>
      <c r="AG458" s="74"/>
      <c r="AH458" s="74"/>
      <c r="AI458" s="74"/>
    </row>
    <row r="459" spans="1:35" ht="15.75" customHeight="1" x14ac:dyDescent="0.25">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c r="AA459" s="74"/>
      <c r="AB459" s="74"/>
      <c r="AC459" s="74"/>
      <c r="AD459" s="74"/>
      <c r="AE459" s="74"/>
      <c r="AF459" s="74"/>
      <c r="AG459" s="74"/>
      <c r="AH459" s="74"/>
      <c r="AI459" s="74"/>
    </row>
    <row r="460" spans="1:35" ht="15.75" customHeight="1" x14ac:dyDescent="0.25">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c r="AE460" s="74"/>
      <c r="AF460" s="74"/>
      <c r="AG460" s="74"/>
      <c r="AH460" s="74"/>
      <c r="AI460" s="74"/>
    </row>
    <row r="461" spans="1:35" ht="15.75" customHeight="1" x14ac:dyDescent="0.25">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c r="AA461" s="74"/>
      <c r="AB461" s="74"/>
      <c r="AC461" s="74"/>
      <c r="AD461" s="74"/>
      <c r="AE461" s="74"/>
      <c r="AF461" s="74"/>
      <c r="AG461" s="74"/>
      <c r="AH461" s="74"/>
      <c r="AI461" s="74"/>
    </row>
    <row r="462" spans="1:35" ht="15.75" customHeight="1" x14ac:dyDescent="0.25">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c r="AE462" s="74"/>
      <c r="AF462" s="74"/>
      <c r="AG462" s="74"/>
      <c r="AH462" s="74"/>
      <c r="AI462" s="74"/>
    </row>
    <row r="463" spans="1:35" ht="15.75" customHeight="1" x14ac:dyDescent="0.25">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c r="AA463" s="74"/>
      <c r="AB463" s="74"/>
      <c r="AC463" s="74"/>
      <c r="AD463" s="74"/>
      <c r="AE463" s="74"/>
      <c r="AF463" s="74"/>
      <c r="AG463" s="74"/>
      <c r="AH463" s="74"/>
      <c r="AI463" s="74"/>
    </row>
    <row r="464" spans="1:35" ht="15.75" customHeight="1" x14ac:dyDescent="0.25">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c r="AE464" s="74"/>
      <c r="AF464" s="74"/>
      <c r="AG464" s="74"/>
      <c r="AH464" s="74"/>
      <c r="AI464" s="74"/>
    </row>
    <row r="465" spans="1:35" ht="15.75" customHeight="1" x14ac:dyDescent="0.2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c r="AA465" s="74"/>
      <c r="AB465" s="74"/>
      <c r="AC465" s="74"/>
      <c r="AD465" s="74"/>
      <c r="AE465" s="74"/>
      <c r="AF465" s="74"/>
      <c r="AG465" s="74"/>
      <c r="AH465" s="74"/>
      <c r="AI465" s="74"/>
    </row>
    <row r="466" spans="1:35" ht="15.75" customHeight="1" x14ac:dyDescent="0.25">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c r="AE466" s="74"/>
      <c r="AF466" s="74"/>
      <c r="AG466" s="74"/>
      <c r="AH466" s="74"/>
      <c r="AI466" s="74"/>
    </row>
    <row r="467" spans="1:35" ht="15.75" customHeight="1" x14ac:dyDescent="0.25">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c r="AA467" s="74"/>
      <c r="AB467" s="74"/>
      <c r="AC467" s="74"/>
      <c r="AD467" s="74"/>
      <c r="AE467" s="74"/>
      <c r="AF467" s="74"/>
      <c r="AG467" s="74"/>
      <c r="AH467" s="74"/>
      <c r="AI467" s="74"/>
    </row>
    <row r="468" spans="1:35" ht="15.75" customHeight="1" x14ac:dyDescent="0.25">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c r="AE468" s="74"/>
      <c r="AF468" s="74"/>
      <c r="AG468" s="74"/>
      <c r="AH468" s="74"/>
      <c r="AI468" s="74"/>
    </row>
    <row r="469" spans="1:35" ht="15.75" customHeight="1" x14ac:dyDescent="0.25">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c r="AD469" s="74"/>
      <c r="AE469" s="74"/>
      <c r="AF469" s="74"/>
      <c r="AG469" s="74"/>
      <c r="AH469" s="74"/>
      <c r="AI469" s="74"/>
    </row>
    <row r="470" spans="1:35" ht="15.75" customHeight="1" x14ac:dyDescent="0.25">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c r="AE470" s="74"/>
      <c r="AF470" s="74"/>
      <c r="AG470" s="74"/>
      <c r="AH470" s="74"/>
      <c r="AI470" s="74"/>
    </row>
    <row r="471" spans="1:35" ht="15.75" customHeight="1" x14ac:dyDescent="0.25">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c r="AA471" s="74"/>
      <c r="AB471" s="74"/>
      <c r="AC471" s="74"/>
      <c r="AD471" s="74"/>
      <c r="AE471" s="74"/>
      <c r="AF471" s="74"/>
      <c r="AG471" s="74"/>
      <c r="AH471" s="74"/>
      <c r="AI471" s="74"/>
    </row>
    <row r="472" spans="1:35" ht="15.75" customHeight="1" x14ac:dyDescent="0.25">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c r="AE472" s="74"/>
      <c r="AF472" s="74"/>
      <c r="AG472" s="74"/>
      <c r="AH472" s="74"/>
      <c r="AI472" s="74"/>
    </row>
    <row r="473" spans="1:35" ht="15.75" customHeight="1" x14ac:dyDescent="0.25">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c r="AA473" s="74"/>
      <c r="AB473" s="74"/>
      <c r="AC473" s="74"/>
      <c r="AD473" s="74"/>
      <c r="AE473" s="74"/>
      <c r="AF473" s="74"/>
      <c r="AG473" s="74"/>
      <c r="AH473" s="74"/>
      <c r="AI473" s="74"/>
    </row>
    <row r="474" spans="1:35" ht="15.75" customHeight="1" x14ac:dyDescent="0.25">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c r="AE474" s="74"/>
      <c r="AF474" s="74"/>
      <c r="AG474" s="74"/>
      <c r="AH474" s="74"/>
      <c r="AI474" s="74"/>
    </row>
    <row r="475" spans="1:35" ht="15.75" customHeight="1" x14ac:dyDescent="0.2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74"/>
      <c r="AC475" s="74"/>
      <c r="AD475" s="74"/>
      <c r="AE475" s="74"/>
      <c r="AF475" s="74"/>
      <c r="AG475" s="74"/>
      <c r="AH475" s="74"/>
      <c r="AI475" s="74"/>
    </row>
    <row r="476" spans="1:35" ht="15.75" customHeight="1" x14ac:dyDescent="0.25">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row>
    <row r="477" spans="1:35" ht="15.75" customHeight="1" x14ac:dyDescent="0.25">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c r="AA477" s="74"/>
      <c r="AB477" s="74"/>
      <c r="AC477" s="74"/>
      <c r="AD477" s="74"/>
      <c r="AE477" s="74"/>
      <c r="AF477" s="74"/>
      <c r="AG477" s="74"/>
      <c r="AH477" s="74"/>
      <c r="AI477" s="74"/>
    </row>
    <row r="478" spans="1:35" ht="15.75" customHeight="1" x14ac:dyDescent="0.25">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c r="AE478" s="74"/>
      <c r="AF478" s="74"/>
      <c r="AG478" s="74"/>
      <c r="AH478" s="74"/>
      <c r="AI478" s="74"/>
    </row>
    <row r="479" spans="1:35" ht="15.75" customHeight="1" x14ac:dyDescent="0.25">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c r="AA479" s="74"/>
      <c r="AB479" s="74"/>
      <c r="AC479" s="74"/>
      <c r="AD479" s="74"/>
      <c r="AE479" s="74"/>
      <c r="AF479" s="74"/>
      <c r="AG479" s="74"/>
      <c r="AH479" s="74"/>
      <c r="AI479" s="74"/>
    </row>
    <row r="480" spans="1:35" ht="15.75" customHeight="1" x14ac:dyDescent="0.25">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c r="AE480" s="74"/>
      <c r="AF480" s="74"/>
      <c r="AG480" s="74"/>
      <c r="AH480" s="74"/>
      <c r="AI480" s="74"/>
    </row>
    <row r="481" spans="1:35" ht="15.75" customHeight="1" x14ac:dyDescent="0.25">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c r="AA481" s="74"/>
      <c r="AB481" s="74"/>
      <c r="AC481" s="74"/>
      <c r="AD481" s="74"/>
      <c r="AE481" s="74"/>
      <c r="AF481" s="74"/>
      <c r="AG481" s="74"/>
      <c r="AH481" s="74"/>
      <c r="AI481" s="74"/>
    </row>
    <row r="482" spans="1:35" ht="15.75" customHeight="1" x14ac:dyDescent="0.25">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c r="AE482" s="74"/>
      <c r="AF482" s="74"/>
      <c r="AG482" s="74"/>
      <c r="AH482" s="74"/>
      <c r="AI482" s="74"/>
    </row>
    <row r="483" spans="1:35" ht="15.75" customHeight="1" x14ac:dyDescent="0.25">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c r="AA483" s="74"/>
      <c r="AB483" s="74"/>
      <c r="AC483" s="74"/>
      <c r="AD483" s="74"/>
      <c r="AE483" s="74"/>
      <c r="AF483" s="74"/>
      <c r="AG483" s="74"/>
      <c r="AH483" s="74"/>
      <c r="AI483" s="74"/>
    </row>
    <row r="484" spans="1:35" ht="15.75" customHeight="1" x14ac:dyDescent="0.25">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c r="AE484" s="74"/>
      <c r="AF484" s="74"/>
      <c r="AG484" s="74"/>
      <c r="AH484" s="74"/>
      <c r="AI484" s="74"/>
    </row>
    <row r="485" spans="1:35" ht="15.75" customHeight="1" x14ac:dyDescent="0.2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c r="AA485" s="74"/>
      <c r="AB485" s="74"/>
      <c r="AC485" s="74"/>
      <c r="AD485" s="74"/>
      <c r="AE485" s="74"/>
      <c r="AF485" s="74"/>
      <c r="AG485" s="74"/>
      <c r="AH485" s="74"/>
      <c r="AI485" s="74"/>
    </row>
    <row r="486" spans="1:35" ht="15.75" customHeight="1" x14ac:dyDescent="0.25">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c r="AE486" s="74"/>
      <c r="AF486" s="74"/>
      <c r="AG486" s="74"/>
      <c r="AH486" s="74"/>
      <c r="AI486" s="74"/>
    </row>
    <row r="487" spans="1:35" ht="15.75" customHeight="1" x14ac:dyDescent="0.25">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c r="AA487" s="74"/>
      <c r="AB487" s="74"/>
      <c r="AC487" s="74"/>
      <c r="AD487" s="74"/>
      <c r="AE487" s="74"/>
      <c r="AF487" s="74"/>
      <c r="AG487" s="74"/>
      <c r="AH487" s="74"/>
      <c r="AI487" s="74"/>
    </row>
    <row r="488" spans="1:35" ht="15.75" customHeight="1" x14ac:dyDescent="0.25">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c r="AE488" s="74"/>
      <c r="AF488" s="74"/>
      <c r="AG488" s="74"/>
      <c r="AH488" s="74"/>
      <c r="AI488" s="74"/>
    </row>
    <row r="489" spans="1:35" ht="15.75" customHeight="1" x14ac:dyDescent="0.25">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c r="AA489" s="74"/>
      <c r="AB489" s="74"/>
      <c r="AC489" s="74"/>
      <c r="AD489" s="74"/>
      <c r="AE489" s="74"/>
      <c r="AF489" s="74"/>
      <c r="AG489" s="74"/>
      <c r="AH489" s="74"/>
      <c r="AI489" s="74"/>
    </row>
    <row r="490" spans="1:35" ht="15.75" customHeight="1" x14ac:dyDescent="0.25">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c r="AE490" s="74"/>
      <c r="AF490" s="74"/>
      <c r="AG490" s="74"/>
      <c r="AH490" s="74"/>
      <c r="AI490" s="74"/>
    </row>
    <row r="491" spans="1:35" ht="15.75" customHeight="1" x14ac:dyDescent="0.25">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c r="AA491" s="74"/>
      <c r="AB491" s="74"/>
      <c r="AC491" s="74"/>
      <c r="AD491" s="74"/>
      <c r="AE491" s="74"/>
      <c r="AF491" s="74"/>
      <c r="AG491" s="74"/>
      <c r="AH491" s="74"/>
      <c r="AI491" s="74"/>
    </row>
    <row r="492" spans="1:35" ht="15.75" customHeight="1" x14ac:dyDescent="0.25">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c r="AE492" s="74"/>
      <c r="AF492" s="74"/>
      <c r="AG492" s="74"/>
      <c r="AH492" s="74"/>
      <c r="AI492" s="74"/>
    </row>
    <row r="493" spans="1:35" ht="15.75" customHeight="1" x14ac:dyDescent="0.25">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c r="AA493" s="74"/>
      <c r="AB493" s="74"/>
      <c r="AC493" s="74"/>
      <c r="AD493" s="74"/>
      <c r="AE493" s="74"/>
      <c r="AF493" s="74"/>
      <c r="AG493" s="74"/>
      <c r="AH493" s="74"/>
      <c r="AI493" s="74"/>
    </row>
    <row r="494" spans="1:35" ht="15.75" customHeight="1" x14ac:dyDescent="0.25">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c r="AE494" s="74"/>
      <c r="AF494" s="74"/>
      <c r="AG494" s="74"/>
      <c r="AH494" s="74"/>
      <c r="AI494" s="74"/>
    </row>
    <row r="495" spans="1:35" ht="15.75" customHeight="1" x14ac:dyDescent="0.2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c r="AA495" s="74"/>
      <c r="AB495" s="74"/>
      <c r="AC495" s="74"/>
      <c r="AD495" s="74"/>
      <c r="AE495" s="74"/>
      <c r="AF495" s="74"/>
      <c r="AG495" s="74"/>
      <c r="AH495" s="74"/>
      <c r="AI495" s="74"/>
    </row>
    <row r="496" spans="1:35" ht="15.75" customHeight="1" x14ac:dyDescent="0.25">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c r="AE496" s="74"/>
      <c r="AF496" s="74"/>
      <c r="AG496" s="74"/>
      <c r="AH496" s="74"/>
      <c r="AI496" s="74"/>
    </row>
    <row r="497" spans="1:35" ht="15.75" customHeight="1" x14ac:dyDescent="0.25">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c r="AA497" s="74"/>
      <c r="AB497" s="74"/>
      <c r="AC497" s="74"/>
      <c r="AD497" s="74"/>
      <c r="AE497" s="74"/>
      <c r="AF497" s="74"/>
      <c r="AG497" s="74"/>
      <c r="AH497" s="74"/>
      <c r="AI497" s="74"/>
    </row>
    <row r="498" spans="1:35" ht="15.75" customHeight="1" x14ac:dyDescent="0.25">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row>
    <row r="499" spans="1:35" ht="15.75" customHeight="1" x14ac:dyDescent="0.25">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c r="AA499" s="74"/>
      <c r="AB499" s="74"/>
      <c r="AC499" s="74"/>
      <c r="AD499" s="74"/>
      <c r="AE499" s="74"/>
      <c r="AF499" s="74"/>
      <c r="AG499" s="74"/>
      <c r="AH499" s="74"/>
      <c r="AI499" s="74"/>
    </row>
    <row r="500" spans="1:35" ht="15.75" customHeight="1" x14ac:dyDescent="0.25">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c r="AE500" s="74"/>
      <c r="AF500" s="74"/>
      <c r="AG500" s="74"/>
      <c r="AH500" s="74"/>
      <c r="AI500" s="74"/>
    </row>
    <row r="501" spans="1:35" ht="15.75" customHeight="1" x14ac:dyDescent="0.25">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c r="AA501" s="74"/>
      <c r="AB501" s="74"/>
      <c r="AC501" s="74"/>
      <c r="AD501" s="74"/>
      <c r="AE501" s="74"/>
      <c r="AF501" s="74"/>
      <c r="AG501" s="74"/>
      <c r="AH501" s="74"/>
      <c r="AI501" s="74"/>
    </row>
    <row r="502" spans="1:35" ht="15.75" customHeight="1" x14ac:dyDescent="0.25">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c r="AE502" s="74"/>
      <c r="AF502" s="74"/>
      <c r="AG502" s="74"/>
      <c r="AH502" s="74"/>
      <c r="AI502" s="74"/>
    </row>
    <row r="503" spans="1:35" ht="15.75" customHeight="1" x14ac:dyDescent="0.25">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c r="AA503" s="74"/>
      <c r="AB503" s="74"/>
      <c r="AC503" s="74"/>
      <c r="AD503" s="74"/>
      <c r="AE503" s="74"/>
      <c r="AF503" s="74"/>
      <c r="AG503" s="74"/>
      <c r="AH503" s="74"/>
      <c r="AI503" s="74"/>
    </row>
    <row r="504" spans="1:35" ht="15.75" customHeight="1" x14ac:dyDescent="0.25">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c r="AE504" s="74"/>
      <c r="AF504" s="74"/>
      <c r="AG504" s="74"/>
      <c r="AH504" s="74"/>
      <c r="AI504" s="74"/>
    </row>
    <row r="505" spans="1:35" ht="15.75" customHeight="1" x14ac:dyDescent="0.2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c r="AA505" s="74"/>
      <c r="AB505" s="74"/>
      <c r="AC505" s="74"/>
      <c r="AD505" s="74"/>
      <c r="AE505" s="74"/>
      <c r="AF505" s="74"/>
      <c r="AG505" s="74"/>
      <c r="AH505" s="74"/>
      <c r="AI505" s="74"/>
    </row>
    <row r="506" spans="1:35" ht="15.75" customHeight="1" x14ac:dyDescent="0.25">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c r="AE506" s="74"/>
      <c r="AF506" s="74"/>
      <c r="AG506" s="74"/>
      <c r="AH506" s="74"/>
      <c r="AI506" s="74"/>
    </row>
    <row r="507" spans="1:35" ht="15.75" customHeight="1" x14ac:dyDescent="0.25">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74"/>
      <c r="AC507" s="74"/>
      <c r="AD507" s="74"/>
      <c r="AE507" s="74"/>
      <c r="AF507" s="74"/>
      <c r="AG507" s="74"/>
      <c r="AH507" s="74"/>
      <c r="AI507" s="74"/>
    </row>
    <row r="508" spans="1:35" ht="15.75" customHeight="1" x14ac:dyDescent="0.25">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c r="AE508" s="74"/>
      <c r="AF508" s="74"/>
      <c r="AG508" s="74"/>
      <c r="AH508" s="74"/>
      <c r="AI508" s="74"/>
    </row>
    <row r="509" spans="1:35" ht="15.75" customHeight="1" x14ac:dyDescent="0.25">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c r="AA509" s="74"/>
      <c r="AB509" s="74"/>
      <c r="AC509" s="74"/>
      <c r="AD509" s="74"/>
      <c r="AE509" s="74"/>
      <c r="AF509" s="74"/>
      <c r="AG509" s="74"/>
      <c r="AH509" s="74"/>
      <c r="AI509" s="74"/>
    </row>
    <row r="510" spans="1:35" ht="15.75" customHeight="1" x14ac:dyDescent="0.25">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c r="AE510" s="74"/>
      <c r="AF510" s="74"/>
      <c r="AG510" s="74"/>
      <c r="AH510" s="74"/>
      <c r="AI510" s="74"/>
    </row>
    <row r="511" spans="1:35" ht="15.75" customHeight="1" x14ac:dyDescent="0.25">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74"/>
      <c r="AC511" s="74"/>
      <c r="AD511" s="74"/>
      <c r="AE511" s="74"/>
      <c r="AF511" s="74"/>
      <c r="AG511" s="74"/>
      <c r="AH511" s="74"/>
      <c r="AI511" s="74"/>
    </row>
    <row r="512" spans="1:35" ht="15.75" customHeight="1" x14ac:dyDescent="0.25">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c r="AE512" s="74"/>
      <c r="AF512" s="74"/>
      <c r="AG512" s="74"/>
      <c r="AH512" s="74"/>
      <c r="AI512" s="74"/>
    </row>
    <row r="513" spans="1:35" ht="15.75" customHeight="1" x14ac:dyDescent="0.25">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c r="AA513" s="74"/>
      <c r="AB513" s="74"/>
      <c r="AC513" s="74"/>
      <c r="AD513" s="74"/>
      <c r="AE513" s="74"/>
      <c r="AF513" s="74"/>
      <c r="AG513" s="74"/>
      <c r="AH513" s="74"/>
      <c r="AI513" s="74"/>
    </row>
    <row r="514" spans="1:35" ht="15.75" customHeight="1" x14ac:dyDescent="0.25">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c r="AE514" s="74"/>
      <c r="AF514" s="74"/>
      <c r="AG514" s="74"/>
      <c r="AH514" s="74"/>
      <c r="AI514" s="74"/>
    </row>
    <row r="515" spans="1:35" ht="15.75" customHeight="1" x14ac:dyDescent="0.2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c r="AA515" s="74"/>
      <c r="AB515" s="74"/>
      <c r="AC515" s="74"/>
      <c r="AD515" s="74"/>
      <c r="AE515" s="74"/>
      <c r="AF515" s="74"/>
      <c r="AG515" s="74"/>
      <c r="AH515" s="74"/>
      <c r="AI515" s="74"/>
    </row>
    <row r="516" spans="1:35" ht="15.75" customHeight="1" x14ac:dyDescent="0.25">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c r="AE516" s="74"/>
      <c r="AF516" s="74"/>
      <c r="AG516" s="74"/>
      <c r="AH516" s="74"/>
      <c r="AI516" s="74"/>
    </row>
    <row r="517" spans="1:35" ht="15.75" customHeight="1" x14ac:dyDescent="0.25">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c r="AA517" s="74"/>
      <c r="AB517" s="74"/>
      <c r="AC517" s="74"/>
      <c r="AD517" s="74"/>
      <c r="AE517" s="74"/>
      <c r="AF517" s="74"/>
      <c r="AG517" s="74"/>
      <c r="AH517" s="74"/>
      <c r="AI517" s="74"/>
    </row>
    <row r="518" spans="1:35" ht="15.75" customHeight="1" x14ac:dyDescent="0.25">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c r="AE518" s="74"/>
      <c r="AF518" s="74"/>
      <c r="AG518" s="74"/>
      <c r="AH518" s="74"/>
      <c r="AI518" s="74"/>
    </row>
    <row r="519" spans="1:35" ht="15.75" customHeight="1" x14ac:dyDescent="0.25">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c r="AA519" s="74"/>
      <c r="AB519" s="74"/>
      <c r="AC519" s="74"/>
      <c r="AD519" s="74"/>
      <c r="AE519" s="74"/>
      <c r="AF519" s="74"/>
      <c r="AG519" s="74"/>
      <c r="AH519" s="74"/>
      <c r="AI519" s="74"/>
    </row>
    <row r="520" spans="1:35" ht="15.75" customHeight="1" x14ac:dyDescent="0.25">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row>
    <row r="521" spans="1:35" ht="15.75" customHeight="1" x14ac:dyDescent="0.25">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row>
    <row r="522" spans="1:35" ht="15.75" customHeight="1" x14ac:dyDescent="0.25">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c r="AE522" s="74"/>
      <c r="AF522" s="74"/>
      <c r="AG522" s="74"/>
      <c r="AH522" s="74"/>
      <c r="AI522" s="74"/>
    </row>
    <row r="523" spans="1:35" ht="15.75" customHeight="1" x14ac:dyDescent="0.25">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74"/>
      <c r="AB523" s="74"/>
      <c r="AC523" s="74"/>
      <c r="AD523" s="74"/>
      <c r="AE523" s="74"/>
      <c r="AF523" s="74"/>
      <c r="AG523" s="74"/>
      <c r="AH523" s="74"/>
      <c r="AI523" s="74"/>
    </row>
    <row r="524" spans="1:35" ht="15.75" customHeight="1" x14ac:dyDescent="0.25">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c r="AE524" s="74"/>
      <c r="AF524" s="74"/>
      <c r="AG524" s="74"/>
      <c r="AH524" s="74"/>
      <c r="AI524" s="74"/>
    </row>
    <row r="525" spans="1:35" ht="15.75" customHeight="1" x14ac:dyDescent="0.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74"/>
      <c r="AC525" s="74"/>
      <c r="AD525" s="74"/>
      <c r="AE525" s="74"/>
      <c r="AF525" s="74"/>
      <c r="AG525" s="74"/>
      <c r="AH525" s="74"/>
      <c r="AI525" s="74"/>
    </row>
    <row r="526" spans="1:35" ht="15.75" customHeight="1" x14ac:dyDescent="0.25">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c r="AE526" s="74"/>
      <c r="AF526" s="74"/>
      <c r="AG526" s="74"/>
      <c r="AH526" s="74"/>
      <c r="AI526" s="74"/>
    </row>
    <row r="527" spans="1:35" ht="15.75" customHeight="1" x14ac:dyDescent="0.25">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c r="AA527" s="74"/>
      <c r="AB527" s="74"/>
      <c r="AC527" s="74"/>
      <c r="AD527" s="74"/>
      <c r="AE527" s="74"/>
      <c r="AF527" s="74"/>
      <c r="AG527" s="74"/>
      <c r="AH527" s="74"/>
      <c r="AI527" s="74"/>
    </row>
    <row r="528" spans="1:35" ht="15.75" customHeight="1" x14ac:dyDescent="0.25">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c r="AE528" s="74"/>
      <c r="AF528" s="74"/>
      <c r="AG528" s="74"/>
      <c r="AH528" s="74"/>
      <c r="AI528" s="74"/>
    </row>
    <row r="529" spans="1:35" ht="15.75" customHeight="1" x14ac:dyDescent="0.25">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c r="AA529" s="74"/>
      <c r="AB529" s="74"/>
      <c r="AC529" s="74"/>
      <c r="AD529" s="74"/>
      <c r="AE529" s="74"/>
      <c r="AF529" s="74"/>
      <c r="AG529" s="74"/>
      <c r="AH529" s="74"/>
      <c r="AI529" s="74"/>
    </row>
    <row r="530" spans="1:35" ht="15.75" customHeight="1" x14ac:dyDescent="0.25">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c r="AE530" s="74"/>
      <c r="AF530" s="74"/>
      <c r="AG530" s="74"/>
      <c r="AH530" s="74"/>
      <c r="AI530" s="74"/>
    </row>
    <row r="531" spans="1:35" ht="15.75" customHeight="1" x14ac:dyDescent="0.25">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c r="AA531" s="74"/>
      <c r="AB531" s="74"/>
      <c r="AC531" s="74"/>
      <c r="AD531" s="74"/>
      <c r="AE531" s="74"/>
      <c r="AF531" s="74"/>
      <c r="AG531" s="74"/>
      <c r="AH531" s="74"/>
      <c r="AI531" s="74"/>
    </row>
    <row r="532" spans="1:35" ht="15.75" customHeight="1" x14ac:dyDescent="0.25">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c r="AE532" s="74"/>
      <c r="AF532" s="74"/>
      <c r="AG532" s="74"/>
      <c r="AH532" s="74"/>
      <c r="AI532" s="74"/>
    </row>
    <row r="533" spans="1:35" ht="15.75" customHeight="1" x14ac:dyDescent="0.25">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c r="AA533" s="74"/>
      <c r="AB533" s="74"/>
      <c r="AC533" s="74"/>
      <c r="AD533" s="74"/>
      <c r="AE533" s="74"/>
      <c r="AF533" s="74"/>
      <c r="AG533" s="74"/>
      <c r="AH533" s="74"/>
      <c r="AI533" s="74"/>
    </row>
    <row r="534" spans="1:35" ht="15.75" customHeight="1" x14ac:dyDescent="0.25">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c r="AE534" s="74"/>
      <c r="AF534" s="74"/>
      <c r="AG534" s="74"/>
      <c r="AH534" s="74"/>
      <c r="AI534" s="74"/>
    </row>
    <row r="535" spans="1:35" ht="15.75" customHeight="1" x14ac:dyDescent="0.2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74"/>
      <c r="AC535" s="74"/>
      <c r="AD535" s="74"/>
      <c r="AE535" s="74"/>
      <c r="AF535" s="74"/>
      <c r="AG535" s="74"/>
      <c r="AH535" s="74"/>
      <c r="AI535" s="74"/>
    </row>
    <row r="536" spans="1:35" ht="15.75" customHeight="1" x14ac:dyDescent="0.25">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c r="AE536" s="74"/>
      <c r="AF536" s="74"/>
      <c r="AG536" s="74"/>
      <c r="AH536" s="74"/>
      <c r="AI536" s="74"/>
    </row>
    <row r="537" spans="1:35" ht="15.75" customHeight="1" x14ac:dyDescent="0.25">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74"/>
      <c r="AC537" s="74"/>
      <c r="AD537" s="74"/>
      <c r="AE537" s="74"/>
      <c r="AF537" s="74"/>
      <c r="AG537" s="74"/>
      <c r="AH537" s="74"/>
      <c r="AI537" s="74"/>
    </row>
    <row r="538" spans="1:35" ht="15.75" customHeight="1" x14ac:dyDescent="0.25">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c r="AE538" s="74"/>
      <c r="AF538" s="74"/>
      <c r="AG538" s="74"/>
      <c r="AH538" s="74"/>
      <c r="AI538" s="74"/>
    </row>
    <row r="539" spans="1:35" ht="15.75" customHeight="1" x14ac:dyDescent="0.25">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c r="AA539" s="74"/>
      <c r="AB539" s="74"/>
      <c r="AC539" s="74"/>
      <c r="AD539" s="74"/>
      <c r="AE539" s="74"/>
      <c r="AF539" s="74"/>
      <c r="AG539" s="74"/>
      <c r="AH539" s="74"/>
      <c r="AI539" s="74"/>
    </row>
    <row r="540" spans="1:35" ht="15.75" customHeight="1" x14ac:dyDescent="0.25">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c r="AE540" s="74"/>
      <c r="AF540" s="74"/>
      <c r="AG540" s="74"/>
      <c r="AH540" s="74"/>
      <c r="AI540" s="74"/>
    </row>
    <row r="541" spans="1:35" ht="15.75" customHeight="1" x14ac:dyDescent="0.25">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c r="AD541" s="74"/>
      <c r="AE541" s="74"/>
      <c r="AF541" s="74"/>
      <c r="AG541" s="74"/>
      <c r="AH541" s="74"/>
      <c r="AI541" s="74"/>
    </row>
    <row r="542" spans="1:35" ht="15.75" customHeight="1" x14ac:dyDescent="0.25">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c r="AE542" s="74"/>
      <c r="AF542" s="74"/>
      <c r="AG542" s="74"/>
      <c r="AH542" s="74"/>
      <c r="AI542" s="74"/>
    </row>
    <row r="543" spans="1:35" ht="15.75" customHeight="1" x14ac:dyDescent="0.25">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c r="AA543" s="74"/>
      <c r="AB543" s="74"/>
      <c r="AC543" s="74"/>
      <c r="AD543" s="74"/>
      <c r="AE543" s="74"/>
      <c r="AF543" s="74"/>
      <c r="AG543" s="74"/>
      <c r="AH543" s="74"/>
      <c r="AI543" s="74"/>
    </row>
    <row r="544" spans="1:35" ht="15.75" customHeight="1" x14ac:dyDescent="0.25">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c r="AE544" s="74"/>
      <c r="AF544" s="74"/>
      <c r="AG544" s="74"/>
      <c r="AH544" s="74"/>
      <c r="AI544" s="74"/>
    </row>
    <row r="545" spans="1:35" ht="15.75" customHeight="1" x14ac:dyDescent="0.2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c r="AA545" s="74"/>
      <c r="AB545" s="74"/>
      <c r="AC545" s="74"/>
      <c r="AD545" s="74"/>
      <c r="AE545" s="74"/>
      <c r="AF545" s="74"/>
      <c r="AG545" s="74"/>
      <c r="AH545" s="74"/>
      <c r="AI545" s="74"/>
    </row>
    <row r="546" spans="1:35" ht="15.75" customHeight="1" x14ac:dyDescent="0.25">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c r="AE546" s="74"/>
      <c r="AF546" s="74"/>
      <c r="AG546" s="74"/>
      <c r="AH546" s="74"/>
      <c r="AI546" s="74"/>
    </row>
    <row r="547" spans="1:35" ht="15.75" customHeight="1" x14ac:dyDescent="0.25">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c r="AA547" s="74"/>
      <c r="AB547" s="74"/>
      <c r="AC547" s="74"/>
      <c r="AD547" s="74"/>
      <c r="AE547" s="74"/>
      <c r="AF547" s="74"/>
      <c r="AG547" s="74"/>
      <c r="AH547" s="74"/>
      <c r="AI547" s="74"/>
    </row>
    <row r="548" spans="1:35" ht="15.75" customHeight="1" x14ac:dyDescent="0.25">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c r="AE548" s="74"/>
      <c r="AF548" s="74"/>
      <c r="AG548" s="74"/>
      <c r="AH548" s="74"/>
      <c r="AI548" s="74"/>
    </row>
    <row r="549" spans="1:35" ht="15.75" customHeight="1" x14ac:dyDescent="0.25">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c r="AA549" s="74"/>
      <c r="AB549" s="74"/>
      <c r="AC549" s="74"/>
      <c r="AD549" s="74"/>
      <c r="AE549" s="74"/>
      <c r="AF549" s="74"/>
      <c r="AG549" s="74"/>
      <c r="AH549" s="74"/>
      <c r="AI549" s="74"/>
    </row>
    <row r="550" spans="1:35" ht="15.75" customHeight="1" x14ac:dyDescent="0.25">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c r="AE550" s="74"/>
      <c r="AF550" s="74"/>
      <c r="AG550" s="74"/>
      <c r="AH550" s="74"/>
      <c r="AI550" s="74"/>
    </row>
    <row r="551" spans="1:35" ht="15.75" customHeight="1" x14ac:dyDescent="0.25">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c r="AA551" s="74"/>
      <c r="AB551" s="74"/>
      <c r="AC551" s="74"/>
      <c r="AD551" s="74"/>
      <c r="AE551" s="74"/>
      <c r="AF551" s="74"/>
      <c r="AG551" s="74"/>
      <c r="AH551" s="74"/>
      <c r="AI551" s="74"/>
    </row>
    <row r="552" spans="1:35" ht="15.75" customHeight="1" x14ac:dyDescent="0.25">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c r="AE552" s="74"/>
      <c r="AF552" s="74"/>
      <c r="AG552" s="74"/>
      <c r="AH552" s="74"/>
      <c r="AI552" s="74"/>
    </row>
    <row r="553" spans="1:35" ht="15.75" customHeight="1" x14ac:dyDescent="0.25">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c r="AA553" s="74"/>
      <c r="AB553" s="74"/>
      <c r="AC553" s="74"/>
      <c r="AD553" s="74"/>
      <c r="AE553" s="74"/>
      <c r="AF553" s="74"/>
      <c r="AG553" s="74"/>
      <c r="AH553" s="74"/>
      <c r="AI553" s="74"/>
    </row>
    <row r="554" spans="1:35" ht="15.75" customHeight="1" x14ac:dyDescent="0.25">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c r="AE554" s="74"/>
      <c r="AF554" s="74"/>
      <c r="AG554" s="74"/>
      <c r="AH554" s="74"/>
      <c r="AI554" s="74"/>
    </row>
    <row r="555" spans="1:35" ht="15.75" customHeight="1" x14ac:dyDescent="0.2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c r="AA555" s="74"/>
      <c r="AB555" s="74"/>
      <c r="AC555" s="74"/>
      <c r="AD555" s="74"/>
      <c r="AE555" s="74"/>
      <c r="AF555" s="74"/>
      <c r="AG555" s="74"/>
      <c r="AH555" s="74"/>
      <c r="AI555" s="74"/>
    </row>
    <row r="556" spans="1:35" ht="15.75" customHeight="1" x14ac:dyDescent="0.25">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c r="AE556" s="74"/>
      <c r="AF556" s="74"/>
      <c r="AG556" s="74"/>
      <c r="AH556" s="74"/>
      <c r="AI556" s="74"/>
    </row>
    <row r="557" spans="1:35" ht="15.75" customHeight="1" x14ac:dyDescent="0.25">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c r="AA557" s="74"/>
      <c r="AB557" s="74"/>
      <c r="AC557" s="74"/>
      <c r="AD557" s="74"/>
      <c r="AE557" s="74"/>
      <c r="AF557" s="74"/>
      <c r="AG557" s="74"/>
      <c r="AH557" s="74"/>
      <c r="AI557" s="74"/>
    </row>
    <row r="558" spans="1:35" ht="15.75" customHeight="1" x14ac:dyDescent="0.25">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c r="AE558" s="74"/>
      <c r="AF558" s="74"/>
      <c r="AG558" s="74"/>
      <c r="AH558" s="74"/>
      <c r="AI558" s="74"/>
    </row>
    <row r="559" spans="1:35" ht="15.75" customHeight="1" x14ac:dyDescent="0.25">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c r="AA559" s="74"/>
      <c r="AB559" s="74"/>
      <c r="AC559" s="74"/>
      <c r="AD559" s="74"/>
      <c r="AE559" s="74"/>
      <c r="AF559" s="74"/>
      <c r="AG559" s="74"/>
      <c r="AH559" s="74"/>
      <c r="AI559" s="74"/>
    </row>
    <row r="560" spans="1:35" ht="15.75" customHeight="1" x14ac:dyDescent="0.25">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c r="AE560" s="74"/>
      <c r="AF560" s="74"/>
      <c r="AG560" s="74"/>
      <c r="AH560" s="74"/>
      <c r="AI560" s="74"/>
    </row>
    <row r="561" spans="1:35" ht="15.75" customHeight="1" x14ac:dyDescent="0.25">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c r="AA561" s="74"/>
      <c r="AB561" s="74"/>
      <c r="AC561" s="74"/>
      <c r="AD561" s="74"/>
      <c r="AE561" s="74"/>
      <c r="AF561" s="74"/>
      <c r="AG561" s="74"/>
      <c r="AH561" s="74"/>
      <c r="AI561" s="74"/>
    </row>
    <row r="562" spans="1:35" ht="15.75" customHeight="1" x14ac:dyDescent="0.25">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c r="AE562" s="74"/>
      <c r="AF562" s="74"/>
      <c r="AG562" s="74"/>
      <c r="AH562" s="74"/>
      <c r="AI562" s="74"/>
    </row>
    <row r="563" spans="1:35" ht="15.75" customHeight="1" x14ac:dyDescent="0.25">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c r="AA563" s="74"/>
      <c r="AB563" s="74"/>
      <c r="AC563" s="74"/>
      <c r="AD563" s="74"/>
      <c r="AE563" s="74"/>
      <c r="AF563" s="74"/>
      <c r="AG563" s="74"/>
      <c r="AH563" s="74"/>
      <c r="AI563" s="74"/>
    </row>
    <row r="564" spans="1:35" ht="15.75" customHeight="1" x14ac:dyDescent="0.25">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c r="AE564" s="74"/>
      <c r="AF564" s="74"/>
      <c r="AG564" s="74"/>
      <c r="AH564" s="74"/>
      <c r="AI564" s="74"/>
    </row>
    <row r="565" spans="1:35" ht="15.75" customHeight="1" x14ac:dyDescent="0.2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c r="AA565" s="74"/>
      <c r="AB565" s="74"/>
      <c r="AC565" s="74"/>
      <c r="AD565" s="74"/>
      <c r="AE565" s="74"/>
      <c r="AF565" s="74"/>
      <c r="AG565" s="74"/>
      <c r="AH565" s="74"/>
      <c r="AI565" s="74"/>
    </row>
    <row r="566" spans="1:35" ht="15.75" customHeight="1" x14ac:dyDescent="0.25">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c r="AE566" s="74"/>
      <c r="AF566" s="74"/>
      <c r="AG566" s="74"/>
      <c r="AH566" s="74"/>
      <c r="AI566" s="74"/>
    </row>
    <row r="567" spans="1:35" ht="15.75" customHeight="1" x14ac:dyDescent="0.25">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c r="AA567" s="74"/>
      <c r="AB567" s="74"/>
      <c r="AC567" s="74"/>
      <c r="AD567" s="74"/>
      <c r="AE567" s="74"/>
      <c r="AF567" s="74"/>
      <c r="AG567" s="74"/>
      <c r="AH567" s="74"/>
      <c r="AI567" s="74"/>
    </row>
    <row r="568" spans="1:35" ht="15.75" customHeight="1" x14ac:dyDescent="0.25">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c r="AE568" s="74"/>
      <c r="AF568" s="74"/>
      <c r="AG568" s="74"/>
      <c r="AH568" s="74"/>
      <c r="AI568" s="74"/>
    </row>
    <row r="569" spans="1:35" ht="15.75" customHeight="1" x14ac:dyDescent="0.25">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c r="AA569" s="74"/>
      <c r="AB569" s="74"/>
      <c r="AC569" s="74"/>
      <c r="AD569" s="74"/>
      <c r="AE569" s="74"/>
      <c r="AF569" s="74"/>
      <c r="AG569" s="74"/>
      <c r="AH569" s="74"/>
      <c r="AI569" s="74"/>
    </row>
    <row r="570" spans="1:35" ht="15.75" customHeight="1" x14ac:dyDescent="0.25">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c r="AE570" s="74"/>
      <c r="AF570" s="74"/>
      <c r="AG570" s="74"/>
      <c r="AH570" s="74"/>
      <c r="AI570" s="74"/>
    </row>
    <row r="571" spans="1:35" ht="15.75" customHeight="1" x14ac:dyDescent="0.25">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c r="AA571" s="74"/>
      <c r="AB571" s="74"/>
      <c r="AC571" s="74"/>
      <c r="AD571" s="74"/>
      <c r="AE571" s="74"/>
      <c r="AF571" s="74"/>
      <c r="AG571" s="74"/>
      <c r="AH571" s="74"/>
      <c r="AI571" s="74"/>
    </row>
    <row r="572" spans="1:35" ht="15.75" customHeight="1" x14ac:dyDescent="0.25">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c r="AE572" s="74"/>
      <c r="AF572" s="74"/>
      <c r="AG572" s="74"/>
      <c r="AH572" s="74"/>
      <c r="AI572" s="74"/>
    </row>
    <row r="573" spans="1:35" ht="15.75" customHeight="1" x14ac:dyDescent="0.25">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c r="AA573" s="74"/>
      <c r="AB573" s="74"/>
      <c r="AC573" s="74"/>
      <c r="AD573" s="74"/>
      <c r="AE573" s="74"/>
      <c r="AF573" s="74"/>
      <c r="AG573" s="74"/>
      <c r="AH573" s="74"/>
      <c r="AI573" s="74"/>
    </row>
    <row r="574" spans="1:35" ht="15.75" customHeight="1" x14ac:dyDescent="0.25">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c r="AE574" s="74"/>
      <c r="AF574" s="74"/>
      <c r="AG574" s="74"/>
      <c r="AH574" s="74"/>
      <c r="AI574" s="74"/>
    </row>
    <row r="575" spans="1:35" ht="15.75" customHeight="1" x14ac:dyDescent="0.2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c r="AA575" s="74"/>
      <c r="AB575" s="74"/>
      <c r="AC575" s="74"/>
      <c r="AD575" s="74"/>
      <c r="AE575" s="74"/>
      <c r="AF575" s="74"/>
      <c r="AG575" s="74"/>
      <c r="AH575" s="74"/>
      <c r="AI575" s="74"/>
    </row>
    <row r="576" spans="1:35" ht="15.75" customHeight="1" x14ac:dyDescent="0.25">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c r="AE576" s="74"/>
      <c r="AF576" s="74"/>
      <c r="AG576" s="74"/>
      <c r="AH576" s="74"/>
      <c r="AI576" s="74"/>
    </row>
    <row r="577" spans="1:35" ht="15.75" customHeight="1" x14ac:dyDescent="0.25">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c r="AA577" s="74"/>
      <c r="AB577" s="74"/>
      <c r="AC577" s="74"/>
      <c r="AD577" s="74"/>
      <c r="AE577" s="74"/>
      <c r="AF577" s="74"/>
      <c r="AG577" s="74"/>
      <c r="AH577" s="74"/>
      <c r="AI577" s="74"/>
    </row>
    <row r="578" spans="1:35" ht="15.75" customHeight="1" x14ac:dyDescent="0.25">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c r="AE578" s="74"/>
      <c r="AF578" s="74"/>
      <c r="AG578" s="74"/>
      <c r="AH578" s="74"/>
      <c r="AI578" s="74"/>
    </row>
    <row r="579" spans="1:35" ht="15.75" customHeight="1" x14ac:dyDescent="0.25">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c r="AA579" s="74"/>
      <c r="AB579" s="74"/>
      <c r="AC579" s="74"/>
      <c r="AD579" s="74"/>
      <c r="AE579" s="74"/>
      <c r="AF579" s="74"/>
      <c r="AG579" s="74"/>
      <c r="AH579" s="74"/>
      <c r="AI579" s="74"/>
    </row>
    <row r="580" spans="1:35" ht="15.75" customHeight="1" x14ac:dyDescent="0.25">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c r="AE580" s="74"/>
      <c r="AF580" s="74"/>
      <c r="AG580" s="74"/>
      <c r="AH580" s="74"/>
      <c r="AI580" s="74"/>
    </row>
    <row r="581" spans="1:35" ht="15.75" customHeight="1" x14ac:dyDescent="0.25">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c r="AA581" s="74"/>
      <c r="AB581" s="74"/>
      <c r="AC581" s="74"/>
      <c r="AD581" s="74"/>
      <c r="AE581" s="74"/>
      <c r="AF581" s="74"/>
      <c r="AG581" s="74"/>
      <c r="AH581" s="74"/>
      <c r="AI581" s="74"/>
    </row>
    <row r="582" spans="1:35" ht="15.75" customHeight="1" x14ac:dyDescent="0.25">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c r="AE582" s="74"/>
      <c r="AF582" s="74"/>
      <c r="AG582" s="74"/>
      <c r="AH582" s="74"/>
      <c r="AI582" s="74"/>
    </row>
    <row r="583" spans="1:35" ht="15.75" customHeight="1" x14ac:dyDescent="0.25">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c r="AA583" s="74"/>
      <c r="AB583" s="74"/>
      <c r="AC583" s="74"/>
      <c r="AD583" s="74"/>
      <c r="AE583" s="74"/>
      <c r="AF583" s="74"/>
      <c r="AG583" s="74"/>
      <c r="AH583" s="74"/>
      <c r="AI583" s="74"/>
    </row>
    <row r="584" spans="1:35" ht="15.75" customHeight="1" x14ac:dyDescent="0.25">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c r="AE584" s="74"/>
      <c r="AF584" s="74"/>
      <c r="AG584" s="74"/>
      <c r="AH584" s="74"/>
      <c r="AI584" s="74"/>
    </row>
    <row r="585" spans="1:35" ht="15.75" customHeight="1" x14ac:dyDescent="0.2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c r="AA585" s="74"/>
      <c r="AB585" s="74"/>
      <c r="AC585" s="74"/>
      <c r="AD585" s="74"/>
      <c r="AE585" s="74"/>
      <c r="AF585" s="74"/>
      <c r="AG585" s="74"/>
      <c r="AH585" s="74"/>
      <c r="AI585" s="74"/>
    </row>
    <row r="586" spans="1:35" ht="15.75" customHeight="1" x14ac:dyDescent="0.25">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c r="AE586" s="74"/>
      <c r="AF586" s="74"/>
      <c r="AG586" s="74"/>
      <c r="AH586" s="74"/>
      <c r="AI586" s="74"/>
    </row>
    <row r="587" spans="1:35" ht="15.75" customHeight="1" x14ac:dyDescent="0.25">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c r="AA587" s="74"/>
      <c r="AB587" s="74"/>
      <c r="AC587" s="74"/>
      <c r="AD587" s="74"/>
      <c r="AE587" s="74"/>
      <c r="AF587" s="74"/>
      <c r="AG587" s="74"/>
      <c r="AH587" s="74"/>
      <c r="AI587" s="74"/>
    </row>
    <row r="588" spans="1:35" ht="15.75" customHeight="1" x14ac:dyDescent="0.25">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c r="AE588" s="74"/>
      <c r="AF588" s="74"/>
      <c r="AG588" s="74"/>
      <c r="AH588" s="74"/>
      <c r="AI588" s="74"/>
    </row>
    <row r="589" spans="1:35" ht="15.75" customHeight="1" x14ac:dyDescent="0.25">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c r="AA589" s="74"/>
      <c r="AB589" s="74"/>
      <c r="AC589" s="74"/>
      <c r="AD589" s="74"/>
      <c r="AE589" s="74"/>
      <c r="AF589" s="74"/>
      <c r="AG589" s="74"/>
      <c r="AH589" s="74"/>
      <c r="AI589" s="74"/>
    </row>
    <row r="590" spans="1:35" ht="15.75" customHeight="1" x14ac:dyDescent="0.25">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c r="AE590" s="74"/>
      <c r="AF590" s="74"/>
      <c r="AG590" s="74"/>
      <c r="AH590" s="74"/>
      <c r="AI590" s="74"/>
    </row>
    <row r="591" spans="1:35" ht="15.75" customHeight="1" x14ac:dyDescent="0.25">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c r="AA591" s="74"/>
      <c r="AB591" s="74"/>
      <c r="AC591" s="74"/>
      <c r="AD591" s="74"/>
      <c r="AE591" s="74"/>
      <c r="AF591" s="74"/>
      <c r="AG591" s="74"/>
      <c r="AH591" s="74"/>
      <c r="AI591" s="74"/>
    </row>
    <row r="592" spans="1:35" ht="15.75" customHeight="1" x14ac:dyDescent="0.25">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c r="AE592" s="74"/>
      <c r="AF592" s="74"/>
      <c r="AG592" s="74"/>
      <c r="AH592" s="74"/>
      <c r="AI592" s="74"/>
    </row>
    <row r="593" spans="1:35" ht="15.75" customHeight="1" x14ac:dyDescent="0.25">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c r="AE593" s="74"/>
      <c r="AF593" s="74"/>
      <c r="AG593" s="74"/>
      <c r="AH593" s="74"/>
      <c r="AI593" s="74"/>
    </row>
    <row r="594" spans="1:35" ht="15.75" customHeight="1" x14ac:dyDescent="0.25">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c r="AE594" s="74"/>
      <c r="AF594" s="74"/>
      <c r="AG594" s="74"/>
      <c r="AH594" s="74"/>
      <c r="AI594" s="74"/>
    </row>
    <row r="595" spans="1:35" ht="15.75" customHeight="1" x14ac:dyDescent="0.2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74"/>
      <c r="AC595" s="74"/>
      <c r="AD595" s="74"/>
      <c r="AE595" s="74"/>
      <c r="AF595" s="74"/>
      <c r="AG595" s="74"/>
      <c r="AH595" s="74"/>
      <c r="AI595" s="74"/>
    </row>
    <row r="596" spans="1:35" ht="15.75" customHeight="1" x14ac:dyDescent="0.25">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c r="AE596" s="74"/>
      <c r="AF596" s="74"/>
      <c r="AG596" s="74"/>
      <c r="AH596" s="74"/>
      <c r="AI596" s="74"/>
    </row>
    <row r="597" spans="1:35" ht="15.75" customHeight="1" x14ac:dyDescent="0.25">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c r="AA597" s="74"/>
      <c r="AB597" s="74"/>
      <c r="AC597" s="74"/>
      <c r="AD597" s="74"/>
      <c r="AE597" s="74"/>
      <c r="AF597" s="74"/>
      <c r="AG597" s="74"/>
      <c r="AH597" s="74"/>
      <c r="AI597" s="74"/>
    </row>
    <row r="598" spans="1:35" ht="15.75" customHeight="1" x14ac:dyDescent="0.25">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c r="AE598" s="74"/>
      <c r="AF598" s="74"/>
      <c r="AG598" s="74"/>
      <c r="AH598" s="74"/>
      <c r="AI598" s="74"/>
    </row>
    <row r="599" spans="1:35" ht="15.75" customHeight="1" x14ac:dyDescent="0.25">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c r="AA599" s="74"/>
      <c r="AB599" s="74"/>
      <c r="AC599" s="74"/>
      <c r="AD599" s="74"/>
      <c r="AE599" s="74"/>
      <c r="AF599" s="74"/>
      <c r="AG599" s="74"/>
      <c r="AH599" s="74"/>
      <c r="AI599" s="74"/>
    </row>
    <row r="600" spans="1:35" ht="15.75" customHeight="1" x14ac:dyDescent="0.25">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c r="AE600" s="74"/>
      <c r="AF600" s="74"/>
      <c r="AG600" s="74"/>
      <c r="AH600" s="74"/>
      <c r="AI600" s="74"/>
    </row>
    <row r="601" spans="1:35" ht="15.75" customHeight="1" x14ac:dyDescent="0.25">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74"/>
      <c r="AC601" s="74"/>
      <c r="AD601" s="74"/>
      <c r="AE601" s="74"/>
      <c r="AF601" s="74"/>
      <c r="AG601" s="74"/>
      <c r="AH601" s="74"/>
      <c r="AI601" s="74"/>
    </row>
    <row r="602" spans="1:35" ht="15.75" customHeight="1" x14ac:dyDescent="0.25">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c r="AE602" s="74"/>
      <c r="AF602" s="74"/>
      <c r="AG602" s="74"/>
      <c r="AH602" s="74"/>
      <c r="AI602" s="74"/>
    </row>
    <row r="603" spans="1:35" ht="15.75" customHeight="1" x14ac:dyDescent="0.25">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74"/>
      <c r="AC603" s="74"/>
      <c r="AD603" s="74"/>
      <c r="AE603" s="74"/>
      <c r="AF603" s="74"/>
      <c r="AG603" s="74"/>
      <c r="AH603" s="74"/>
      <c r="AI603" s="74"/>
    </row>
    <row r="604" spans="1:35" ht="15.75" customHeight="1" x14ac:dyDescent="0.25">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c r="AE604" s="74"/>
      <c r="AF604" s="74"/>
      <c r="AG604" s="74"/>
      <c r="AH604" s="74"/>
      <c r="AI604" s="74"/>
    </row>
    <row r="605" spans="1:35" ht="15.75" customHeight="1" x14ac:dyDescent="0.2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c r="AA605" s="74"/>
      <c r="AB605" s="74"/>
      <c r="AC605" s="74"/>
      <c r="AD605" s="74"/>
      <c r="AE605" s="74"/>
      <c r="AF605" s="74"/>
      <c r="AG605" s="74"/>
      <c r="AH605" s="74"/>
      <c r="AI605" s="74"/>
    </row>
    <row r="606" spans="1:35" ht="15.75" customHeight="1" x14ac:dyDescent="0.25">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c r="AE606" s="74"/>
      <c r="AF606" s="74"/>
      <c r="AG606" s="74"/>
      <c r="AH606" s="74"/>
      <c r="AI606" s="74"/>
    </row>
    <row r="607" spans="1:35" ht="15.75" customHeight="1" x14ac:dyDescent="0.25">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c r="AA607" s="74"/>
      <c r="AB607" s="74"/>
      <c r="AC607" s="74"/>
      <c r="AD607" s="74"/>
      <c r="AE607" s="74"/>
      <c r="AF607" s="74"/>
      <c r="AG607" s="74"/>
      <c r="AH607" s="74"/>
      <c r="AI607" s="74"/>
    </row>
    <row r="608" spans="1:35" ht="15.75" customHeight="1" x14ac:dyDescent="0.25">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c r="AE608" s="74"/>
      <c r="AF608" s="74"/>
      <c r="AG608" s="74"/>
      <c r="AH608" s="74"/>
      <c r="AI608" s="74"/>
    </row>
    <row r="609" spans="1:35" ht="15.75" customHeight="1" x14ac:dyDescent="0.25">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c r="AA609" s="74"/>
      <c r="AB609" s="74"/>
      <c r="AC609" s="74"/>
      <c r="AD609" s="74"/>
      <c r="AE609" s="74"/>
      <c r="AF609" s="74"/>
      <c r="AG609" s="74"/>
      <c r="AH609" s="74"/>
      <c r="AI609" s="74"/>
    </row>
    <row r="610" spans="1:35" ht="15.75" customHeight="1" x14ac:dyDescent="0.25">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c r="AE610" s="74"/>
      <c r="AF610" s="74"/>
      <c r="AG610" s="74"/>
      <c r="AH610" s="74"/>
      <c r="AI610" s="74"/>
    </row>
    <row r="611" spans="1:35" ht="15.75" customHeight="1" x14ac:dyDescent="0.25">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c r="AA611" s="74"/>
      <c r="AB611" s="74"/>
      <c r="AC611" s="74"/>
      <c r="AD611" s="74"/>
      <c r="AE611" s="74"/>
      <c r="AF611" s="74"/>
      <c r="AG611" s="74"/>
      <c r="AH611" s="74"/>
      <c r="AI611" s="74"/>
    </row>
    <row r="612" spans="1:35" ht="15.75" customHeight="1" x14ac:dyDescent="0.25">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c r="AE612" s="74"/>
      <c r="AF612" s="74"/>
      <c r="AG612" s="74"/>
      <c r="AH612" s="74"/>
      <c r="AI612" s="74"/>
    </row>
    <row r="613" spans="1:35" ht="15.75" customHeight="1" x14ac:dyDescent="0.25">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c r="AA613" s="74"/>
      <c r="AB613" s="74"/>
      <c r="AC613" s="74"/>
      <c r="AD613" s="74"/>
      <c r="AE613" s="74"/>
      <c r="AF613" s="74"/>
      <c r="AG613" s="74"/>
      <c r="AH613" s="74"/>
      <c r="AI613" s="74"/>
    </row>
    <row r="614" spans="1:35" ht="15.75" customHeight="1" x14ac:dyDescent="0.25">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c r="AE614" s="74"/>
      <c r="AF614" s="74"/>
      <c r="AG614" s="74"/>
      <c r="AH614" s="74"/>
      <c r="AI614" s="74"/>
    </row>
    <row r="615" spans="1:35" ht="15.75" customHeight="1" x14ac:dyDescent="0.2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c r="AA615" s="74"/>
      <c r="AB615" s="74"/>
      <c r="AC615" s="74"/>
      <c r="AD615" s="74"/>
      <c r="AE615" s="74"/>
      <c r="AF615" s="74"/>
      <c r="AG615" s="74"/>
      <c r="AH615" s="74"/>
      <c r="AI615" s="74"/>
    </row>
    <row r="616" spans="1:35" ht="15.75" customHeight="1" x14ac:dyDescent="0.25">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c r="AE616" s="74"/>
      <c r="AF616" s="74"/>
      <c r="AG616" s="74"/>
      <c r="AH616" s="74"/>
      <c r="AI616" s="74"/>
    </row>
    <row r="617" spans="1:35" ht="15.75" customHeight="1" x14ac:dyDescent="0.25">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c r="AA617" s="74"/>
      <c r="AB617" s="74"/>
      <c r="AC617" s="74"/>
      <c r="AD617" s="74"/>
      <c r="AE617" s="74"/>
      <c r="AF617" s="74"/>
      <c r="AG617" s="74"/>
      <c r="AH617" s="74"/>
      <c r="AI617" s="74"/>
    </row>
    <row r="618" spans="1:35" ht="15.75" customHeight="1" x14ac:dyDescent="0.25">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c r="AE618" s="74"/>
      <c r="AF618" s="74"/>
      <c r="AG618" s="74"/>
      <c r="AH618" s="74"/>
      <c r="AI618" s="74"/>
    </row>
    <row r="619" spans="1:35" ht="15.75" customHeight="1" x14ac:dyDescent="0.25">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c r="AA619" s="74"/>
      <c r="AB619" s="74"/>
      <c r="AC619" s="74"/>
      <c r="AD619" s="74"/>
      <c r="AE619" s="74"/>
      <c r="AF619" s="74"/>
      <c r="AG619" s="74"/>
      <c r="AH619" s="74"/>
      <c r="AI619" s="74"/>
    </row>
    <row r="620" spans="1:35" ht="15.75" customHeight="1" x14ac:dyDescent="0.25">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c r="AE620" s="74"/>
      <c r="AF620" s="74"/>
      <c r="AG620" s="74"/>
      <c r="AH620" s="74"/>
      <c r="AI620" s="74"/>
    </row>
    <row r="621" spans="1:35" ht="15.75" customHeight="1" x14ac:dyDescent="0.25">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c r="AA621" s="74"/>
      <c r="AB621" s="74"/>
      <c r="AC621" s="74"/>
      <c r="AD621" s="74"/>
      <c r="AE621" s="74"/>
      <c r="AF621" s="74"/>
      <c r="AG621" s="74"/>
      <c r="AH621" s="74"/>
      <c r="AI621" s="74"/>
    </row>
    <row r="622" spans="1:35" ht="15.75" customHeight="1" x14ac:dyDescent="0.25">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c r="AE622" s="74"/>
      <c r="AF622" s="74"/>
      <c r="AG622" s="74"/>
      <c r="AH622" s="74"/>
      <c r="AI622" s="74"/>
    </row>
    <row r="623" spans="1:35" ht="15.75" customHeight="1" x14ac:dyDescent="0.25">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c r="AA623" s="74"/>
      <c r="AB623" s="74"/>
      <c r="AC623" s="74"/>
      <c r="AD623" s="74"/>
      <c r="AE623" s="74"/>
      <c r="AF623" s="74"/>
      <c r="AG623" s="74"/>
      <c r="AH623" s="74"/>
      <c r="AI623" s="74"/>
    </row>
    <row r="624" spans="1:35" ht="15.75" customHeight="1" x14ac:dyDescent="0.25">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c r="AE624" s="74"/>
      <c r="AF624" s="74"/>
      <c r="AG624" s="74"/>
      <c r="AH624" s="74"/>
      <c r="AI624" s="74"/>
    </row>
    <row r="625" spans="1:35" ht="15.75" customHeight="1" x14ac:dyDescent="0.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c r="AA625" s="74"/>
      <c r="AB625" s="74"/>
      <c r="AC625" s="74"/>
      <c r="AD625" s="74"/>
      <c r="AE625" s="74"/>
      <c r="AF625" s="74"/>
      <c r="AG625" s="74"/>
      <c r="AH625" s="74"/>
      <c r="AI625" s="74"/>
    </row>
    <row r="626" spans="1:35" ht="15.75" customHeight="1" x14ac:dyDescent="0.25">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c r="AE626" s="74"/>
      <c r="AF626" s="74"/>
      <c r="AG626" s="74"/>
      <c r="AH626" s="74"/>
      <c r="AI626" s="74"/>
    </row>
    <row r="627" spans="1:35" ht="15.75" customHeight="1" x14ac:dyDescent="0.25">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c r="AA627" s="74"/>
      <c r="AB627" s="74"/>
      <c r="AC627" s="74"/>
      <c r="AD627" s="74"/>
      <c r="AE627" s="74"/>
      <c r="AF627" s="74"/>
      <c r="AG627" s="74"/>
      <c r="AH627" s="74"/>
      <c r="AI627" s="74"/>
    </row>
    <row r="628" spans="1:35" ht="15.75" customHeight="1" x14ac:dyDescent="0.25">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c r="AE628" s="74"/>
      <c r="AF628" s="74"/>
      <c r="AG628" s="74"/>
      <c r="AH628" s="74"/>
      <c r="AI628" s="74"/>
    </row>
    <row r="629" spans="1:35" ht="15.75" customHeight="1" x14ac:dyDescent="0.25">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row>
    <row r="630" spans="1:35" ht="15.75" customHeight="1" x14ac:dyDescent="0.25">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c r="AE630" s="74"/>
      <c r="AF630" s="74"/>
      <c r="AG630" s="74"/>
      <c r="AH630" s="74"/>
      <c r="AI630" s="74"/>
    </row>
    <row r="631" spans="1:35" ht="15.75" customHeight="1" x14ac:dyDescent="0.25">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74"/>
      <c r="AC631" s="74"/>
      <c r="AD631" s="74"/>
      <c r="AE631" s="74"/>
      <c r="AF631" s="74"/>
      <c r="AG631" s="74"/>
      <c r="AH631" s="74"/>
      <c r="AI631" s="74"/>
    </row>
    <row r="632" spans="1:35" ht="15.75" customHeight="1" x14ac:dyDescent="0.25">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c r="AE632" s="74"/>
      <c r="AF632" s="74"/>
      <c r="AG632" s="74"/>
      <c r="AH632" s="74"/>
      <c r="AI632" s="74"/>
    </row>
    <row r="633" spans="1:35" ht="15.75" customHeight="1" x14ac:dyDescent="0.25">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E633" s="74"/>
      <c r="AF633" s="74"/>
      <c r="AG633" s="74"/>
      <c r="AH633" s="74"/>
      <c r="AI633" s="74"/>
    </row>
    <row r="634" spans="1:35" ht="15.75" customHeight="1" x14ac:dyDescent="0.25">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c r="AE634" s="74"/>
      <c r="AF634" s="74"/>
      <c r="AG634" s="74"/>
      <c r="AH634" s="74"/>
      <c r="AI634" s="74"/>
    </row>
    <row r="635" spans="1:35" ht="15.75" customHeight="1" x14ac:dyDescent="0.2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74"/>
      <c r="AC635" s="74"/>
      <c r="AD635" s="74"/>
      <c r="AE635" s="74"/>
      <c r="AF635" s="74"/>
      <c r="AG635" s="74"/>
      <c r="AH635" s="74"/>
      <c r="AI635" s="74"/>
    </row>
    <row r="636" spans="1:35" ht="15.75" customHeight="1" x14ac:dyDescent="0.25">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c r="AE636" s="74"/>
      <c r="AF636" s="74"/>
      <c r="AG636" s="74"/>
      <c r="AH636" s="74"/>
      <c r="AI636" s="74"/>
    </row>
    <row r="637" spans="1:35" ht="15.75" customHeight="1" x14ac:dyDescent="0.25">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c r="AA637" s="74"/>
      <c r="AB637" s="74"/>
      <c r="AC637" s="74"/>
      <c r="AD637" s="74"/>
      <c r="AE637" s="74"/>
      <c r="AF637" s="74"/>
      <c r="AG637" s="74"/>
      <c r="AH637" s="74"/>
      <c r="AI637" s="74"/>
    </row>
    <row r="638" spans="1:35" ht="15.75" customHeight="1" x14ac:dyDescent="0.25">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c r="AE638" s="74"/>
      <c r="AF638" s="74"/>
      <c r="AG638" s="74"/>
      <c r="AH638" s="74"/>
      <c r="AI638" s="74"/>
    </row>
    <row r="639" spans="1:35" ht="15.75" customHeight="1" x14ac:dyDescent="0.25">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c r="AA639" s="74"/>
      <c r="AB639" s="74"/>
      <c r="AC639" s="74"/>
      <c r="AD639" s="74"/>
      <c r="AE639" s="74"/>
      <c r="AF639" s="74"/>
      <c r="AG639" s="74"/>
      <c r="AH639" s="74"/>
      <c r="AI639" s="74"/>
    </row>
    <row r="640" spans="1:35" ht="15.75" customHeight="1" x14ac:dyDescent="0.25">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c r="AE640" s="74"/>
      <c r="AF640" s="74"/>
      <c r="AG640" s="74"/>
      <c r="AH640" s="74"/>
      <c r="AI640" s="74"/>
    </row>
    <row r="641" spans="1:35" ht="15.75" customHeight="1" x14ac:dyDescent="0.25">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c r="AA641" s="74"/>
      <c r="AB641" s="74"/>
      <c r="AC641" s="74"/>
      <c r="AD641" s="74"/>
      <c r="AE641" s="74"/>
      <c r="AF641" s="74"/>
      <c r="AG641" s="74"/>
      <c r="AH641" s="74"/>
      <c r="AI641" s="74"/>
    </row>
    <row r="642" spans="1:35" ht="15.75" customHeight="1" x14ac:dyDescent="0.25">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c r="AE642" s="74"/>
      <c r="AF642" s="74"/>
      <c r="AG642" s="74"/>
      <c r="AH642" s="74"/>
      <c r="AI642" s="74"/>
    </row>
    <row r="643" spans="1:35" ht="15.75" customHeight="1" x14ac:dyDescent="0.25">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c r="AA643" s="74"/>
      <c r="AB643" s="74"/>
      <c r="AC643" s="74"/>
      <c r="AD643" s="74"/>
      <c r="AE643" s="74"/>
      <c r="AF643" s="74"/>
      <c r="AG643" s="74"/>
      <c r="AH643" s="74"/>
      <c r="AI643" s="74"/>
    </row>
    <row r="644" spans="1:35" ht="15.75" customHeight="1" x14ac:dyDescent="0.25">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c r="AE644" s="74"/>
      <c r="AF644" s="74"/>
      <c r="AG644" s="74"/>
      <c r="AH644" s="74"/>
      <c r="AI644" s="74"/>
    </row>
    <row r="645" spans="1:35" ht="15.75" customHeight="1" x14ac:dyDescent="0.2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c r="AA645" s="74"/>
      <c r="AB645" s="74"/>
      <c r="AC645" s="74"/>
      <c r="AD645" s="74"/>
      <c r="AE645" s="74"/>
      <c r="AF645" s="74"/>
      <c r="AG645" s="74"/>
      <c r="AH645" s="74"/>
      <c r="AI645" s="74"/>
    </row>
    <row r="646" spans="1:35" ht="15.75" customHeight="1" x14ac:dyDescent="0.25">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c r="AE646" s="74"/>
      <c r="AF646" s="74"/>
      <c r="AG646" s="74"/>
      <c r="AH646" s="74"/>
      <c r="AI646" s="74"/>
    </row>
    <row r="647" spans="1:35" ht="15.75" customHeight="1" x14ac:dyDescent="0.25">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c r="AA647" s="74"/>
      <c r="AB647" s="74"/>
      <c r="AC647" s="74"/>
      <c r="AD647" s="74"/>
      <c r="AE647" s="74"/>
      <c r="AF647" s="74"/>
      <c r="AG647" s="74"/>
      <c r="AH647" s="74"/>
      <c r="AI647" s="74"/>
    </row>
    <row r="648" spans="1:35" ht="15.75" customHeight="1" x14ac:dyDescent="0.25">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c r="AE648" s="74"/>
      <c r="AF648" s="74"/>
      <c r="AG648" s="74"/>
      <c r="AH648" s="74"/>
      <c r="AI648" s="74"/>
    </row>
    <row r="649" spans="1:35" ht="15.75" customHeight="1" x14ac:dyDescent="0.25">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c r="AA649" s="74"/>
      <c r="AB649" s="74"/>
      <c r="AC649" s="74"/>
      <c r="AD649" s="74"/>
      <c r="AE649" s="74"/>
      <c r="AF649" s="74"/>
      <c r="AG649" s="74"/>
      <c r="AH649" s="74"/>
      <c r="AI649" s="74"/>
    </row>
    <row r="650" spans="1:35" ht="15.75" customHeight="1" x14ac:dyDescent="0.25">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c r="AE650" s="74"/>
      <c r="AF650" s="74"/>
      <c r="AG650" s="74"/>
      <c r="AH650" s="74"/>
      <c r="AI650" s="74"/>
    </row>
    <row r="651" spans="1:35" ht="15.75" customHeight="1" x14ac:dyDescent="0.25">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c r="AA651" s="74"/>
      <c r="AB651" s="74"/>
      <c r="AC651" s="74"/>
      <c r="AD651" s="74"/>
      <c r="AE651" s="74"/>
      <c r="AF651" s="74"/>
      <c r="AG651" s="74"/>
      <c r="AH651" s="74"/>
      <c r="AI651" s="74"/>
    </row>
    <row r="652" spans="1:35" ht="15.75" customHeight="1" x14ac:dyDescent="0.25">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c r="AE652" s="74"/>
      <c r="AF652" s="74"/>
      <c r="AG652" s="74"/>
      <c r="AH652" s="74"/>
      <c r="AI652" s="74"/>
    </row>
    <row r="653" spans="1:35" ht="15.75" customHeight="1" x14ac:dyDescent="0.25">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c r="AA653" s="74"/>
      <c r="AB653" s="74"/>
      <c r="AC653" s="74"/>
      <c r="AD653" s="74"/>
      <c r="AE653" s="74"/>
      <c r="AF653" s="74"/>
      <c r="AG653" s="74"/>
      <c r="AH653" s="74"/>
      <c r="AI653" s="74"/>
    </row>
    <row r="654" spans="1:35" ht="15.75" customHeight="1" x14ac:dyDescent="0.25">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c r="AE654" s="74"/>
      <c r="AF654" s="74"/>
      <c r="AG654" s="74"/>
      <c r="AH654" s="74"/>
      <c r="AI654" s="74"/>
    </row>
    <row r="655" spans="1:35" ht="15.75" customHeight="1" x14ac:dyDescent="0.2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c r="AA655" s="74"/>
      <c r="AB655" s="74"/>
      <c r="AC655" s="74"/>
      <c r="AD655" s="74"/>
      <c r="AE655" s="74"/>
      <c r="AF655" s="74"/>
      <c r="AG655" s="74"/>
      <c r="AH655" s="74"/>
      <c r="AI655" s="74"/>
    </row>
    <row r="656" spans="1:35" ht="15.75" customHeight="1" x14ac:dyDescent="0.25">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c r="AE656" s="74"/>
      <c r="AF656" s="74"/>
      <c r="AG656" s="74"/>
      <c r="AH656" s="74"/>
      <c r="AI656" s="74"/>
    </row>
    <row r="657" spans="1:35" ht="15.75" customHeight="1" x14ac:dyDescent="0.25">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c r="AA657" s="74"/>
      <c r="AB657" s="74"/>
      <c r="AC657" s="74"/>
      <c r="AD657" s="74"/>
      <c r="AE657" s="74"/>
      <c r="AF657" s="74"/>
      <c r="AG657" s="74"/>
      <c r="AH657" s="74"/>
      <c r="AI657" s="74"/>
    </row>
    <row r="658" spans="1:35" ht="15.75" customHeight="1" x14ac:dyDescent="0.25">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c r="AE658" s="74"/>
      <c r="AF658" s="74"/>
      <c r="AG658" s="74"/>
      <c r="AH658" s="74"/>
      <c r="AI658" s="74"/>
    </row>
    <row r="659" spans="1:35" ht="15.75" customHeight="1" x14ac:dyDescent="0.25">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c r="AA659" s="74"/>
      <c r="AB659" s="74"/>
      <c r="AC659" s="74"/>
      <c r="AD659" s="74"/>
      <c r="AE659" s="74"/>
      <c r="AF659" s="74"/>
      <c r="AG659" s="74"/>
      <c r="AH659" s="74"/>
      <c r="AI659" s="74"/>
    </row>
    <row r="660" spans="1:35" ht="15.75" customHeight="1" x14ac:dyDescent="0.25">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c r="AE660" s="74"/>
      <c r="AF660" s="74"/>
      <c r="AG660" s="74"/>
      <c r="AH660" s="74"/>
      <c r="AI660" s="74"/>
    </row>
    <row r="661" spans="1:35" ht="15.75" customHeight="1" x14ac:dyDescent="0.25">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c r="AA661" s="74"/>
      <c r="AB661" s="74"/>
      <c r="AC661" s="74"/>
      <c r="AD661" s="74"/>
      <c r="AE661" s="74"/>
      <c r="AF661" s="74"/>
      <c r="AG661" s="74"/>
      <c r="AH661" s="74"/>
      <c r="AI661" s="74"/>
    </row>
    <row r="662" spans="1:35" ht="15.75" customHeight="1" x14ac:dyDescent="0.25">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c r="AE662" s="74"/>
      <c r="AF662" s="74"/>
      <c r="AG662" s="74"/>
      <c r="AH662" s="74"/>
      <c r="AI662" s="74"/>
    </row>
    <row r="663" spans="1:35" ht="15.75" customHeight="1" x14ac:dyDescent="0.25">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c r="AA663" s="74"/>
      <c r="AB663" s="74"/>
      <c r="AC663" s="74"/>
      <c r="AD663" s="74"/>
      <c r="AE663" s="74"/>
      <c r="AF663" s="74"/>
      <c r="AG663" s="74"/>
      <c r="AH663" s="74"/>
      <c r="AI663" s="74"/>
    </row>
    <row r="664" spans="1:35" ht="15.75" customHeight="1" x14ac:dyDescent="0.25">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c r="AE664" s="74"/>
      <c r="AF664" s="74"/>
      <c r="AG664" s="74"/>
      <c r="AH664" s="74"/>
      <c r="AI664" s="74"/>
    </row>
    <row r="665" spans="1:35" ht="15.75" customHeight="1" x14ac:dyDescent="0.2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c r="AE665" s="74"/>
      <c r="AF665" s="74"/>
      <c r="AG665" s="74"/>
      <c r="AH665" s="74"/>
      <c r="AI665" s="74"/>
    </row>
    <row r="666" spans="1:35" ht="15.75" customHeight="1" x14ac:dyDescent="0.25">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c r="AE666" s="74"/>
      <c r="AF666" s="74"/>
      <c r="AG666" s="74"/>
      <c r="AH666" s="74"/>
      <c r="AI666" s="74"/>
    </row>
    <row r="667" spans="1:35" ht="15.75" customHeight="1" x14ac:dyDescent="0.25">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74"/>
      <c r="AC667" s="74"/>
      <c r="AD667" s="74"/>
      <c r="AE667" s="74"/>
      <c r="AF667" s="74"/>
      <c r="AG667" s="74"/>
      <c r="AH667" s="74"/>
      <c r="AI667" s="74"/>
    </row>
    <row r="668" spans="1:35" ht="15.75" customHeight="1" x14ac:dyDescent="0.25">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c r="AE668" s="74"/>
      <c r="AF668" s="74"/>
      <c r="AG668" s="74"/>
      <c r="AH668" s="74"/>
      <c r="AI668" s="74"/>
    </row>
    <row r="669" spans="1:35" ht="15.75" customHeight="1" x14ac:dyDescent="0.25">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c r="AA669" s="74"/>
      <c r="AB669" s="74"/>
      <c r="AC669" s="74"/>
      <c r="AD669" s="74"/>
      <c r="AE669" s="74"/>
      <c r="AF669" s="74"/>
      <c r="AG669" s="74"/>
      <c r="AH669" s="74"/>
      <c r="AI669" s="74"/>
    </row>
    <row r="670" spans="1:35" ht="15.75" customHeight="1" x14ac:dyDescent="0.25">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c r="AE670" s="74"/>
      <c r="AF670" s="74"/>
      <c r="AG670" s="74"/>
      <c r="AH670" s="74"/>
      <c r="AI670" s="74"/>
    </row>
    <row r="671" spans="1:35" ht="15.75" customHeight="1" x14ac:dyDescent="0.25">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c r="AE671" s="74"/>
      <c r="AF671" s="74"/>
      <c r="AG671" s="74"/>
      <c r="AH671" s="74"/>
      <c r="AI671" s="74"/>
    </row>
    <row r="672" spans="1:35" ht="15.75" customHeight="1" x14ac:dyDescent="0.25">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c r="AE672" s="74"/>
      <c r="AF672" s="74"/>
      <c r="AG672" s="74"/>
      <c r="AH672" s="74"/>
      <c r="AI672" s="74"/>
    </row>
    <row r="673" spans="1:35" ht="15.75" customHeight="1" x14ac:dyDescent="0.25">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c r="AE673" s="74"/>
      <c r="AF673" s="74"/>
      <c r="AG673" s="74"/>
      <c r="AH673" s="74"/>
      <c r="AI673" s="74"/>
    </row>
    <row r="674" spans="1:35" ht="15.75" customHeight="1" x14ac:dyDescent="0.25">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c r="AE674" s="74"/>
      <c r="AF674" s="74"/>
      <c r="AG674" s="74"/>
      <c r="AH674" s="74"/>
      <c r="AI674" s="74"/>
    </row>
    <row r="675" spans="1:35" ht="15.75" customHeight="1" x14ac:dyDescent="0.2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c r="AE675" s="74"/>
      <c r="AF675" s="74"/>
      <c r="AG675" s="74"/>
      <c r="AH675" s="74"/>
      <c r="AI675" s="74"/>
    </row>
    <row r="676" spans="1:35" ht="15.75" customHeight="1" x14ac:dyDescent="0.25">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c r="AE676" s="74"/>
      <c r="AF676" s="74"/>
      <c r="AG676" s="74"/>
      <c r="AH676" s="74"/>
      <c r="AI676" s="74"/>
    </row>
    <row r="677" spans="1:35" ht="15.75" customHeight="1" x14ac:dyDescent="0.25">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c r="AA677" s="74"/>
      <c r="AB677" s="74"/>
      <c r="AC677" s="74"/>
      <c r="AD677" s="74"/>
      <c r="AE677" s="74"/>
      <c r="AF677" s="74"/>
      <c r="AG677" s="74"/>
      <c r="AH677" s="74"/>
      <c r="AI677" s="74"/>
    </row>
    <row r="678" spans="1:35" ht="15.75" customHeight="1" x14ac:dyDescent="0.25">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c r="AE678" s="74"/>
      <c r="AF678" s="74"/>
      <c r="AG678" s="74"/>
      <c r="AH678" s="74"/>
      <c r="AI678" s="74"/>
    </row>
    <row r="679" spans="1:35" ht="15.75" customHeight="1" x14ac:dyDescent="0.25">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c r="AA679" s="74"/>
      <c r="AB679" s="74"/>
      <c r="AC679" s="74"/>
      <c r="AD679" s="74"/>
      <c r="AE679" s="74"/>
      <c r="AF679" s="74"/>
      <c r="AG679" s="74"/>
      <c r="AH679" s="74"/>
      <c r="AI679" s="74"/>
    </row>
    <row r="680" spans="1:35" ht="15.75" customHeight="1" x14ac:dyDescent="0.25">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c r="AE680" s="74"/>
      <c r="AF680" s="74"/>
      <c r="AG680" s="74"/>
      <c r="AH680" s="74"/>
      <c r="AI680" s="74"/>
    </row>
    <row r="681" spans="1:35" ht="15.75" customHeight="1" x14ac:dyDescent="0.25">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c r="AA681" s="74"/>
      <c r="AB681" s="74"/>
      <c r="AC681" s="74"/>
      <c r="AD681" s="74"/>
      <c r="AE681" s="74"/>
      <c r="AF681" s="74"/>
      <c r="AG681" s="74"/>
      <c r="AH681" s="74"/>
      <c r="AI681" s="74"/>
    </row>
    <row r="682" spans="1:35" ht="15.75" customHeight="1" x14ac:dyDescent="0.25">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c r="AE682" s="74"/>
      <c r="AF682" s="74"/>
      <c r="AG682" s="74"/>
      <c r="AH682" s="74"/>
      <c r="AI682" s="74"/>
    </row>
    <row r="683" spans="1:35" ht="15.75" customHeight="1" x14ac:dyDescent="0.25">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74"/>
      <c r="AB683" s="74"/>
      <c r="AC683" s="74"/>
      <c r="AD683" s="74"/>
      <c r="AE683" s="74"/>
      <c r="AF683" s="74"/>
      <c r="AG683" s="74"/>
      <c r="AH683" s="74"/>
      <c r="AI683" s="74"/>
    </row>
    <row r="684" spans="1:35" ht="15.75" customHeight="1" x14ac:dyDescent="0.25">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c r="AE684" s="74"/>
      <c r="AF684" s="74"/>
      <c r="AG684" s="74"/>
      <c r="AH684" s="74"/>
      <c r="AI684" s="74"/>
    </row>
    <row r="685" spans="1:35" ht="15.75" customHeight="1" x14ac:dyDescent="0.2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c r="AA685" s="74"/>
      <c r="AB685" s="74"/>
      <c r="AC685" s="74"/>
      <c r="AD685" s="74"/>
      <c r="AE685" s="74"/>
      <c r="AF685" s="74"/>
      <c r="AG685" s="74"/>
      <c r="AH685" s="74"/>
      <c r="AI685" s="74"/>
    </row>
    <row r="686" spans="1:35" ht="15.75" customHeight="1" x14ac:dyDescent="0.25">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c r="AE686" s="74"/>
      <c r="AF686" s="74"/>
      <c r="AG686" s="74"/>
      <c r="AH686" s="74"/>
      <c r="AI686" s="74"/>
    </row>
    <row r="687" spans="1:35" ht="15.75" customHeight="1" x14ac:dyDescent="0.25">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c r="AA687" s="74"/>
      <c r="AB687" s="74"/>
      <c r="AC687" s="74"/>
      <c r="AD687" s="74"/>
      <c r="AE687" s="74"/>
      <c r="AF687" s="74"/>
      <c r="AG687" s="74"/>
      <c r="AH687" s="74"/>
      <c r="AI687" s="74"/>
    </row>
    <row r="688" spans="1:35" ht="15.75" customHeight="1" x14ac:dyDescent="0.25">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c r="AE688" s="74"/>
      <c r="AF688" s="74"/>
      <c r="AG688" s="74"/>
      <c r="AH688" s="74"/>
      <c r="AI688" s="74"/>
    </row>
    <row r="689" spans="1:35" ht="15.75" customHeight="1" x14ac:dyDescent="0.25">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c r="AA689" s="74"/>
      <c r="AB689" s="74"/>
      <c r="AC689" s="74"/>
      <c r="AD689" s="74"/>
      <c r="AE689" s="74"/>
      <c r="AF689" s="74"/>
      <c r="AG689" s="74"/>
      <c r="AH689" s="74"/>
      <c r="AI689" s="74"/>
    </row>
    <row r="690" spans="1:35" ht="15.75" customHeight="1" x14ac:dyDescent="0.25">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c r="AE690" s="74"/>
      <c r="AF690" s="74"/>
      <c r="AG690" s="74"/>
      <c r="AH690" s="74"/>
      <c r="AI690" s="74"/>
    </row>
    <row r="691" spans="1:35" ht="15.75" customHeight="1" x14ac:dyDescent="0.25">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c r="AA691" s="74"/>
      <c r="AB691" s="74"/>
      <c r="AC691" s="74"/>
      <c r="AD691" s="74"/>
      <c r="AE691" s="74"/>
      <c r="AF691" s="74"/>
      <c r="AG691" s="74"/>
      <c r="AH691" s="74"/>
      <c r="AI691" s="74"/>
    </row>
    <row r="692" spans="1:35" ht="15.75" customHeight="1" x14ac:dyDescent="0.25">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c r="AE692" s="74"/>
      <c r="AF692" s="74"/>
      <c r="AG692" s="74"/>
      <c r="AH692" s="74"/>
      <c r="AI692" s="74"/>
    </row>
    <row r="693" spans="1:35" ht="15.75" customHeight="1" x14ac:dyDescent="0.25">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c r="AA693" s="74"/>
      <c r="AB693" s="74"/>
      <c r="AC693" s="74"/>
      <c r="AD693" s="74"/>
      <c r="AE693" s="74"/>
      <c r="AF693" s="74"/>
      <c r="AG693" s="74"/>
      <c r="AH693" s="74"/>
      <c r="AI693" s="74"/>
    </row>
    <row r="694" spans="1:35" ht="15.75" customHeight="1" x14ac:dyDescent="0.25">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c r="AE694" s="74"/>
      <c r="AF694" s="74"/>
      <c r="AG694" s="74"/>
      <c r="AH694" s="74"/>
      <c r="AI694" s="74"/>
    </row>
    <row r="695" spans="1:35" ht="15.75" customHeight="1" x14ac:dyDescent="0.2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c r="AA695" s="74"/>
      <c r="AB695" s="74"/>
      <c r="AC695" s="74"/>
      <c r="AD695" s="74"/>
      <c r="AE695" s="74"/>
      <c r="AF695" s="74"/>
      <c r="AG695" s="74"/>
      <c r="AH695" s="74"/>
      <c r="AI695" s="74"/>
    </row>
    <row r="696" spans="1:35" ht="15.75" customHeight="1" x14ac:dyDescent="0.25">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c r="AE696" s="74"/>
      <c r="AF696" s="74"/>
      <c r="AG696" s="74"/>
      <c r="AH696" s="74"/>
      <c r="AI696" s="74"/>
    </row>
    <row r="697" spans="1:35" ht="15.75" customHeight="1" x14ac:dyDescent="0.25">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c r="AA697" s="74"/>
      <c r="AB697" s="74"/>
      <c r="AC697" s="74"/>
      <c r="AD697" s="74"/>
      <c r="AE697" s="74"/>
      <c r="AF697" s="74"/>
      <c r="AG697" s="74"/>
      <c r="AH697" s="74"/>
      <c r="AI697" s="74"/>
    </row>
    <row r="698" spans="1:35" ht="15.75" customHeight="1" x14ac:dyDescent="0.25">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c r="AE698" s="74"/>
      <c r="AF698" s="74"/>
      <c r="AG698" s="74"/>
      <c r="AH698" s="74"/>
      <c r="AI698" s="74"/>
    </row>
    <row r="699" spans="1:35" ht="15.75" customHeight="1" x14ac:dyDescent="0.25">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c r="AA699" s="74"/>
      <c r="AB699" s="74"/>
      <c r="AC699" s="74"/>
      <c r="AD699" s="74"/>
      <c r="AE699" s="74"/>
      <c r="AF699" s="74"/>
      <c r="AG699" s="74"/>
      <c r="AH699" s="74"/>
      <c r="AI699" s="74"/>
    </row>
    <row r="700" spans="1:35" ht="15.75" customHeight="1" x14ac:dyDescent="0.25">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c r="AE700" s="74"/>
      <c r="AF700" s="74"/>
      <c r="AG700" s="74"/>
      <c r="AH700" s="74"/>
      <c r="AI700" s="74"/>
    </row>
    <row r="701" spans="1:35" ht="15.75" customHeight="1" x14ac:dyDescent="0.25">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c r="AA701" s="74"/>
      <c r="AB701" s="74"/>
      <c r="AC701" s="74"/>
      <c r="AD701" s="74"/>
      <c r="AE701" s="74"/>
      <c r="AF701" s="74"/>
      <c r="AG701" s="74"/>
      <c r="AH701" s="74"/>
      <c r="AI701" s="74"/>
    </row>
    <row r="702" spans="1:35" ht="15.75" customHeight="1" x14ac:dyDescent="0.25">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c r="AE702" s="74"/>
      <c r="AF702" s="74"/>
      <c r="AG702" s="74"/>
      <c r="AH702" s="74"/>
      <c r="AI702" s="74"/>
    </row>
    <row r="703" spans="1:35" ht="15.75" customHeight="1" x14ac:dyDescent="0.25">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c r="AA703" s="74"/>
      <c r="AB703" s="74"/>
      <c r="AC703" s="74"/>
      <c r="AD703" s="74"/>
      <c r="AE703" s="74"/>
      <c r="AF703" s="74"/>
      <c r="AG703" s="74"/>
      <c r="AH703" s="74"/>
      <c r="AI703" s="74"/>
    </row>
    <row r="704" spans="1:35" ht="15.75" customHeight="1" x14ac:dyDescent="0.25">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c r="AE704" s="74"/>
      <c r="AF704" s="74"/>
      <c r="AG704" s="74"/>
      <c r="AH704" s="74"/>
      <c r="AI704" s="74"/>
    </row>
    <row r="705" spans="1:35" ht="15.75" customHeight="1" x14ac:dyDescent="0.2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c r="AA705" s="74"/>
      <c r="AB705" s="74"/>
      <c r="AC705" s="74"/>
      <c r="AD705" s="74"/>
      <c r="AE705" s="74"/>
      <c r="AF705" s="74"/>
      <c r="AG705" s="74"/>
      <c r="AH705" s="74"/>
      <c r="AI705" s="74"/>
    </row>
    <row r="706" spans="1:35" ht="15.75" customHeight="1" x14ac:dyDescent="0.25">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c r="AE706" s="74"/>
      <c r="AF706" s="74"/>
      <c r="AG706" s="74"/>
      <c r="AH706" s="74"/>
      <c r="AI706" s="74"/>
    </row>
    <row r="707" spans="1:35" ht="15.75" customHeight="1" x14ac:dyDescent="0.25">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c r="AA707" s="74"/>
      <c r="AB707" s="74"/>
      <c r="AC707" s="74"/>
      <c r="AD707" s="74"/>
      <c r="AE707" s="74"/>
      <c r="AF707" s="74"/>
      <c r="AG707" s="74"/>
      <c r="AH707" s="74"/>
      <c r="AI707" s="74"/>
    </row>
    <row r="708" spans="1:35" ht="15.75" customHeight="1" x14ac:dyDescent="0.25">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c r="AE708" s="74"/>
      <c r="AF708" s="74"/>
      <c r="AG708" s="74"/>
      <c r="AH708" s="74"/>
      <c r="AI708" s="74"/>
    </row>
    <row r="709" spans="1:35" ht="15.75" customHeight="1" x14ac:dyDescent="0.25">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c r="AA709" s="74"/>
      <c r="AB709" s="74"/>
      <c r="AC709" s="74"/>
      <c r="AD709" s="74"/>
      <c r="AE709" s="74"/>
      <c r="AF709" s="74"/>
      <c r="AG709" s="74"/>
      <c r="AH709" s="74"/>
      <c r="AI709" s="74"/>
    </row>
    <row r="710" spans="1:35" ht="15.75" customHeight="1" x14ac:dyDescent="0.25">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c r="AE710" s="74"/>
      <c r="AF710" s="74"/>
      <c r="AG710" s="74"/>
      <c r="AH710" s="74"/>
      <c r="AI710" s="74"/>
    </row>
    <row r="711" spans="1:35" ht="15.75" customHeight="1" x14ac:dyDescent="0.25">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c r="AA711" s="74"/>
      <c r="AB711" s="74"/>
      <c r="AC711" s="74"/>
      <c r="AD711" s="74"/>
      <c r="AE711" s="74"/>
      <c r="AF711" s="74"/>
      <c r="AG711" s="74"/>
      <c r="AH711" s="74"/>
      <c r="AI711" s="74"/>
    </row>
    <row r="712" spans="1:35" ht="15.75" customHeight="1" x14ac:dyDescent="0.25">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c r="AE712" s="74"/>
      <c r="AF712" s="74"/>
      <c r="AG712" s="74"/>
      <c r="AH712" s="74"/>
      <c r="AI712" s="74"/>
    </row>
    <row r="713" spans="1:35" ht="15.75" customHeight="1" x14ac:dyDescent="0.25">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c r="AA713" s="74"/>
      <c r="AB713" s="74"/>
      <c r="AC713" s="74"/>
      <c r="AD713" s="74"/>
      <c r="AE713" s="74"/>
      <c r="AF713" s="74"/>
      <c r="AG713" s="74"/>
      <c r="AH713" s="74"/>
      <c r="AI713" s="74"/>
    </row>
    <row r="714" spans="1:35" ht="15.75" customHeight="1" x14ac:dyDescent="0.25">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E714" s="74"/>
      <c r="AF714" s="74"/>
      <c r="AG714" s="74"/>
      <c r="AH714" s="74"/>
      <c r="AI714" s="74"/>
    </row>
    <row r="715" spans="1:35" ht="15.75" customHeight="1" x14ac:dyDescent="0.2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74"/>
      <c r="AB715" s="74"/>
      <c r="AC715" s="74"/>
      <c r="AD715" s="74"/>
      <c r="AE715" s="74"/>
      <c r="AF715" s="74"/>
      <c r="AG715" s="74"/>
      <c r="AH715" s="74"/>
      <c r="AI715" s="74"/>
    </row>
    <row r="716" spans="1:35" ht="15.75" customHeight="1" x14ac:dyDescent="0.25">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c r="AE716" s="74"/>
      <c r="AF716" s="74"/>
      <c r="AG716" s="74"/>
      <c r="AH716" s="74"/>
      <c r="AI716" s="74"/>
    </row>
    <row r="717" spans="1:35" ht="15.75" customHeight="1" x14ac:dyDescent="0.25">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c r="AA717" s="74"/>
      <c r="AB717" s="74"/>
      <c r="AC717" s="74"/>
      <c r="AD717" s="74"/>
      <c r="AE717" s="74"/>
      <c r="AF717" s="74"/>
      <c r="AG717" s="74"/>
      <c r="AH717" s="74"/>
      <c r="AI717" s="74"/>
    </row>
    <row r="718" spans="1:35" ht="15.75" customHeight="1" x14ac:dyDescent="0.25">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c r="AE718" s="74"/>
      <c r="AF718" s="74"/>
      <c r="AG718" s="74"/>
      <c r="AH718" s="74"/>
      <c r="AI718" s="74"/>
    </row>
    <row r="719" spans="1:35" ht="15.75" customHeight="1" x14ac:dyDescent="0.25">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c r="AA719" s="74"/>
      <c r="AB719" s="74"/>
      <c r="AC719" s="74"/>
      <c r="AD719" s="74"/>
      <c r="AE719" s="74"/>
      <c r="AF719" s="74"/>
      <c r="AG719" s="74"/>
      <c r="AH719" s="74"/>
      <c r="AI719" s="74"/>
    </row>
    <row r="720" spans="1:35" ht="15.75" customHeight="1" x14ac:dyDescent="0.25">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c r="AE720" s="74"/>
      <c r="AF720" s="74"/>
      <c r="AG720" s="74"/>
      <c r="AH720" s="74"/>
      <c r="AI720" s="74"/>
    </row>
    <row r="721" spans="1:35" ht="15.75" customHeight="1" x14ac:dyDescent="0.25">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c r="AA721" s="74"/>
      <c r="AB721" s="74"/>
      <c r="AC721" s="74"/>
      <c r="AD721" s="74"/>
      <c r="AE721" s="74"/>
      <c r="AF721" s="74"/>
      <c r="AG721" s="74"/>
      <c r="AH721" s="74"/>
      <c r="AI721" s="74"/>
    </row>
    <row r="722" spans="1:35" ht="15.75" customHeight="1" x14ac:dyDescent="0.25">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c r="AE722" s="74"/>
      <c r="AF722" s="74"/>
      <c r="AG722" s="74"/>
      <c r="AH722" s="74"/>
      <c r="AI722" s="74"/>
    </row>
    <row r="723" spans="1:35" ht="15.75" customHeight="1" x14ac:dyDescent="0.25">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c r="AA723" s="74"/>
      <c r="AB723" s="74"/>
      <c r="AC723" s="74"/>
      <c r="AD723" s="74"/>
      <c r="AE723" s="74"/>
      <c r="AF723" s="74"/>
      <c r="AG723" s="74"/>
      <c r="AH723" s="74"/>
      <c r="AI723" s="74"/>
    </row>
    <row r="724" spans="1:35" ht="15.75" customHeight="1" x14ac:dyDescent="0.25">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c r="AE724" s="74"/>
      <c r="AF724" s="74"/>
      <c r="AG724" s="74"/>
      <c r="AH724" s="74"/>
      <c r="AI724" s="74"/>
    </row>
    <row r="725" spans="1:35" ht="15.75" customHeight="1" x14ac:dyDescent="0.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c r="AA725" s="74"/>
      <c r="AB725" s="74"/>
      <c r="AC725" s="74"/>
      <c r="AD725" s="74"/>
      <c r="AE725" s="74"/>
      <c r="AF725" s="74"/>
      <c r="AG725" s="74"/>
      <c r="AH725" s="74"/>
      <c r="AI725" s="74"/>
    </row>
    <row r="726" spans="1:35" ht="15.75" customHeight="1" x14ac:dyDescent="0.25">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c r="AE726" s="74"/>
      <c r="AF726" s="74"/>
      <c r="AG726" s="74"/>
      <c r="AH726" s="74"/>
      <c r="AI726" s="74"/>
    </row>
    <row r="727" spans="1:35" ht="15.75" customHeight="1" x14ac:dyDescent="0.25">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c r="AA727" s="74"/>
      <c r="AB727" s="74"/>
      <c r="AC727" s="74"/>
      <c r="AD727" s="74"/>
      <c r="AE727" s="74"/>
      <c r="AF727" s="74"/>
      <c r="AG727" s="74"/>
      <c r="AH727" s="74"/>
      <c r="AI727" s="74"/>
    </row>
    <row r="728" spans="1:35" ht="15.75" customHeight="1" x14ac:dyDescent="0.25">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c r="AE728" s="74"/>
      <c r="AF728" s="74"/>
      <c r="AG728" s="74"/>
      <c r="AH728" s="74"/>
      <c r="AI728" s="74"/>
    </row>
    <row r="729" spans="1:35" ht="15.75" customHeight="1" x14ac:dyDescent="0.25">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c r="AA729" s="74"/>
      <c r="AB729" s="74"/>
      <c r="AC729" s="74"/>
      <c r="AD729" s="74"/>
      <c r="AE729" s="74"/>
      <c r="AF729" s="74"/>
      <c r="AG729" s="74"/>
      <c r="AH729" s="74"/>
      <c r="AI729" s="74"/>
    </row>
    <row r="730" spans="1:35" ht="15.75" customHeight="1" x14ac:dyDescent="0.25">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c r="AE730" s="74"/>
      <c r="AF730" s="74"/>
      <c r="AG730" s="74"/>
      <c r="AH730" s="74"/>
      <c r="AI730" s="74"/>
    </row>
    <row r="731" spans="1:35" ht="15.75" customHeight="1" x14ac:dyDescent="0.25">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c r="AA731" s="74"/>
      <c r="AB731" s="74"/>
      <c r="AC731" s="74"/>
      <c r="AD731" s="74"/>
      <c r="AE731" s="74"/>
      <c r="AF731" s="74"/>
      <c r="AG731" s="74"/>
      <c r="AH731" s="74"/>
      <c r="AI731" s="74"/>
    </row>
    <row r="732" spans="1:35" ht="15.75" customHeight="1" x14ac:dyDescent="0.25">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c r="AE732" s="74"/>
      <c r="AF732" s="74"/>
      <c r="AG732" s="74"/>
      <c r="AH732" s="74"/>
      <c r="AI732" s="74"/>
    </row>
    <row r="733" spans="1:35" ht="15.75" customHeight="1" x14ac:dyDescent="0.25">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74"/>
      <c r="AC733" s="74"/>
      <c r="AD733" s="74"/>
      <c r="AE733" s="74"/>
      <c r="AF733" s="74"/>
      <c r="AG733" s="74"/>
      <c r="AH733" s="74"/>
      <c r="AI733" s="74"/>
    </row>
    <row r="734" spans="1:35" ht="15.75" customHeight="1" x14ac:dyDescent="0.25">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c r="AE734" s="74"/>
      <c r="AF734" s="74"/>
      <c r="AG734" s="74"/>
      <c r="AH734" s="74"/>
      <c r="AI734" s="74"/>
    </row>
    <row r="735" spans="1:35" ht="15.75" customHeight="1" x14ac:dyDescent="0.2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c r="AA735" s="74"/>
      <c r="AB735" s="74"/>
      <c r="AC735" s="74"/>
      <c r="AD735" s="74"/>
      <c r="AE735" s="74"/>
      <c r="AF735" s="74"/>
      <c r="AG735" s="74"/>
      <c r="AH735" s="74"/>
      <c r="AI735" s="74"/>
    </row>
    <row r="736" spans="1:35" ht="15.75" customHeight="1" x14ac:dyDescent="0.25">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c r="AE736" s="74"/>
      <c r="AF736" s="74"/>
      <c r="AG736" s="74"/>
      <c r="AH736" s="74"/>
      <c r="AI736" s="74"/>
    </row>
    <row r="737" spans="1:35" ht="15.75" customHeight="1" x14ac:dyDescent="0.25">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c r="AA737" s="74"/>
      <c r="AB737" s="74"/>
      <c r="AC737" s="74"/>
      <c r="AD737" s="74"/>
      <c r="AE737" s="74"/>
      <c r="AF737" s="74"/>
      <c r="AG737" s="74"/>
      <c r="AH737" s="74"/>
      <c r="AI737" s="74"/>
    </row>
    <row r="738" spans="1:35" ht="15.75" customHeight="1" x14ac:dyDescent="0.25">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c r="AE738" s="74"/>
      <c r="AF738" s="74"/>
      <c r="AG738" s="74"/>
      <c r="AH738" s="74"/>
      <c r="AI738" s="74"/>
    </row>
    <row r="739" spans="1:35" ht="15.75" customHeight="1" x14ac:dyDescent="0.25">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c r="AA739" s="74"/>
      <c r="AB739" s="74"/>
      <c r="AC739" s="74"/>
      <c r="AD739" s="74"/>
      <c r="AE739" s="74"/>
      <c r="AF739" s="74"/>
      <c r="AG739" s="74"/>
      <c r="AH739" s="74"/>
      <c r="AI739" s="74"/>
    </row>
    <row r="740" spans="1:35" ht="15.75" customHeight="1" x14ac:dyDescent="0.25">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c r="AE740" s="74"/>
      <c r="AF740" s="74"/>
      <c r="AG740" s="74"/>
      <c r="AH740" s="74"/>
      <c r="AI740" s="74"/>
    </row>
    <row r="741" spans="1:35" ht="15.75" customHeight="1" x14ac:dyDescent="0.25">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c r="AE741" s="74"/>
      <c r="AF741" s="74"/>
      <c r="AG741" s="74"/>
      <c r="AH741" s="74"/>
      <c r="AI741" s="74"/>
    </row>
    <row r="742" spans="1:35" ht="15.75" customHeight="1" x14ac:dyDescent="0.25">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c r="AE742" s="74"/>
      <c r="AF742" s="74"/>
      <c r="AG742" s="74"/>
      <c r="AH742" s="74"/>
      <c r="AI742" s="74"/>
    </row>
    <row r="743" spans="1:35" ht="15.75" customHeight="1" x14ac:dyDescent="0.25">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c r="AA743" s="74"/>
      <c r="AB743" s="74"/>
      <c r="AC743" s="74"/>
      <c r="AD743" s="74"/>
      <c r="AE743" s="74"/>
      <c r="AF743" s="74"/>
      <c r="AG743" s="74"/>
      <c r="AH743" s="74"/>
      <c r="AI743" s="74"/>
    </row>
    <row r="744" spans="1:35" ht="15.75" customHeight="1" x14ac:dyDescent="0.25">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c r="AE744" s="74"/>
      <c r="AF744" s="74"/>
      <c r="AG744" s="74"/>
      <c r="AH744" s="74"/>
      <c r="AI744" s="74"/>
    </row>
    <row r="745" spans="1:35" ht="15.75" customHeight="1" x14ac:dyDescent="0.2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c r="AA745" s="74"/>
      <c r="AB745" s="74"/>
      <c r="AC745" s="74"/>
      <c r="AD745" s="74"/>
      <c r="AE745" s="74"/>
      <c r="AF745" s="74"/>
      <c r="AG745" s="74"/>
      <c r="AH745" s="74"/>
      <c r="AI745" s="74"/>
    </row>
    <row r="746" spans="1:35" ht="15.75" customHeight="1" x14ac:dyDescent="0.25">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c r="AE746" s="74"/>
      <c r="AF746" s="74"/>
      <c r="AG746" s="74"/>
      <c r="AH746" s="74"/>
      <c r="AI746" s="74"/>
    </row>
    <row r="747" spans="1:35" ht="15.75" customHeight="1" x14ac:dyDescent="0.25">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c r="AA747" s="74"/>
      <c r="AB747" s="74"/>
      <c r="AC747" s="74"/>
      <c r="AD747" s="74"/>
      <c r="AE747" s="74"/>
      <c r="AF747" s="74"/>
      <c r="AG747" s="74"/>
      <c r="AH747" s="74"/>
      <c r="AI747" s="74"/>
    </row>
    <row r="748" spans="1:35" ht="15.75" customHeight="1" x14ac:dyDescent="0.25">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c r="AE748" s="74"/>
      <c r="AF748" s="74"/>
      <c r="AG748" s="74"/>
      <c r="AH748" s="74"/>
      <c r="AI748" s="74"/>
    </row>
    <row r="749" spans="1:35" ht="15.75" customHeight="1" x14ac:dyDescent="0.25">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c r="AA749" s="74"/>
      <c r="AB749" s="74"/>
      <c r="AC749" s="74"/>
      <c r="AD749" s="74"/>
      <c r="AE749" s="74"/>
      <c r="AF749" s="74"/>
      <c r="AG749" s="74"/>
      <c r="AH749" s="74"/>
      <c r="AI749" s="74"/>
    </row>
    <row r="750" spans="1:35" ht="15.75" customHeight="1" x14ac:dyDescent="0.25">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c r="AE750" s="74"/>
      <c r="AF750" s="74"/>
      <c r="AG750" s="74"/>
      <c r="AH750" s="74"/>
      <c r="AI750" s="74"/>
    </row>
    <row r="751" spans="1:35" ht="15.75" customHeight="1" x14ac:dyDescent="0.25">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c r="AE751" s="74"/>
      <c r="AF751" s="74"/>
      <c r="AG751" s="74"/>
      <c r="AH751" s="74"/>
      <c r="AI751" s="74"/>
    </row>
    <row r="752" spans="1:35" ht="15.75" customHeight="1" x14ac:dyDescent="0.25">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c r="AE752" s="74"/>
      <c r="AF752" s="74"/>
      <c r="AG752" s="74"/>
      <c r="AH752" s="74"/>
      <c r="AI752" s="74"/>
    </row>
    <row r="753" spans="1:35" ht="15.75" customHeight="1" x14ac:dyDescent="0.25">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c r="AE753" s="74"/>
      <c r="AF753" s="74"/>
      <c r="AG753" s="74"/>
      <c r="AH753" s="74"/>
      <c r="AI753" s="74"/>
    </row>
    <row r="754" spans="1:35" ht="15.75" customHeight="1" x14ac:dyDescent="0.25">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c r="AE754" s="74"/>
      <c r="AF754" s="74"/>
      <c r="AG754" s="74"/>
      <c r="AH754" s="74"/>
      <c r="AI754" s="74"/>
    </row>
    <row r="755" spans="1:35" ht="15.75" customHeight="1" x14ac:dyDescent="0.2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c r="AA755" s="74"/>
      <c r="AB755" s="74"/>
      <c r="AC755" s="74"/>
      <c r="AD755" s="74"/>
      <c r="AE755" s="74"/>
      <c r="AF755" s="74"/>
      <c r="AG755" s="74"/>
      <c r="AH755" s="74"/>
      <c r="AI755" s="74"/>
    </row>
    <row r="756" spans="1:35" ht="15.75" customHeight="1" x14ac:dyDescent="0.25">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c r="AE756" s="74"/>
      <c r="AF756" s="74"/>
      <c r="AG756" s="74"/>
      <c r="AH756" s="74"/>
      <c r="AI756" s="74"/>
    </row>
    <row r="757" spans="1:35" ht="15.75" customHeight="1" x14ac:dyDescent="0.25">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c r="AA757" s="74"/>
      <c r="AB757" s="74"/>
      <c r="AC757" s="74"/>
      <c r="AD757" s="74"/>
      <c r="AE757" s="74"/>
      <c r="AF757" s="74"/>
      <c r="AG757" s="74"/>
      <c r="AH757" s="74"/>
      <c r="AI757" s="74"/>
    </row>
    <row r="758" spans="1:35" ht="15.75" customHeight="1" x14ac:dyDescent="0.25">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c r="AE758" s="74"/>
      <c r="AF758" s="74"/>
      <c r="AG758" s="74"/>
      <c r="AH758" s="74"/>
      <c r="AI758" s="74"/>
    </row>
    <row r="759" spans="1:35" ht="15.75" customHeight="1" x14ac:dyDescent="0.25">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c r="AA759" s="74"/>
      <c r="AB759" s="74"/>
      <c r="AC759" s="74"/>
      <c r="AD759" s="74"/>
      <c r="AE759" s="74"/>
      <c r="AF759" s="74"/>
      <c r="AG759" s="74"/>
      <c r="AH759" s="74"/>
      <c r="AI759" s="74"/>
    </row>
    <row r="760" spans="1:35" ht="15.75" customHeight="1" x14ac:dyDescent="0.25">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c r="AE760" s="74"/>
      <c r="AF760" s="74"/>
      <c r="AG760" s="74"/>
      <c r="AH760" s="74"/>
      <c r="AI760" s="74"/>
    </row>
    <row r="761" spans="1:35" ht="15.75" customHeight="1" x14ac:dyDescent="0.25">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c r="AA761" s="74"/>
      <c r="AB761" s="74"/>
      <c r="AC761" s="74"/>
      <c r="AD761" s="74"/>
      <c r="AE761" s="74"/>
      <c r="AF761" s="74"/>
      <c r="AG761" s="74"/>
      <c r="AH761" s="74"/>
      <c r="AI761" s="74"/>
    </row>
    <row r="762" spans="1:35" ht="15.75" customHeight="1" x14ac:dyDescent="0.25">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c r="AE762" s="74"/>
      <c r="AF762" s="74"/>
      <c r="AG762" s="74"/>
      <c r="AH762" s="74"/>
      <c r="AI762" s="74"/>
    </row>
    <row r="763" spans="1:35" ht="15.75" customHeight="1" x14ac:dyDescent="0.25">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c r="AA763" s="74"/>
      <c r="AB763" s="74"/>
      <c r="AC763" s="74"/>
      <c r="AD763" s="74"/>
      <c r="AE763" s="74"/>
      <c r="AF763" s="74"/>
      <c r="AG763" s="74"/>
      <c r="AH763" s="74"/>
      <c r="AI763" s="74"/>
    </row>
    <row r="764" spans="1:35" ht="15.75" customHeight="1" x14ac:dyDescent="0.25">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c r="AE764" s="74"/>
      <c r="AF764" s="74"/>
      <c r="AG764" s="74"/>
      <c r="AH764" s="74"/>
      <c r="AI764" s="74"/>
    </row>
    <row r="765" spans="1:35" ht="15.75" customHeight="1" x14ac:dyDescent="0.2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c r="AA765" s="74"/>
      <c r="AB765" s="74"/>
      <c r="AC765" s="74"/>
      <c r="AD765" s="74"/>
      <c r="AE765" s="74"/>
      <c r="AF765" s="74"/>
      <c r="AG765" s="74"/>
      <c r="AH765" s="74"/>
      <c r="AI765" s="74"/>
    </row>
    <row r="766" spans="1:35" ht="15.75" customHeight="1" x14ac:dyDescent="0.25">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c r="AE766" s="74"/>
      <c r="AF766" s="74"/>
      <c r="AG766" s="74"/>
      <c r="AH766" s="74"/>
      <c r="AI766" s="74"/>
    </row>
    <row r="767" spans="1:35" ht="15.75" customHeight="1" x14ac:dyDescent="0.25">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c r="AA767" s="74"/>
      <c r="AB767" s="74"/>
      <c r="AC767" s="74"/>
      <c r="AD767" s="74"/>
      <c r="AE767" s="74"/>
      <c r="AF767" s="74"/>
      <c r="AG767" s="74"/>
      <c r="AH767" s="74"/>
      <c r="AI767" s="74"/>
    </row>
    <row r="768" spans="1:35" ht="15.75" customHeight="1" x14ac:dyDescent="0.25">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c r="AE768" s="74"/>
      <c r="AF768" s="74"/>
      <c r="AG768" s="74"/>
      <c r="AH768" s="74"/>
      <c r="AI768" s="74"/>
    </row>
    <row r="769" spans="1:35" ht="15.75" customHeight="1" x14ac:dyDescent="0.25">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c r="AE769" s="74"/>
      <c r="AF769" s="74"/>
      <c r="AG769" s="74"/>
      <c r="AH769" s="74"/>
      <c r="AI769" s="74"/>
    </row>
    <row r="770" spans="1:35" ht="15.75" customHeight="1" x14ac:dyDescent="0.25">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c r="AE770" s="74"/>
      <c r="AF770" s="74"/>
      <c r="AG770" s="74"/>
      <c r="AH770" s="74"/>
      <c r="AI770" s="74"/>
    </row>
    <row r="771" spans="1:35" ht="15.75" customHeight="1" x14ac:dyDescent="0.25">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c r="AA771" s="74"/>
      <c r="AB771" s="74"/>
      <c r="AC771" s="74"/>
      <c r="AD771" s="74"/>
      <c r="AE771" s="74"/>
      <c r="AF771" s="74"/>
      <c r="AG771" s="74"/>
      <c r="AH771" s="74"/>
      <c r="AI771" s="74"/>
    </row>
    <row r="772" spans="1:35" ht="15.75" customHeight="1" x14ac:dyDescent="0.25">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c r="AE772" s="74"/>
      <c r="AF772" s="74"/>
      <c r="AG772" s="74"/>
      <c r="AH772" s="74"/>
      <c r="AI772" s="74"/>
    </row>
    <row r="773" spans="1:35" ht="15.75" customHeight="1" x14ac:dyDescent="0.25">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c r="AA773" s="74"/>
      <c r="AB773" s="74"/>
      <c r="AC773" s="74"/>
      <c r="AD773" s="74"/>
      <c r="AE773" s="74"/>
      <c r="AF773" s="74"/>
      <c r="AG773" s="74"/>
      <c r="AH773" s="74"/>
      <c r="AI773" s="74"/>
    </row>
    <row r="774" spans="1:35" ht="15.75" customHeight="1" x14ac:dyDescent="0.25">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c r="AE774" s="74"/>
      <c r="AF774" s="74"/>
      <c r="AG774" s="74"/>
      <c r="AH774" s="74"/>
      <c r="AI774" s="74"/>
    </row>
    <row r="775" spans="1:35" ht="15.75" customHeight="1" x14ac:dyDescent="0.2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c r="AA775" s="74"/>
      <c r="AB775" s="74"/>
      <c r="AC775" s="74"/>
      <c r="AD775" s="74"/>
      <c r="AE775" s="74"/>
      <c r="AF775" s="74"/>
      <c r="AG775" s="74"/>
      <c r="AH775" s="74"/>
      <c r="AI775" s="74"/>
    </row>
    <row r="776" spans="1:35" ht="15.75" customHeight="1" x14ac:dyDescent="0.25">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c r="AD776" s="74"/>
      <c r="AE776" s="74"/>
      <c r="AF776" s="74"/>
      <c r="AG776" s="74"/>
      <c r="AH776" s="74"/>
      <c r="AI776" s="74"/>
    </row>
    <row r="777" spans="1:35" ht="15.75" customHeight="1" x14ac:dyDescent="0.25">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c r="AA777" s="74"/>
      <c r="AB777" s="74"/>
      <c r="AC777" s="74"/>
      <c r="AD777" s="74"/>
      <c r="AE777" s="74"/>
      <c r="AF777" s="74"/>
      <c r="AG777" s="74"/>
      <c r="AH777" s="74"/>
      <c r="AI777" s="74"/>
    </row>
    <row r="778" spans="1:35" ht="15.75" customHeight="1" x14ac:dyDescent="0.25">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c r="AD778" s="74"/>
      <c r="AE778" s="74"/>
      <c r="AF778" s="74"/>
      <c r="AG778" s="74"/>
      <c r="AH778" s="74"/>
      <c r="AI778" s="74"/>
    </row>
    <row r="779" spans="1:35" ht="15.75" customHeight="1" x14ac:dyDescent="0.25">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c r="AA779" s="74"/>
      <c r="AB779" s="74"/>
      <c r="AC779" s="74"/>
      <c r="AD779" s="74"/>
      <c r="AE779" s="74"/>
      <c r="AF779" s="74"/>
      <c r="AG779" s="74"/>
      <c r="AH779" s="74"/>
      <c r="AI779" s="74"/>
    </row>
    <row r="780" spans="1:35" ht="15.75" customHeight="1" x14ac:dyDescent="0.25">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c r="AD780" s="74"/>
      <c r="AE780" s="74"/>
      <c r="AF780" s="74"/>
      <c r="AG780" s="74"/>
      <c r="AH780" s="74"/>
      <c r="AI780" s="74"/>
    </row>
    <row r="781" spans="1:35" ht="15.75" customHeight="1" x14ac:dyDescent="0.25">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c r="AA781" s="74"/>
      <c r="AB781" s="74"/>
      <c r="AC781" s="74"/>
      <c r="AD781" s="74"/>
      <c r="AE781" s="74"/>
      <c r="AF781" s="74"/>
      <c r="AG781" s="74"/>
      <c r="AH781" s="74"/>
      <c r="AI781" s="74"/>
    </row>
    <row r="782" spans="1:35" ht="15.75" customHeight="1" x14ac:dyDescent="0.25">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c r="AD782" s="74"/>
      <c r="AE782" s="74"/>
      <c r="AF782" s="74"/>
      <c r="AG782" s="74"/>
      <c r="AH782" s="74"/>
      <c r="AI782" s="74"/>
    </row>
    <row r="783" spans="1:35" ht="15.75" customHeight="1" x14ac:dyDescent="0.25">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c r="AA783" s="74"/>
      <c r="AB783" s="74"/>
      <c r="AC783" s="74"/>
      <c r="AD783" s="74"/>
      <c r="AE783" s="74"/>
      <c r="AF783" s="74"/>
      <c r="AG783" s="74"/>
      <c r="AH783" s="74"/>
      <c r="AI783" s="74"/>
    </row>
    <row r="784" spans="1:35" ht="15.75" customHeight="1" x14ac:dyDescent="0.25">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c r="AD784" s="74"/>
      <c r="AE784" s="74"/>
      <c r="AF784" s="74"/>
      <c r="AG784" s="74"/>
      <c r="AH784" s="74"/>
      <c r="AI784" s="74"/>
    </row>
    <row r="785" spans="1:35" ht="15.75" customHeight="1" x14ac:dyDescent="0.2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c r="AA785" s="74"/>
      <c r="AB785" s="74"/>
      <c r="AC785" s="74"/>
      <c r="AD785" s="74"/>
      <c r="AE785" s="74"/>
      <c r="AF785" s="74"/>
      <c r="AG785" s="74"/>
      <c r="AH785" s="74"/>
      <c r="AI785" s="74"/>
    </row>
    <row r="786" spans="1:35" ht="15.75" customHeight="1" x14ac:dyDescent="0.25">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c r="AD786" s="74"/>
      <c r="AE786" s="74"/>
      <c r="AF786" s="74"/>
      <c r="AG786" s="74"/>
      <c r="AH786" s="74"/>
      <c r="AI786" s="74"/>
    </row>
    <row r="787" spans="1:35" ht="15.75" customHeight="1" x14ac:dyDescent="0.25">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c r="AA787" s="74"/>
      <c r="AB787" s="74"/>
      <c r="AC787" s="74"/>
      <c r="AD787" s="74"/>
      <c r="AE787" s="74"/>
      <c r="AF787" s="74"/>
      <c r="AG787" s="74"/>
      <c r="AH787" s="74"/>
      <c r="AI787" s="74"/>
    </row>
    <row r="788" spans="1:35" ht="15.75" customHeight="1" x14ac:dyDescent="0.25">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c r="AE788" s="74"/>
      <c r="AF788" s="74"/>
      <c r="AG788" s="74"/>
      <c r="AH788" s="74"/>
      <c r="AI788" s="74"/>
    </row>
    <row r="789" spans="1:35" ht="15.75" customHeight="1" x14ac:dyDescent="0.25">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c r="AA789" s="74"/>
      <c r="AB789" s="74"/>
      <c r="AC789" s="74"/>
      <c r="AD789" s="74"/>
      <c r="AE789" s="74"/>
      <c r="AF789" s="74"/>
      <c r="AG789" s="74"/>
      <c r="AH789" s="74"/>
      <c r="AI789" s="74"/>
    </row>
    <row r="790" spans="1:35" ht="15.75" customHeight="1" x14ac:dyDescent="0.25">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c r="AD790" s="74"/>
      <c r="AE790" s="74"/>
      <c r="AF790" s="74"/>
      <c r="AG790" s="74"/>
      <c r="AH790" s="74"/>
      <c r="AI790" s="74"/>
    </row>
    <row r="791" spans="1:35" ht="15.75" customHeight="1" x14ac:dyDescent="0.25">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74"/>
      <c r="AC791" s="74"/>
      <c r="AD791" s="74"/>
      <c r="AE791" s="74"/>
      <c r="AF791" s="74"/>
      <c r="AG791" s="74"/>
      <c r="AH791" s="74"/>
      <c r="AI791" s="74"/>
    </row>
    <row r="792" spans="1:35" ht="15.75" customHeight="1" x14ac:dyDescent="0.25">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c r="AD792" s="74"/>
      <c r="AE792" s="74"/>
      <c r="AF792" s="74"/>
      <c r="AG792" s="74"/>
      <c r="AH792" s="74"/>
      <c r="AI792" s="74"/>
    </row>
    <row r="793" spans="1:35" ht="15.75" customHeight="1" x14ac:dyDescent="0.25">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c r="AA793" s="74"/>
      <c r="AB793" s="74"/>
      <c r="AC793" s="74"/>
      <c r="AD793" s="74"/>
      <c r="AE793" s="74"/>
      <c r="AF793" s="74"/>
      <c r="AG793" s="74"/>
      <c r="AH793" s="74"/>
      <c r="AI793" s="74"/>
    </row>
    <row r="794" spans="1:35" ht="15.75" customHeight="1" x14ac:dyDescent="0.25">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c r="AE794" s="74"/>
      <c r="AF794" s="74"/>
      <c r="AG794" s="74"/>
      <c r="AH794" s="74"/>
      <c r="AI794" s="74"/>
    </row>
    <row r="795" spans="1:35" ht="15.75" customHeight="1" x14ac:dyDescent="0.2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74"/>
      <c r="AC795" s="74"/>
      <c r="AD795" s="74"/>
      <c r="AE795" s="74"/>
      <c r="AF795" s="74"/>
      <c r="AG795" s="74"/>
      <c r="AH795" s="74"/>
      <c r="AI795" s="74"/>
    </row>
    <row r="796" spans="1:35" ht="15.75" customHeight="1" x14ac:dyDescent="0.25">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c r="AE796" s="74"/>
      <c r="AF796" s="74"/>
      <c r="AG796" s="74"/>
      <c r="AH796" s="74"/>
      <c r="AI796" s="74"/>
    </row>
    <row r="797" spans="1:35" ht="15.75" customHeight="1" x14ac:dyDescent="0.25">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74"/>
      <c r="AC797" s="74"/>
      <c r="AD797" s="74"/>
      <c r="AE797" s="74"/>
      <c r="AF797" s="74"/>
      <c r="AG797" s="74"/>
      <c r="AH797" s="74"/>
      <c r="AI797" s="74"/>
    </row>
    <row r="798" spans="1:35" ht="15.75" customHeight="1" x14ac:dyDescent="0.25">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c r="AE798" s="74"/>
      <c r="AF798" s="74"/>
      <c r="AG798" s="74"/>
      <c r="AH798" s="74"/>
      <c r="AI798" s="74"/>
    </row>
    <row r="799" spans="1:35" ht="15.75" customHeight="1" x14ac:dyDescent="0.25">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74"/>
      <c r="AC799" s="74"/>
      <c r="AD799" s="74"/>
      <c r="AE799" s="74"/>
      <c r="AF799" s="74"/>
      <c r="AG799" s="74"/>
      <c r="AH799" s="74"/>
      <c r="AI799" s="74"/>
    </row>
    <row r="800" spans="1:35" ht="15.75" customHeight="1" x14ac:dyDescent="0.25">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c r="AD800" s="74"/>
      <c r="AE800" s="74"/>
      <c r="AF800" s="74"/>
      <c r="AG800" s="74"/>
      <c r="AH800" s="74"/>
      <c r="AI800" s="74"/>
    </row>
    <row r="801" spans="1:35" ht="15.75" customHeight="1" x14ac:dyDescent="0.25">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c r="AA801" s="74"/>
      <c r="AB801" s="74"/>
      <c r="AC801" s="74"/>
      <c r="AD801" s="74"/>
      <c r="AE801" s="74"/>
      <c r="AF801" s="74"/>
      <c r="AG801" s="74"/>
      <c r="AH801" s="74"/>
      <c r="AI801" s="74"/>
    </row>
    <row r="802" spans="1:35" ht="15.75" customHeight="1" x14ac:dyDescent="0.25">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c r="AD802" s="74"/>
      <c r="AE802" s="74"/>
      <c r="AF802" s="74"/>
      <c r="AG802" s="74"/>
      <c r="AH802" s="74"/>
      <c r="AI802" s="74"/>
    </row>
    <row r="803" spans="1:35" ht="15.75" customHeight="1" x14ac:dyDescent="0.25">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c r="AA803" s="74"/>
      <c r="AB803" s="74"/>
      <c r="AC803" s="74"/>
      <c r="AD803" s="74"/>
      <c r="AE803" s="74"/>
      <c r="AF803" s="74"/>
      <c r="AG803" s="74"/>
      <c r="AH803" s="74"/>
      <c r="AI803" s="74"/>
    </row>
    <row r="804" spans="1:35" ht="15.75" customHeight="1" x14ac:dyDescent="0.25">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c r="AD804" s="74"/>
      <c r="AE804" s="74"/>
      <c r="AF804" s="74"/>
      <c r="AG804" s="74"/>
      <c r="AH804" s="74"/>
      <c r="AI804" s="74"/>
    </row>
    <row r="805" spans="1:35" ht="15.75" customHeight="1" x14ac:dyDescent="0.2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74"/>
      <c r="AC805" s="74"/>
      <c r="AD805" s="74"/>
      <c r="AE805" s="74"/>
      <c r="AF805" s="74"/>
      <c r="AG805" s="74"/>
      <c r="AH805" s="74"/>
      <c r="AI805" s="74"/>
    </row>
    <row r="806" spans="1:35" ht="15.75" customHeight="1" x14ac:dyDescent="0.25">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c r="AD806" s="74"/>
      <c r="AE806" s="74"/>
      <c r="AF806" s="74"/>
      <c r="AG806" s="74"/>
      <c r="AH806" s="74"/>
      <c r="AI806" s="74"/>
    </row>
    <row r="807" spans="1:35" ht="15.75" customHeight="1" x14ac:dyDescent="0.25">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c r="AA807" s="74"/>
      <c r="AB807" s="74"/>
      <c r="AC807" s="74"/>
      <c r="AD807" s="74"/>
      <c r="AE807" s="74"/>
      <c r="AF807" s="74"/>
      <c r="AG807" s="74"/>
      <c r="AH807" s="74"/>
      <c r="AI807" s="74"/>
    </row>
    <row r="808" spans="1:35" ht="15.75" customHeight="1" x14ac:dyDescent="0.25">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c r="AE808" s="74"/>
      <c r="AF808" s="74"/>
      <c r="AG808" s="74"/>
      <c r="AH808" s="74"/>
      <c r="AI808" s="74"/>
    </row>
    <row r="809" spans="1:35" ht="15.75" customHeight="1" x14ac:dyDescent="0.25">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c r="AA809" s="74"/>
      <c r="AB809" s="74"/>
      <c r="AC809" s="74"/>
      <c r="AD809" s="74"/>
      <c r="AE809" s="74"/>
      <c r="AF809" s="74"/>
      <c r="AG809" s="74"/>
      <c r="AH809" s="74"/>
      <c r="AI809" s="74"/>
    </row>
    <row r="810" spans="1:35" ht="15.75" customHeight="1" x14ac:dyDescent="0.25">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c r="AE810" s="74"/>
      <c r="AF810" s="74"/>
      <c r="AG810" s="74"/>
      <c r="AH810" s="74"/>
      <c r="AI810" s="74"/>
    </row>
    <row r="811" spans="1:35" ht="15.75" customHeight="1" x14ac:dyDescent="0.25">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c r="AA811" s="74"/>
      <c r="AB811" s="74"/>
      <c r="AC811" s="74"/>
      <c r="AD811" s="74"/>
      <c r="AE811" s="74"/>
      <c r="AF811" s="74"/>
      <c r="AG811" s="74"/>
      <c r="AH811" s="74"/>
      <c r="AI811" s="74"/>
    </row>
    <row r="812" spans="1:35" ht="15.75" customHeight="1" x14ac:dyDescent="0.25">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c r="AD812" s="74"/>
      <c r="AE812" s="74"/>
      <c r="AF812" s="74"/>
      <c r="AG812" s="74"/>
      <c r="AH812" s="74"/>
      <c r="AI812" s="74"/>
    </row>
    <row r="813" spans="1:35" ht="15.75" customHeight="1" x14ac:dyDescent="0.25">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c r="AA813" s="74"/>
      <c r="AB813" s="74"/>
      <c r="AC813" s="74"/>
      <c r="AD813" s="74"/>
      <c r="AE813" s="74"/>
      <c r="AF813" s="74"/>
      <c r="AG813" s="74"/>
      <c r="AH813" s="74"/>
      <c r="AI813" s="74"/>
    </row>
    <row r="814" spans="1:35" ht="15.75" customHeight="1" x14ac:dyDescent="0.25">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c r="AD814" s="74"/>
      <c r="AE814" s="74"/>
      <c r="AF814" s="74"/>
      <c r="AG814" s="74"/>
      <c r="AH814" s="74"/>
      <c r="AI814" s="74"/>
    </row>
    <row r="815" spans="1:35" ht="15.75" customHeight="1" x14ac:dyDescent="0.2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c r="AA815" s="74"/>
      <c r="AB815" s="74"/>
      <c r="AC815" s="74"/>
      <c r="AD815" s="74"/>
      <c r="AE815" s="74"/>
      <c r="AF815" s="74"/>
      <c r="AG815" s="74"/>
      <c r="AH815" s="74"/>
      <c r="AI815" s="74"/>
    </row>
    <row r="816" spans="1:35" ht="15.75" customHeight="1" x14ac:dyDescent="0.25">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c r="AD816" s="74"/>
      <c r="AE816" s="74"/>
      <c r="AF816" s="74"/>
      <c r="AG816" s="74"/>
      <c r="AH816" s="74"/>
      <c r="AI816" s="74"/>
    </row>
    <row r="817" spans="1:35" ht="15.75" customHeight="1" x14ac:dyDescent="0.25">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c r="AA817" s="74"/>
      <c r="AB817" s="74"/>
      <c r="AC817" s="74"/>
      <c r="AD817" s="74"/>
      <c r="AE817" s="74"/>
      <c r="AF817" s="74"/>
      <c r="AG817" s="74"/>
      <c r="AH817" s="74"/>
      <c r="AI817" s="74"/>
    </row>
    <row r="818" spans="1:35" ht="15.75" customHeight="1" x14ac:dyDescent="0.25">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c r="AD818" s="74"/>
      <c r="AE818" s="74"/>
      <c r="AF818" s="74"/>
      <c r="AG818" s="74"/>
      <c r="AH818" s="74"/>
      <c r="AI818" s="74"/>
    </row>
    <row r="819" spans="1:35" ht="15.75" customHeight="1" x14ac:dyDescent="0.25">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c r="AA819" s="74"/>
      <c r="AB819" s="74"/>
      <c r="AC819" s="74"/>
      <c r="AD819" s="74"/>
      <c r="AE819" s="74"/>
      <c r="AF819" s="74"/>
      <c r="AG819" s="74"/>
      <c r="AH819" s="74"/>
      <c r="AI819" s="74"/>
    </row>
    <row r="820" spans="1:35" ht="15.75" customHeight="1" x14ac:dyDescent="0.25">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c r="AD820" s="74"/>
      <c r="AE820" s="74"/>
      <c r="AF820" s="74"/>
      <c r="AG820" s="74"/>
      <c r="AH820" s="74"/>
      <c r="AI820" s="74"/>
    </row>
    <row r="821" spans="1:35" ht="15.75" customHeight="1" x14ac:dyDescent="0.25">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c r="AA821" s="74"/>
      <c r="AB821" s="74"/>
      <c r="AC821" s="74"/>
      <c r="AD821" s="74"/>
      <c r="AE821" s="74"/>
      <c r="AF821" s="74"/>
      <c r="AG821" s="74"/>
      <c r="AH821" s="74"/>
      <c r="AI821" s="74"/>
    </row>
    <row r="822" spans="1:35" ht="15.75" customHeight="1" x14ac:dyDescent="0.25">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c r="AD822" s="74"/>
      <c r="AE822" s="74"/>
      <c r="AF822" s="74"/>
      <c r="AG822" s="74"/>
      <c r="AH822" s="74"/>
      <c r="AI822" s="74"/>
    </row>
    <row r="823" spans="1:35" ht="15.75" customHeight="1" x14ac:dyDescent="0.25">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c r="AA823" s="74"/>
      <c r="AB823" s="74"/>
      <c r="AC823" s="74"/>
      <c r="AD823" s="74"/>
      <c r="AE823" s="74"/>
      <c r="AF823" s="74"/>
      <c r="AG823" s="74"/>
      <c r="AH823" s="74"/>
      <c r="AI823" s="74"/>
    </row>
    <row r="824" spans="1:35" ht="15.75" customHeight="1" x14ac:dyDescent="0.25">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c r="AD824" s="74"/>
      <c r="AE824" s="74"/>
      <c r="AF824" s="74"/>
      <c r="AG824" s="74"/>
      <c r="AH824" s="74"/>
      <c r="AI824" s="74"/>
    </row>
    <row r="825" spans="1:35" ht="15.75" customHeight="1" x14ac:dyDescent="0.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c r="AA825" s="74"/>
      <c r="AB825" s="74"/>
      <c r="AC825" s="74"/>
      <c r="AD825" s="74"/>
      <c r="AE825" s="74"/>
      <c r="AF825" s="74"/>
      <c r="AG825" s="74"/>
      <c r="AH825" s="74"/>
      <c r="AI825" s="74"/>
    </row>
    <row r="826" spans="1:35" ht="15.75" customHeight="1" x14ac:dyDescent="0.25">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c r="AD826" s="74"/>
      <c r="AE826" s="74"/>
      <c r="AF826" s="74"/>
      <c r="AG826" s="74"/>
      <c r="AH826" s="74"/>
      <c r="AI826" s="74"/>
    </row>
    <row r="827" spans="1:35" ht="15.75" customHeight="1" x14ac:dyDescent="0.25">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c r="AA827" s="74"/>
      <c r="AB827" s="74"/>
      <c r="AC827" s="74"/>
      <c r="AD827" s="74"/>
      <c r="AE827" s="74"/>
      <c r="AF827" s="74"/>
      <c r="AG827" s="74"/>
      <c r="AH827" s="74"/>
      <c r="AI827" s="74"/>
    </row>
    <row r="828" spans="1:35" ht="15.75" customHeight="1" x14ac:dyDescent="0.25">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c r="AD828" s="74"/>
      <c r="AE828" s="74"/>
      <c r="AF828" s="74"/>
      <c r="AG828" s="74"/>
      <c r="AH828" s="74"/>
      <c r="AI828" s="74"/>
    </row>
    <row r="829" spans="1:35" ht="15.75" customHeight="1" x14ac:dyDescent="0.25">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c r="AA829" s="74"/>
      <c r="AB829" s="74"/>
      <c r="AC829" s="74"/>
      <c r="AD829" s="74"/>
      <c r="AE829" s="74"/>
      <c r="AF829" s="74"/>
      <c r="AG829" s="74"/>
      <c r="AH829" s="74"/>
      <c r="AI829" s="74"/>
    </row>
    <row r="830" spans="1:35" ht="15.75" customHeight="1" x14ac:dyDescent="0.25">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c r="AE830" s="74"/>
      <c r="AF830" s="74"/>
      <c r="AG830" s="74"/>
      <c r="AH830" s="74"/>
      <c r="AI830" s="74"/>
    </row>
    <row r="831" spans="1:35" ht="15.75" customHeight="1" x14ac:dyDescent="0.25">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c r="AA831" s="74"/>
      <c r="AB831" s="74"/>
      <c r="AC831" s="74"/>
      <c r="AD831" s="74"/>
      <c r="AE831" s="74"/>
      <c r="AF831" s="74"/>
      <c r="AG831" s="74"/>
      <c r="AH831" s="74"/>
      <c r="AI831" s="74"/>
    </row>
    <row r="832" spans="1:35" ht="15.75" customHeight="1" x14ac:dyDescent="0.25">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c r="AD832" s="74"/>
      <c r="AE832" s="74"/>
      <c r="AF832" s="74"/>
      <c r="AG832" s="74"/>
      <c r="AH832" s="74"/>
      <c r="AI832" s="74"/>
    </row>
    <row r="833" spans="1:35" ht="15.75" customHeight="1" x14ac:dyDescent="0.25">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c r="AA833" s="74"/>
      <c r="AB833" s="74"/>
      <c r="AC833" s="74"/>
      <c r="AD833" s="74"/>
      <c r="AE833" s="74"/>
      <c r="AF833" s="74"/>
      <c r="AG833" s="74"/>
      <c r="AH833" s="74"/>
      <c r="AI833" s="74"/>
    </row>
    <row r="834" spans="1:35" ht="15.75" customHeight="1" x14ac:dyDescent="0.25">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c r="AD834" s="74"/>
      <c r="AE834" s="74"/>
      <c r="AF834" s="74"/>
      <c r="AG834" s="74"/>
      <c r="AH834" s="74"/>
      <c r="AI834" s="74"/>
    </row>
    <row r="835" spans="1:35" ht="15.75" customHeight="1" x14ac:dyDescent="0.2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c r="AA835" s="74"/>
      <c r="AB835" s="74"/>
      <c r="AC835" s="74"/>
      <c r="AD835" s="74"/>
      <c r="AE835" s="74"/>
      <c r="AF835" s="74"/>
      <c r="AG835" s="74"/>
      <c r="AH835" s="74"/>
      <c r="AI835" s="74"/>
    </row>
    <row r="836" spans="1:35" ht="15.75" customHeight="1" x14ac:dyDescent="0.25">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c r="AD836" s="74"/>
      <c r="AE836" s="74"/>
      <c r="AF836" s="74"/>
      <c r="AG836" s="74"/>
      <c r="AH836" s="74"/>
      <c r="AI836" s="74"/>
    </row>
    <row r="837" spans="1:35" ht="15.75" customHeight="1" x14ac:dyDescent="0.25">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74"/>
      <c r="AC837" s="74"/>
      <c r="AD837" s="74"/>
      <c r="AE837" s="74"/>
      <c r="AF837" s="74"/>
      <c r="AG837" s="74"/>
      <c r="AH837" s="74"/>
      <c r="AI837" s="74"/>
    </row>
    <row r="838" spans="1:35" ht="15.75" customHeight="1" x14ac:dyDescent="0.25">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c r="AD838" s="74"/>
      <c r="AE838" s="74"/>
      <c r="AF838" s="74"/>
      <c r="AG838" s="74"/>
      <c r="AH838" s="74"/>
      <c r="AI838" s="74"/>
    </row>
    <row r="839" spans="1:35" ht="15.75" customHeight="1" x14ac:dyDescent="0.25">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c r="AA839" s="74"/>
      <c r="AB839" s="74"/>
      <c r="AC839" s="74"/>
      <c r="AD839" s="74"/>
      <c r="AE839" s="74"/>
      <c r="AF839" s="74"/>
      <c r="AG839" s="74"/>
      <c r="AH839" s="74"/>
      <c r="AI839" s="74"/>
    </row>
    <row r="840" spans="1:35" ht="15.75" customHeight="1" x14ac:dyDescent="0.25">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c r="AD840" s="74"/>
      <c r="AE840" s="74"/>
      <c r="AF840" s="74"/>
      <c r="AG840" s="74"/>
      <c r="AH840" s="74"/>
      <c r="AI840" s="74"/>
    </row>
    <row r="841" spans="1:35" ht="15.75" customHeight="1" x14ac:dyDescent="0.25">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c r="AA841" s="74"/>
      <c r="AB841" s="74"/>
      <c r="AC841" s="74"/>
      <c r="AD841" s="74"/>
      <c r="AE841" s="74"/>
      <c r="AF841" s="74"/>
      <c r="AG841" s="74"/>
      <c r="AH841" s="74"/>
      <c r="AI841" s="74"/>
    </row>
    <row r="842" spans="1:35" ht="15.75" customHeight="1" x14ac:dyDescent="0.25">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c r="AD842" s="74"/>
      <c r="AE842" s="74"/>
      <c r="AF842" s="74"/>
      <c r="AG842" s="74"/>
      <c r="AH842" s="74"/>
      <c r="AI842" s="74"/>
    </row>
    <row r="843" spans="1:35" ht="15.75" customHeight="1" x14ac:dyDescent="0.25">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c r="AA843" s="74"/>
      <c r="AB843" s="74"/>
      <c r="AC843" s="74"/>
      <c r="AD843" s="74"/>
      <c r="AE843" s="74"/>
      <c r="AF843" s="74"/>
      <c r="AG843" s="74"/>
      <c r="AH843" s="74"/>
      <c r="AI843" s="74"/>
    </row>
    <row r="844" spans="1:35" ht="15.75" customHeight="1" x14ac:dyDescent="0.25">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c r="AD844" s="74"/>
      <c r="AE844" s="74"/>
      <c r="AF844" s="74"/>
      <c r="AG844" s="74"/>
      <c r="AH844" s="74"/>
      <c r="AI844" s="74"/>
    </row>
    <row r="845" spans="1:35" ht="15.75" customHeight="1" x14ac:dyDescent="0.2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c r="AA845" s="74"/>
      <c r="AB845" s="74"/>
      <c r="AC845" s="74"/>
      <c r="AD845" s="74"/>
      <c r="AE845" s="74"/>
      <c r="AF845" s="74"/>
      <c r="AG845" s="74"/>
      <c r="AH845" s="74"/>
      <c r="AI845" s="74"/>
    </row>
    <row r="846" spans="1:35" ht="15.75" customHeight="1" x14ac:dyDescent="0.25">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c r="AD846" s="74"/>
      <c r="AE846" s="74"/>
      <c r="AF846" s="74"/>
      <c r="AG846" s="74"/>
      <c r="AH846" s="74"/>
      <c r="AI846" s="74"/>
    </row>
    <row r="847" spans="1:35" ht="15.75" customHeight="1" x14ac:dyDescent="0.25">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c r="AA847" s="74"/>
      <c r="AB847" s="74"/>
      <c r="AC847" s="74"/>
      <c r="AD847" s="74"/>
      <c r="AE847" s="74"/>
      <c r="AF847" s="74"/>
      <c r="AG847" s="74"/>
      <c r="AH847" s="74"/>
      <c r="AI847" s="74"/>
    </row>
    <row r="848" spans="1:35" ht="15.75" customHeight="1" x14ac:dyDescent="0.25">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c r="AD848" s="74"/>
      <c r="AE848" s="74"/>
      <c r="AF848" s="74"/>
      <c r="AG848" s="74"/>
      <c r="AH848" s="74"/>
      <c r="AI848" s="74"/>
    </row>
    <row r="849" spans="1:35" ht="15.75" customHeight="1" x14ac:dyDescent="0.25">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c r="AA849" s="74"/>
      <c r="AB849" s="74"/>
      <c r="AC849" s="74"/>
      <c r="AD849" s="74"/>
      <c r="AE849" s="74"/>
      <c r="AF849" s="74"/>
      <c r="AG849" s="74"/>
      <c r="AH849" s="74"/>
      <c r="AI849" s="74"/>
    </row>
    <row r="850" spans="1:35" ht="15.75" customHeight="1" x14ac:dyDescent="0.25">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c r="AD850" s="74"/>
      <c r="AE850" s="74"/>
      <c r="AF850" s="74"/>
      <c r="AG850" s="74"/>
      <c r="AH850" s="74"/>
      <c r="AI850" s="74"/>
    </row>
    <row r="851" spans="1:35" ht="15.75" customHeight="1" x14ac:dyDescent="0.25">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c r="AA851" s="74"/>
      <c r="AB851" s="74"/>
      <c r="AC851" s="74"/>
      <c r="AD851" s="74"/>
      <c r="AE851" s="74"/>
      <c r="AF851" s="74"/>
      <c r="AG851" s="74"/>
      <c r="AH851" s="74"/>
      <c r="AI851" s="74"/>
    </row>
    <row r="852" spans="1:35" ht="15.75" customHeight="1" x14ac:dyDescent="0.25">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c r="AD852" s="74"/>
      <c r="AE852" s="74"/>
      <c r="AF852" s="74"/>
      <c r="AG852" s="74"/>
      <c r="AH852" s="74"/>
      <c r="AI852" s="74"/>
    </row>
    <row r="853" spans="1:35" ht="15.75" customHeight="1" x14ac:dyDescent="0.25">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c r="AA853" s="74"/>
      <c r="AB853" s="74"/>
      <c r="AC853" s="74"/>
      <c r="AD853" s="74"/>
      <c r="AE853" s="74"/>
      <c r="AF853" s="74"/>
      <c r="AG853" s="74"/>
      <c r="AH853" s="74"/>
      <c r="AI853" s="74"/>
    </row>
    <row r="854" spans="1:35" ht="15.75" customHeight="1" x14ac:dyDescent="0.25">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c r="AD854" s="74"/>
      <c r="AE854" s="74"/>
      <c r="AF854" s="74"/>
      <c r="AG854" s="74"/>
      <c r="AH854" s="74"/>
      <c r="AI854" s="74"/>
    </row>
    <row r="855" spans="1:35" ht="15.75" customHeight="1" x14ac:dyDescent="0.2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c r="AA855" s="74"/>
      <c r="AB855" s="74"/>
      <c r="AC855" s="74"/>
      <c r="AD855" s="74"/>
      <c r="AE855" s="74"/>
      <c r="AF855" s="74"/>
      <c r="AG855" s="74"/>
      <c r="AH855" s="74"/>
      <c r="AI855" s="74"/>
    </row>
    <row r="856" spans="1:35" ht="15.75" customHeight="1" x14ac:dyDescent="0.25">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c r="AD856" s="74"/>
      <c r="AE856" s="74"/>
      <c r="AF856" s="74"/>
      <c r="AG856" s="74"/>
      <c r="AH856" s="74"/>
      <c r="AI856" s="74"/>
    </row>
    <row r="857" spans="1:35" ht="15.75" customHeight="1" x14ac:dyDescent="0.25">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c r="AA857" s="74"/>
      <c r="AB857" s="74"/>
      <c r="AC857" s="74"/>
      <c r="AD857" s="74"/>
      <c r="AE857" s="74"/>
      <c r="AF857" s="74"/>
      <c r="AG857" s="74"/>
      <c r="AH857" s="74"/>
      <c r="AI857" s="74"/>
    </row>
    <row r="858" spans="1:35" ht="15.75" customHeight="1" x14ac:dyDescent="0.25">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c r="AD858" s="74"/>
      <c r="AE858" s="74"/>
      <c r="AF858" s="74"/>
      <c r="AG858" s="74"/>
      <c r="AH858" s="74"/>
      <c r="AI858" s="74"/>
    </row>
    <row r="859" spans="1:35" ht="15.75" customHeight="1" x14ac:dyDescent="0.25">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c r="AA859" s="74"/>
      <c r="AB859" s="74"/>
      <c r="AC859" s="74"/>
      <c r="AD859" s="74"/>
      <c r="AE859" s="74"/>
      <c r="AF859" s="74"/>
      <c r="AG859" s="74"/>
      <c r="AH859" s="74"/>
      <c r="AI859" s="74"/>
    </row>
    <row r="860" spans="1:35" ht="15.75" customHeight="1" x14ac:dyDescent="0.25">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c r="AD860" s="74"/>
      <c r="AE860" s="74"/>
      <c r="AF860" s="74"/>
      <c r="AG860" s="74"/>
      <c r="AH860" s="74"/>
      <c r="AI860" s="74"/>
    </row>
    <row r="861" spans="1:35" ht="15.75" customHeight="1" x14ac:dyDescent="0.25">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c r="AA861" s="74"/>
      <c r="AB861" s="74"/>
      <c r="AC861" s="74"/>
      <c r="AD861" s="74"/>
      <c r="AE861" s="74"/>
      <c r="AF861" s="74"/>
      <c r="AG861" s="74"/>
      <c r="AH861" s="74"/>
      <c r="AI861" s="74"/>
    </row>
    <row r="862" spans="1:35" ht="15.75" customHeight="1" x14ac:dyDescent="0.25">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c r="AD862" s="74"/>
      <c r="AE862" s="74"/>
      <c r="AF862" s="74"/>
      <c r="AG862" s="74"/>
      <c r="AH862" s="74"/>
      <c r="AI862" s="74"/>
    </row>
    <row r="863" spans="1:35" ht="15.75" customHeight="1" x14ac:dyDescent="0.25">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c r="AA863" s="74"/>
      <c r="AB863" s="74"/>
      <c r="AC863" s="74"/>
      <c r="AD863" s="74"/>
      <c r="AE863" s="74"/>
      <c r="AF863" s="74"/>
      <c r="AG863" s="74"/>
      <c r="AH863" s="74"/>
      <c r="AI863" s="74"/>
    </row>
    <row r="864" spans="1:35" ht="15.75" customHeight="1" x14ac:dyDescent="0.25">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c r="AD864" s="74"/>
      <c r="AE864" s="74"/>
      <c r="AF864" s="74"/>
      <c r="AG864" s="74"/>
      <c r="AH864" s="74"/>
      <c r="AI864" s="74"/>
    </row>
    <row r="865" spans="1:35" ht="15.75" customHeight="1" x14ac:dyDescent="0.2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c r="AA865" s="74"/>
      <c r="AB865" s="74"/>
      <c r="AC865" s="74"/>
      <c r="AD865" s="74"/>
      <c r="AE865" s="74"/>
      <c r="AF865" s="74"/>
      <c r="AG865" s="74"/>
      <c r="AH865" s="74"/>
      <c r="AI865" s="74"/>
    </row>
    <row r="866" spans="1:35" ht="15.75" customHeight="1" x14ac:dyDescent="0.25">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c r="AD866" s="74"/>
      <c r="AE866" s="74"/>
      <c r="AF866" s="74"/>
      <c r="AG866" s="74"/>
      <c r="AH866" s="74"/>
      <c r="AI866" s="74"/>
    </row>
    <row r="867" spans="1:35" ht="15.75" customHeight="1" x14ac:dyDescent="0.25">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c r="AA867" s="74"/>
      <c r="AB867" s="74"/>
      <c r="AC867" s="74"/>
      <c r="AD867" s="74"/>
      <c r="AE867" s="74"/>
      <c r="AF867" s="74"/>
      <c r="AG867" s="74"/>
      <c r="AH867" s="74"/>
      <c r="AI867" s="74"/>
    </row>
    <row r="868" spans="1:35" ht="15.75" customHeight="1" x14ac:dyDescent="0.25">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c r="AD868" s="74"/>
      <c r="AE868" s="74"/>
      <c r="AF868" s="74"/>
      <c r="AG868" s="74"/>
      <c r="AH868" s="74"/>
      <c r="AI868" s="74"/>
    </row>
    <row r="869" spans="1:35" ht="15.75" customHeight="1" x14ac:dyDescent="0.25">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74"/>
      <c r="AC869" s="74"/>
      <c r="AD869" s="74"/>
      <c r="AE869" s="74"/>
      <c r="AF869" s="74"/>
      <c r="AG869" s="74"/>
      <c r="AH869" s="74"/>
      <c r="AI869" s="74"/>
    </row>
    <row r="870" spans="1:35" ht="15.75" customHeight="1" x14ac:dyDescent="0.25">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c r="AD870" s="74"/>
      <c r="AE870" s="74"/>
      <c r="AF870" s="74"/>
      <c r="AG870" s="74"/>
      <c r="AH870" s="74"/>
      <c r="AI870" s="74"/>
    </row>
    <row r="871" spans="1:35" ht="15.75" customHeight="1" x14ac:dyDescent="0.25">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74"/>
      <c r="AC871" s="74"/>
      <c r="AD871" s="74"/>
      <c r="AE871" s="74"/>
      <c r="AF871" s="74"/>
      <c r="AG871" s="74"/>
      <c r="AH871" s="74"/>
      <c r="AI871" s="74"/>
    </row>
    <row r="872" spans="1:35" ht="15.75" customHeight="1" x14ac:dyDescent="0.25">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c r="AD872" s="74"/>
      <c r="AE872" s="74"/>
      <c r="AF872" s="74"/>
      <c r="AG872" s="74"/>
      <c r="AH872" s="74"/>
      <c r="AI872" s="74"/>
    </row>
    <row r="873" spans="1:35" ht="15.75" customHeight="1" x14ac:dyDescent="0.25">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c r="AA873" s="74"/>
      <c r="AB873" s="74"/>
      <c r="AC873" s="74"/>
      <c r="AD873" s="74"/>
      <c r="AE873" s="74"/>
      <c r="AF873" s="74"/>
      <c r="AG873" s="74"/>
      <c r="AH873" s="74"/>
      <c r="AI873" s="74"/>
    </row>
    <row r="874" spans="1:35" ht="15.75" customHeight="1" x14ac:dyDescent="0.25">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c r="AE874" s="74"/>
      <c r="AF874" s="74"/>
      <c r="AG874" s="74"/>
      <c r="AH874" s="74"/>
      <c r="AI874" s="74"/>
    </row>
    <row r="875" spans="1:35" ht="15.75" customHeight="1" x14ac:dyDescent="0.2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c r="AE875" s="74"/>
      <c r="AF875" s="74"/>
      <c r="AG875" s="74"/>
      <c r="AH875" s="74"/>
      <c r="AI875" s="74"/>
    </row>
    <row r="876" spans="1:35" ht="15.75" customHeight="1" x14ac:dyDescent="0.25">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c r="AE876" s="74"/>
      <c r="AF876" s="74"/>
      <c r="AG876" s="74"/>
      <c r="AH876" s="74"/>
      <c r="AI876" s="74"/>
    </row>
    <row r="877" spans="1:35" ht="15.75" customHeight="1" x14ac:dyDescent="0.25">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74"/>
      <c r="AC877" s="74"/>
      <c r="AD877" s="74"/>
      <c r="AE877" s="74"/>
      <c r="AF877" s="74"/>
      <c r="AG877" s="74"/>
      <c r="AH877" s="74"/>
      <c r="AI877" s="74"/>
    </row>
    <row r="878" spans="1:35" ht="15.75" customHeight="1" x14ac:dyDescent="0.25">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c r="AE878" s="74"/>
      <c r="AF878" s="74"/>
      <c r="AG878" s="74"/>
      <c r="AH878" s="74"/>
      <c r="AI878" s="74"/>
    </row>
    <row r="879" spans="1:35" ht="15.75" customHeight="1" x14ac:dyDescent="0.25">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74"/>
      <c r="AC879" s="74"/>
      <c r="AD879" s="74"/>
      <c r="AE879" s="74"/>
      <c r="AF879" s="74"/>
      <c r="AG879" s="74"/>
      <c r="AH879" s="74"/>
      <c r="AI879" s="74"/>
    </row>
    <row r="880" spans="1:35" ht="15.75" customHeight="1" x14ac:dyDescent="0.25">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c r="AD880" s="74"/>
      <c r="AE880" s="74"/>
      <c r="AF880" s="74"/>
      <c r="AG880" s="74"/>
      <c r="AH880" s="74"/>
      <c r="AI880" s="74"/>
    </row>
    <row r="881" spans="1:35" ht="15.75" customHeight="1" x14ac:dyDescent="0.25">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c r="AA881" s="74"/>
      <c r="AB881" s="74"/>
      <c r="AC881" s="74"/>
      <c r="AD881" s="74"/>
      <c r="AE881" s="74"/>
      <c r="AF881" s="74"/>
      <c r="AG881" s="74"/>
      <c r="AH881" s="74"/>
      <c r="AI881" s="74"/>
    </row>
    <row r="882" spans="1:35" ht="15.75" customHeight="1" x14ac:dyDescent="0.25">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c r="AE882" s="74"/>
      <c r="AF882" s="74"/>
      <c r="AG882" s="74"/>
      <c r="AH882" s="74"/>
      <c r="AI882" s="74"/>
    </row>
    <row r="883" spans="1:35" ht="15.75" customHeight="1" x14ac:dyDescent="0.25">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c r="AA883" s="74"/>
      <c r="AB883" s="74"/>
      <c r="AC883" s="74"/>
      <c r="AD883" s="74"/>
      <c r="AE883" s="74"/>
      <c r="AF883" s="74"/>
      <c r="AG883" s="74"/>
      <c r="AH883" s="74"/>
      <c r="AI883" s="74"/>
    </row>
    <row r="884" spans="1:35" ht="15.75" customHeight="1" x14ac:dyDescent="0.25">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c r="AD884" s="74"/>
      <c r="AE884" s="74"/>
      <c r="AF884" s="74"/>
      <c r="AG884" s="74"/>
      <c r="AH884" s="74"/>
      <c r="AI884" s="74"/>
    </row>
    <row r="885" spans="1:35" ht="15.75" customHeight="1" x14ac:dyDescent="0.2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c r="AA885" s="74"/>
      <c r="AB885" s="74"/>
      <c r="AC885" s="74"/>
      <c r="AD885" s="74"/>
      <c r="AE885" s="74"/>
      <c r="AF885" s="74"/>
      <c r="AG885" s="74"/>
      <c r="AH885" s="74"/>
      <c r="AI885" s="74"/>
    </row>
    <row r="886" spans="1:35" ht="15.75" customHeight="1" x14ac:dyDescent="0.25">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c r="AD886" s="74"/>
      <c r="AE886" s="74"/>
      <c r="AF886" s="74"/>
      <c r="AG886" s="74"/>
      <c r="AH886" s="74"/>
      <c r="AI886" s="74"/>
    </row>
    <row r="887" spans="1:35" ht="15.75" customHeight="1" x14ac:dyDescent="0.25">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74"/>
      <c r="AB887" s="74"/>
      <c r="AC887" s="74"/>
      <c r="AD887" s="74"/>
      <c r="AE887" s="74"/>
      <c r="AF887" s="74"/>
      <c r="AG887" s="74"/>
      <c r="AH887" s="74"/>
      <c r="AI887" s="74"/>
    </row>
    <row r="888" spans="1:35" ht="15.75" customHeight="1" x14ac:dyDescent="0.25">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c r="AD888" s="74"/>
      <c r="AE888" s="74"/>
      <c r="AF888" s="74"/>
      <c r="AG888" s="74"/>
      <c r="AH888" s="74"/>
      <c r="AI888" s="74"/>
    </row>
    <row r="889" spans="1:35" ht="15.75" customHeight="1" x14ac:dyDescent="0.25">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c r="AA889" s="74"/>
      <c r="AB889" s="74"/>
      <c r="AC889" s="74"/>
      <c r="AD889" s="74"/>
      <c r="AE889" s="74"/>
      <c r="AF889" s="74"/>
      <c r="AG889" s="74"/>
      <c r="AH889" s="74"/>
      <c r="AI889" s="74"/>
    </row>
    <row r="890" spans="1:35" ht="15.75" customHeight="1" x14ac:dyDescent="0.25">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c r="AD890" s="74"/>
      <c r="AE890" s="74"/>
      <c r="AF890" s="74"/>
      <c r="AG890" s="74"/>
      <c r="AH890" s="74"/>
      <c r="AI890" s="74"/>
    </row>
    <row r="891" spans="1:35" ht="15.75" customHeight="1" x14ac:dyDescent="0.25">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c r="AA891" s="74"/>
      <c r="AB891" s="74"/>
      <c r="AC891" s="74"/>
      <c r="AD891" s="74"/>
      <c r="AE891" s="74"/>
      <c r="AF891" s="74"/>
      <c r="AG891" s="74"/>
      <c r="AH891" s="74"/>
      <c r="AI891" s="74"/>
    </row>
    <row r="892" spans="1:35" ht="15.75" customHeight="1" x14ac:dyDescent="0.25">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c r="AD892" s="74"/>
      <c r="AE892" s="74"/>
      <c r="AF892" s="74"/>
      <c r="AG892" s="74"/>
      <c r="AH892" s="74"/>
      <c r="AI892" s="74"/>
    </row>
    <row r="893" spans="1:35" ht="15.75" customHeight="1" x14ac:dyDescent="0.25">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c r="AA893" s="74"/>
      <c r="AB893" s="74"/>
      <c r="AC893" s="74"/>
      <c r="AD893" s="74"/>
      <c r="AE893" s="74"/>
      <c r="AF893" s="74"/>
      <c r="AG893" s="74"/>
      <c r="AH893" s="74"/>
      <c r="AI893" s="74"/>
    </row>
    <row r="894" spans="1:35" ht="15.75" customHeight="1" x14ac:dyDescent="0.25">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c r="AD894" s="74"/>
      <c r="AE894" s="74"/>
      <c r="AF894" s="74"/>
      <c r="AG894" s="74"/>
      <c r="AH894" s="74"/>
      <c r="AI894" s="74"/>
    </row>
    <row r="895" spans="1:35" ht="15.75" customHeight="1" x14ac:dyDescent="0.2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c r="AA895" s="74"/>
      <c r="AB895" s="74"/>
      <c r="AC895" s="74"/>
      <c r="AD895" s="74"/>
      <c r="AE895" s="74"/>
      <c r="AF895" s="74"/>
      <c r="AG895" s="74"/>
      <c r="AH895" s="74"/>
      <c r="AI895" s="74"/>
    </row>
    <row r="896" spans="1:35" ht="15.75" customHeight="1" x14ac:dyDescent="0.25">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c r="AD896" s="74"/>
      <c r="AE896" s="74"/>
      <c r="AF896" s="74"/>
      <c r="AG896" s="74"/>
      <c r="AH896" s="74"/>
      <c r="AI896" s="74"/>
    </row>
    <row r="897" spans="1:35" ht="15.75" customHeight="1" x14ac:dyDescent="0.25">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c r="AA897" s="74"/>
      <c r="AB897" s="74"/>
      <c r="AC897" s="74"/>
      <c r="AD897" s="74"/>
      <c r="AE897" s="74"/>
      <c r="AF897" s="74"/>
      <c r="AG897" s="74"/>
      <c r="AH897" s="74"/>
      <c r="AI897" s="74"/>
    </row>
    <row r="898" spans="1:35" ht="15.75" customHeight="1" x14ac:dyDescent="0.25">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c r="AD898" s="74"/>
      <c r="AE898" s="74"/>
      <c r="AF898" s="74"/>
      <c r="AG898" s="74"/>
      <c r="AH898" s="74"/>
      <c r="AI898" s="74"/>
    </row>
    <row r="899" spans="1:35" ht="15.75" customHeight="1" x14ac:dyDescent="0.25">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c r="AA899" s="74"/>
      <c r="AB899" s="74"/>
      <c r="AC899" s="74"/>
      <c r="AD899" s="74"/>
      <c r="AE899" s="74"/>
      <c r="AF899" s="74"/>
      <c r="AG899" s="74"/>
      <c r="AH899" s="74"/>
      <c r="AI899" s="74"/>
    </row>
    <row r="900" spans="1:35" ht="15.75" customHeight="1" x14ac:dyDescent="0.25">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c r="AD900" s="74"/>
      <c r="AE900" s="74"/>
      <c r="AF900" s="74"/>
      <c r="AG900" s="74"/>
      <c r="AH900" s="74"/>
      <c r="AI900" s="74"/>
    </row>
    <row r="901" spans="1:35" ht="15.75" customHeight="1" x14ac:dyDescent="0.25">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c r="AA901" s="74"/>
      <c r="AB901" s="74"/>
      <c r="AC901" s="74"/>
      <c r="AD901" s="74"/>
      <c r="AE901" s="74"/>
      <c r="AF901" s="74"/>
      <c r="AG901" s="74"/>
      <c r="AH901" s="74"/>
      <c r="AI901" s="74"/>
    </row>
    <row r="902" spans="1:35" ht="15.75" customHeight="1" x14ac:dyDescent="0.25">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c r="AD902" s="74"/>
      <c r="AE902" s="74"/>
      <c r="AF902" s="74"/>
      <c r="AG902" s="74"/>
      <c r="AH902" s="74"/>
      <c r="AI902" s="74"/>
    </row>
    <row r="903" spans="1:35" ht="15.75" customHeight="1" x14ac:dyDescent="0.25">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c r="AA903" s="74"/>
      <c r="AB903" s="74"/>
      <c r="AC903" s="74"/>
      <c r="AD903" s="74"/>
      <c r="AE903" s="74"/>
      <c r="AF903" s="74"/>
      <c r="AG903" s="74"/>
      <c r="AH903" s="74"/>
      <c r="AI903" s="74"/>
    </row>
    <row r="904" spans="1:35" ht="15.75" customHeight="1" x14ac:dyDescent="0.25">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c r="AD904" s="74"/>
      <c r="AE904" s="74"/>
      <c r="AF904" s="74"/>
      <c r="AG904" s="74"/>
      <c r="AH904" s="74"/>
      <c r="AI904" s="74"/>
    </row>
    <row r="905" spans="1:35" ht="15.75" customHeight="1" x14ac:dyDescent="0.2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c r="AA905" s="74"/>
      <c r="AB905" s="74"/>
      <c r="AC905" s="74"/>
      <c r="AD905" s="74"/>
      <c r="AE905" s="74"/>
      <c r="AF905" s="74"/>
      <c r="AG905" s="74"/>
      <c r="AH905" s="74"/>
      <c r="AI905" s="74"/>
    </row>
    <row r="906" spans="1:35" ht="15.75" customHeight="1" x14ac:dyDescent="0.25">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c r="AD906" s="74"/>
      <c r="AE906" s="74"/>
      <c r="AF906" s="74"/>
      <c r="AG906" s="74"/>
      <c r="AH906" s="74"/>
      <c r="AI906" s="74"/>
    </row>
    <row r="907" spans="1:35" ht="15.75" customHeight="1" x14ac:dyDescent="0.25">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c r="AA907" s="74"/>
      <c r="AB907" s="74"/>
      <c r="AC907" s="74"/>
      <c r="AD907" s="74"/>
      <c r="AE907" s="74"/>
      <c r="AF907" s="74"/>
      <c r="AG907" s="74"/>
      <c r="AH907" s="74"/>
      <c r="AI907" s="74"/>
    </row>
    <row r="908" spans="1:35" ht="15.75" customHeight="1" x14ac:dyDescent="0.25">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c r="AD908" s="74"/>
      <c r="AE908" s="74"/>
      <c r="AF908" s="74"/>
      <c r="AG908" s="74"/>
      <c r="AH908" s="74"/>
      <c r="AI908" s="74"/>
    </row>
    <row r="909" spans="1:35" ht="15.75" customHeight="1" x14ac:dyDescent="0.25">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c r="AA909" s="74"/>
      <c r="AB909" s="74"/>
      <c r="AC909" s="74"/>
      <c r="AD909" s="74"/>
      <c r="AE909" s="74"/>
      <c r="AF909" s="74"/>
      <c r="AG909" s="74"/>
      <c r="AH909" s="74"/>
      <c r="AI909" s="74"/>
    </row>
    <row r="910" spans="1:35" ht="15.75" customHeight="1" x14ac:dyDescent="0.25">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c r="AE910" s="74"/>
      <c r="AF910" s="74"/>
      <c r="AG910" s="74"/>
      <c r="AH910" s="74"/>
      <c r="AI910" s="74"/>
    </row>
    <row r="911" spans="1:35" ht="15.75" customHeight="1" x14ac:dyDescent="0.25">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c r="AA911" s="74"/>
      <c r="AB911" s="74"/>
      <c r="AC911" s="74"/>
      <c r="AD911" s="74"/>
      <c r="AE911" s="74"/>
      <c r="AF911" s="74"/>
      <c r="AG911" s="74"/>
      <c r="AH911" s="74"/>
      <c r="AI911" s="74"/>
    </row>
    <row r="912" spans="1:35" ht="15.75" customHeight="1" x14ac:dyDescent="0.25">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c r="AD912" s="74"/>
      <c r="AE912" s="74"/>
      <c r="AF912" s="74"/>
      <c r="AG912" s="74"/>
      <c r="AH912" s="74"/>
      <c r="AI912" s="74"/>
    </row>
    <row r="913" spans="1:35" ht="15.75" customHeight="1" x14ac:dyDescent="0.25">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c r="AA913" s="74"/>
      <c r="AB913" s="74"/>
      <c r="AC913" s="74"/>
      <c r="AD913" s="74"/>
      <c r="AE913" s="74"/>
      <c r="AF913" s="74"/>
      <c r="AG913" s="74"/>
      <c r="AH913" s="74"/>
      <c r="AI913" s="74"/>
    </row>
    <row r="914" spans="1:35" ht="15.75" customHeight="1" x14ac:dyDescent="0.25">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c r="AD914" s="74"/>
      <c r="AE914" s="74"/>
      <c r="AF914" s="74"/>
      <c r="AG914" s="74"/>
      <c r="AH914" s="74"/>
      <c r="AI914" s="74"/>
    </row>
    <row r="915" spans="1:35" ht="15.75" customHeight="1" x14ac:dyDescent="0.2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c r="AA915" s="74"/>
      <c r="AB915" s="74"/>
      <c r="AC915" s="74"/>
      <c r="AD915" s="74"/>
      <c r="AE915" s="74"/>
      <c r="AF915" s="74"/>
      <c r="AG915" s="74"/>
      <c r="AH915" s="74"/>
      <c r="AI915" s="74"/>
    </row>
    <row r="916" spans="1:35" ht="15.75" customHeight="1" x14ac:dyDescent="0.25">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c r="AD916" s="74"/>
      <c r="AE916" s="74"/>
      <c r="AF916" s="74"/>
      <c r="AG916" s="74"/>
      <c r="AH916" s="74"/>
      <c r="AI916" s="74"/>
    </row>
    <row r="917" spans="1:35" ht="15.75" customHeight="1" x14ac:dyDescent="0.25">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c r="AA917" s="74"/>
      <c r="AB917" s="74"/>
      <c r="AC917" s="74"/>
      <c r="AD917" s="74"/>
      <c r="AE917" s="74"/>
      <c r="AF917" s="74"/>
      <c r="AG917" s="74"/>
      <c r="AH917" s="74"/>
      <c r="AI917" s="74"/>
    </row>
    <row r="918" spans="1:35" ht="15.75" customHeight="1" x14ac:dyDescent="0.25">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c r="AD918" s="74"/>
      <c r="AE918" s="74"/>
      <c r="AF918" s="74"/>
      <c r="AG918" s="74"/>
      <c r="AH918" s="74"/>
      <c r="AI918" s="74"/>
    </row>
    <row r="919" spans="1:35" ht="15.75" customHeight="1" x14ac:dyDescent="0.25">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74"/>
      <c r="AB919" s="74"/>
      <c r="AC919" s="74"/>
      <c r="AD919" s="74"/>
      <c r="AE919" s="74"/>
      <c r="AF919" s="74"/>
      <c r="AG919" s="74"/>
      <c r="AH919" s="74"/>
      <c r="AI919" s="74"/>
    </row>
    <row r="920" spans="1:35" ht="15.75" customHeight="1" x14ac:dyDescent="0.25">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c r="AD920" s="74"/>
      <c r="AE920" s="74"/>
      <c r="AF920" s="74"/>
      <c r="AG920" s="74"/>
      <c r="AH920" s="74"/>
      <c r="AI920" s="74"/>
    </row>
    <row r="921" spans="1:35" ht="15.75" customHeight="1" x14ac:dyDescent="0.25">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c r="AA921" s="74"/>
      <c r="AB921" s="74"/>
      <c r="AC921" s="74"/>
      <c r="AD921" s="74"/>
      <c r="AE921" s="74"/>
      <c r="AF921" s="74"/>
      <c r="AG921" s="74"/>
      <c r="AH921" s="74"/>
      <c r="AI921" s="74"/>
    </row>
    <row r="922" spans="1:35" ht="15.75" customHeight="1" x14ac:dyDescent="0.25">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c r="AD922" s="74"/>
      <c r="AE922" s="74"/>
      <c r="AF922" s="74"/>
      <c r="AG922" s="74"/>
      <c r="AH922" s="74"/>
      <c r="AI922" s="74"/>
    </row>
    <row r="923" spans="1:35" ht="15.75" customHeight="1" x14ac:dyDescent="0.25">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c r="AA923" s="74"/>
      <c r="AB923" s="74"/>
      <c r="AC923" s="74"/>
      <c r="AD923" s="74"/>
      <c r="AE923" s="74"/>
      <c r="AF923" s="74"/>
      <c r="AG923" s="74"/>
      <c r="AH923" s="74"/>
      <c r="AI923" s="74"/>
    </row>
    <row r="924" spans="1:35" ht="15.75" customHeight="1" x14ac:dyDescent="0.25">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c r="AD924" s="74"/>
      <c r="AE924" s="74"/>
      <c r="AF924" s="74"/>
      <c r="AG924" s="74"/>
      <c r="AH924" s="74"/>
      <c r="AI924" s="74"/>
    </row>
    <row r="925" spans="1:35" ht="15.75" customHeight="1" x14ac:dyDescent="0.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c r="AA925" s="74"/>
      <c r="AB925" s="74"/>
      <c r="AC925" s="74"/>
      <c r="AD925" s="74"/>
      <c r="AE925" s="74"/>
      <c r="AF925" s="74"/>
      <c r="AG925" s="74"/>
      <c r="AH925" s="74"/>
      <c r="AI925" s="74"/>
    </row>
    <row r="926" spans="1:35" ht="15.75" customHeight="1" x14ac:dyDescent="0.25">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c r="AD926" s="74"/>
      <c r="AE926" s="74"/>
      <c r="AF926" s="74"/>
      <c r="AG926" s="74"/>
      <c r="AH926" s="74"/>
      <c r="AI926" s="74"/>
    </row>
    <row r="927" spans="1:35" ht="15.75" customHeight="1" x14ac:dyDescent="0.25">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c r="AA927" s="74"/>
      <c r="AB927" s="74"/>
      <c r="AC927" s="74"/>
      <c r="AD927" s="74"/>
      <c r="AE927" s="74"/>
      <c r="AF927" s="74"/>
      <c r="AG927" s="74"/>
      <c r="AH927" s="74"/>
      <c r="AI927" s="74"/>
    </row>
    <row r="928" spans="1:35" ht="15.75" customHeight="1" x14ac:dyDescent="0.25">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c r="AD928" s="74"/>
      <c r="AE928" s="74"/>
      <c r="AF928" s="74"/>
      <c r="AG928" s="74"/>
      <c r="AH928" s="74"/>
      <c r="AI928" s="74"/>
    </row>
    <row r="929" spans="1:35" ht="15.75" customHeight="1" x14ac:dyDescent="0.25">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c r="AA929" s="74"/>
      <c r="AB929" s="74"/>
      <c r="AC929" s="74"/>
      <c r="AD929" s="74"/>
      <c r="AE929" s="74"/>
      <c r="AF929" s="74"/>
      <c r="AG929" s="74"/>
      <c r="AH929" s="74"/>
      <c r="AI929" s="74"/>
    </row>
    <row r="930" spans="1:35" ht="15.75" customHeight="1" x14ac:dyDescent="0.25">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c r="AD930" s="74"/>
      <c r="AE930" s="74"/>
      <c r="AF930" s="74"/>
      <c r="AG930" s="74"/>
      <c r="AH930" s="74"/>
      <c r="AI930" s="74"/>
    </row>
    <row r="931" spans="1:35" ht="15.75" customHeight="1" x14ac:dyDescent="0.25">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c r="AA931" s="74"/>
      <c r="AB931" s="74"/>
      <c r="AC931" s="74"/>
      <c r="AD931" s="74"/>
      <c r="AE931" s="74"/>
      <c r="AF931" s="74"/>
      <c r="AG931" s="74"/>
      <c r="AH931" s="74"/>
      <c r="AI931" s="74"/>
    </row>
    <row r="932" spans="1:35" ht="15.75" customHeight="1" x14ac:dyDescent="0.25">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c r="AD932" s="74"/>
      <c r="AE932" s="74"/>
      <c r="AF932" s="74"/>
      <c r="AG932" s="74"/>
      <c r="AH932" s="74"/>
      <c r="AI932" s="74"/>
    </row>
    <row r="933" spans="1:35" ht="15.75" customHeight="1" x14ac:dyDescent="0.25">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c r="AA933" s="74"/>
      <c r="AB933" s="74"/>
      <c r="AC933" s="74"/>
      <c r="AD933" s="74"/>
      <c r="AE933" s="74"/>
      <c r="AF933" s="74"/>
      <c r="AG933" s="74"/>
      <c r="AH933" s="74"/>
      <c r="AI933" s="74"/>
    </row>
    <row r="934" spans="1:35" ht="15.75" customHeight="1" x14ac:dyDescent="0.25">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c r="AD934" s="74"/>
      <c r="AE934" s="74"/>
      <c r="AF934" s="74"/>
      <c r="AG934" s="74"/>
      <c r="AH934" s="74"/>
      <c r="AI934" s="74"/>
    </row>
    <row r="935" spans="1:35" ht="15.75" customHeight="1" x14ac:dyDescent="0.2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c r="AA935" s="74"/>
      <c r="AB935" s="74"/>
      <c r="AC935" s="74"/>
      <c r="AD935" s="74"/>
      <c r="AE935" s="74"/>
      <c r="AF935" s="74"/>
      <c r="AG935" s="74"/>
      <c r="AH935" s="74"/>
      <c r="AI935" s="74"/>
    </row>
    <row r="936" spans="1:35" ht="15.75" customHeight="1" x14ac:dyDescent="0.25">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c r="AD936" s="74"/>
      <c r="AE936" s="74"/>
      <c r="AF936" s="74"/>
      <c r="AG936" s="74"/>
      <c r="AH936" s="74"/>
      <c r="AI936" s="74"/>
    </row>
    <row r="937" spans="1:35" ht="15.75" customHeight="1" x14ac:dyDescent="0.25">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c r="AA937" s="74"/>
      <c r="AB937" s="74"/>
      <c r="AC937" s="74"/>
      <c r="AD937" s="74"/>
      <c r="AE937" s="74"/>
      <c r="AF937" s="74"/>
      <c r="AG937" s="74"/>
      <c r="AH937" s="74"/>
      <c r="AI937" s="74"/>
    </row>
    <row r="938" spans="1:35" ht="15.75" customHeight="1" x14ac:dyDescent="0.25">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c r="AD938" s="74"/>
      <c r="AE938" s="74"/>
      <c r="AF938" s="74"/>
      <c r="AG938" s="74"/>
      <c r="AH938" s="74"/>
      <c r="AI938" s="74"/>
    </row>
    <row r="939" spans="1:35" ht="15.75" customHeight="1" x14ac:dyDescent="0.25">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c r="AA939" s="74"/>
      <c r="AB939" s="74"/>
      <c r="AC939" s="74"/>
      <c r="AD939" s="74"/>
      <c r="AE939" s="74"/>
      <c r="AF939" s="74"/>
      <c r="AG939" s="74"/>
      <c r="AH939" s="74"/>
      <c r="AI939" s="74"/>
    </row>
    <row r="940" spans="1:35" ht="15.75" customHeight="1" x14ac:dyDescent="0.25">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c r="AD940" s="74"/>
      <c r="AE940" s="74"/>
      <c r="AF940" s="74"/>
      <c r="AG940" s="74"/>
      <c r="AH940" s="74"/>
      <c r="AI940" s="74"/>
    </row>
    <row r="941" spans="1:35" ht="15.75" customHeight="1" x14ac:dyDescent="0.25">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c r="AA941" s="74"/>
      <c r="AB941" s="74"/>
      <c r="AC941" s="74"/>
      <c r="AD941" s="74"/>
      <c r="AE941" s="74"/>
      <c r="AF941" s="74"/>
      <c r="AG941" s="74"/>
      <c r="AH941" s="74"/>
      <c r="AI941" s="74"/>
    </row>
    <row r="942" spans="1:35" ht="15.75" customHeight="1" x14ac:dyDescent="0.25">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c r="AE942" s="74"/>
      <c r="AF942" s="74"/>
      <c r="AG942" s="74"/>
      <c r="AH942" s="74"/>
      <c r="AI942" s="74"/>
    </row>
    <row r="943" spans="1:35" ht="15.75" customHeight="1" x14ac:dyDescent="0.25">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74"/>
      <c r="AC943" s="74"/>
      <c r="AD943" s="74"/>
      <c r="AE943" s="74"/>
      <c r="AF943" s="74"/>
      <c r="AG943" s="74"/>
      <c r="AH943" s="74"/>
      <c r="AI943" s="74"/>
    </row>
    <row r="944" spans="1:35" ht="15.75" customHeight="1" x14ac:dyDescent="0.25">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c r="AE944" s="74"/>
      <c r="AF944" s="74"/>
      <c r="AG944" s="74"/>
      <c r="AH944" s="74"/>
      <c r="AI944" s="74"/>
    </row>
    <row r="945" spans="1:35" ht="15.75" customHeight="1" x14ac:dyDescent="0.2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c r="AA945" s="74"/>
      <c r="AB945" s="74"/>
      <c r="AC945" s="74"/>
      <c r="AD945" s="74"/>
      <c r="AE945" s="74"/>
      <c r="AF945" s="74"/>
      <c r="AG945" s="74"/>
      <c r="AH945" s="74"/>
      <c r="AI945" s="74"/>
    </row>
    <row r="946" spans="1:35" ht="15.75" customHeight="1" x14ac:dyDescent="0.25">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c r="AD946" s="74"/>
      <c r="AE946" s="74"/>
      <c r="AF946" s="74"/>
      <c r="AG946" s="74"/>
      <c r="AH946" s="74"/>
      <c r="AI946" s="74"/>
    </row>
    <row r="947" spans="1:35" ht="15.75" customHeight="1" x14ac:dyDescent="0.25">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c r="AA947" s="74"/>
      <c r="AB947" s="74"/>
      <c r="AC947" s="74"/>
      <c r="AD947" s="74"/>
      <c r="AE947" s="74"/>
      <c r="AF947" s="74"/>
      <c r="AG947" s="74"/>
      <c r="AH947" s="74"/>
      <c r="AI947" s="74"/>
    </row>
    <row r="948" spans="1:35" ht="15.75" customHeight="1" x14ac:dyDescent="0.25">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c r="AD948" s="74"/>
      <c r="AE948" s="74"/>
      <c r="AF948" s="74"/>
      <c r="AG948" s="74"/>
      <c r="AH948" s="74"/>
      <c r="AI948" s="74"/>
    </row>
    <row r="949" spans="1:35" ht="15.75" customHeight="1" x14ac:dyDescent="0.25">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c r="AA949" s="74"/>
      <c r="AB949" s="74"/>
      <c r="AC949" s="74"/>
      <c r="AD949" s="74"/>
      <c r="AE949" s="74"/>
      <c r="AF949" s="74"/>
      <c r="AG949" s="74"/>
      <c r="AH949" s="74"/>
      <c r="AI949" s="74"/>
    </row>
    <row r="950" spans="1:35" ht="15.75" customHeight="1" x14ac:dyDescent="0.25">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c r="AD950" s="74"/>
      <c r="AE950" s="74"/>
      <c r="AF950" s="74"/>
      <c r="AG950" s="74"/>
      <c r="AH950" s="74"/>
      <c r="AI950" s="74"/>
    </row>
    <row r="951" spans="1:35" ht="15.75" customHeight="1" x14ac:dyDescent="0.25">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c r="AA951" s="74"/>
      <c r="AB951" s="74"/>
      <c r="AC951" s="74"/>
      <c r="AD951" s="74"/>
      <c r="AE951" s="74"/>
      <c r="AF951" s="74"/>
      <c r="AG951" s="74"/>
      <c r="AH951" s="74"/>
      <c r="AI951" s="74"/>
    </row>
    <row r="952" spans="1:35" ht="15.75" customHeight="1" x14ac:dyDescent="0.25">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c r="AD952" s="74"/>
      <c r="AE952" s="74"/>
      <c r="AF952" s="74"/>
      <c r="AG952" s="74"/>
      <c r="AH952" s="74"/>
      <c r="AI952" s="74"/>
    </row>
    <row r="953" spans="1:35" ht="15.75" customHeight="1" x14ac:dyDescent="0.25">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c r="AA953" s="74"/>
      <c r="AB953" s="74"/>
      <c r="AC953" s="74"/>
      <c r="AD953" s="74"/>
      <c r="AE953" s="74"/>
      <c r="AF953" s="74"/>
      <c r="AG953" s="74"/>
      <c r="AH953" s="74"/>
      <c r="AI953" s="74"/>
    </row>
    <row r="954" spans="1:35" ht="15.75" customHeight="1" x14ac:dyDescent="0.25">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c r="AD954" s="74"/>
      <c r="AE954" s="74"/>
      <c r="AF954" s="74"/>
      <c r="AG954" s="74"/>
      <c r="AH954" s="74"/>
      <c r="AI954" s="74"/>
    </row>
    <row r="955" spans="1:35" ht="15.75" customHeight="1" x14ac:dyDescent="0.2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c r="AA955" s="74"/>
      <c r="AB955" s="74"/>
      <c r="AC955" s="74"/>
      <c r="AD955" s="74"/>
      <c r="AE955" s="74"/>
      <c r="AF955" s="74"/>
      <c r="AG955" s="74"/>
      <c r="AH955" s="74"/>
      <c r="AI955" s="74"/>
    </row>
    <row r="956" spans="1:35" ht="15.75" customHeight="1" x14ac:dyDescent="0.25">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c r="AD956" s="74"/>
      <c r="AE956" s="74"/>
      <c r="AF956" s="74"/>
      <c r="AG956" s="74"/>
      <c r="AH956" s="74"/>
      <c r="AI956" s="74"/>
    </row>
    <row r="957" spans="1:35" ht="15.75" customHeight="1" x14ac:dyDescent="0.25">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c r="AA957" s="74"/>
      <c r="AB957" s="74"/>
      <c r="AC957" s="74"/>
      <c r="AD957" s="74"/>
      <c r="AE957" s="74"/>
      <c r="AF957" s="74"/>
      <c r="AG957" s="74"/>
      <c r="AH957" s="74"/>
      <c r="AI957" s="74"/>
    </row>
    <row r="958" spans="1:35" ht="15.75" customHeight="1" x14ac:dyDescent="0.25">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c r="AD958" s="74"/>
      <c r="AE958" s="74"/>
      <c r="AF958" s="74"/>
      <c r="AG958" s="74"/>
      <c r="AH958" s="74"/>
      <c r="AI958" s="74"/>
    </row>
    <row r="959" spans="1:35" ht="15.75" customHeight="1" x14ac:dyDescent="0.25">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c r="AA959" s="74"/>
      <c r="AB959" s="74"/>
      <c r="AC959" s="74"/>
      <c r="AD959" s="74"/>
      <c r="AE959" s="74"/>
      <c r="AF959" s="74"/>
      <c r="AG959" s="74"/>
      <c r="AH959" s="74"/>
      <c r="AI959" s="74"/>
    </row>
    <row r="960" spans="1:35" ht="15.75" customHeight="1" x14ac:dyDescent="0.25">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c r="AD960" s="74"/>
      <c r="AE960" s="74"/>
      <c r="AF960" s="74"/>
      <c r="AG960" s="74"/>
      <c r="AH960" s="74"/>
      <c r="AI960" s="74"/>
    </row>
    <row r="961" spans="1:35" ht="15.75" customHeight="1" x14ac:dyDescent="0.25">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c r="AA961" s="74"/>
      <c r="AB961" s="74"/>
      <c r="AC961" s="74"/>
      <c r="AD961" s="74"/>
      <c r="AE961" s="74"/>
      <c r="AF961" s="74"/>
      <c r="AG961" s="74"/>
      <c r="AH961" s="74"/>
      <c r="AI961" s="74"/>
    </row>
    <row r="962" spans="1:35" ht="15.75" customHeight="1" x14ac:dyDescent="0.25">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c r="AD962" s="74"/>
      <c r="AE962" s="74"/>
      <c r="AF962" s="74"/>
      <c r="AG962" s="74"/>
      <c r="AH962" s="74"/>
      <c r="AI962" s="74"/>
    </row>
    <row r="963" spans="1:35" ht="15.75" customHeight="1" x14ac:dyDescent="0.25">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c r="AA963" s="74"/>
      <c r="AB963" s="74"/>
      <c r="AC963" s="74"/>
      <c r="AD963" s="74"/>
      <c r="AE963" s="74"/>
      <c r="AF963" s="74"/>
      <c r="AG963" s="74"/>
      <c r="AH963" s="74"/>
      <c r="AI963" s="74"/>
    </row>
    <row r="964" spans="1:35" ht="15.75" customHeight="1" x14ac:dyDescent="0.25">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c r="AD964" s="74"/>
      <c r="AE964" s="74"/>
      <c r="AF964" s="74"/>
      <c r="AG964" s="74"/>
      <c r="AH964" s="74"/>
      <c r="AI964" s="74"/>
    </row>
    <row r="965" spans="1:35" ht="15.75" customHeight="1" x14ac:dyDescent="0.2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c r="AA965" s="74"/>
      <c r="AB965" s="74"/>
      <c r="AC965" s="74"/>
      <c r="AD965" s="74"/>
      <c r="AE965" s="74"/>
      <c r="AF965" s="74"/>
      <c r="AG965" s="74"/>
      <c r="AH965" s="74"/>
      <c r="AI965" s="74"/>
    </row>
    <row r="966" spans="1:35" ht="15.75" customHeight="1" x14ac:dyDescent="0.25">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c r="AD966" s="74"/>
      <c r="AE966" s="74"/>
      <c r="AF966" s="74"/>
      <c r="AG966" s="74"/>
      <c r="AH966" s="74"/>
      <c r="AI966" s="74"/>
    </row>
    <row r="967" spans="1:35" ht="15.75" customHeight="1" x14ac:dyDescent="0.25">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c r="AA967" s="74"/>
      <c r="AB967" s="74"/>
      <c r="AC967" s="74"/>
      <c r="AD967" s="74"/>
      <c r="AE967" s="74"/>
      <c r="AF967" s="74"/>
      <c r="AG967" s="74"/>
      <c r="AH967" s="74"/>
      <c r="AI967" s="74"/>
    </row>
    <row r="968" spans="1:35" ht="15.75" customHeight="1" x14ac:dyDescent="0.25">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c r="AD968" s="74"/>
      <c r="AE968" s="74"/>
      <c r="AF968" s="74"/>
      <c r="AG968" s="74"/>
      <c r="AH968" s="74"/>
      <c r="AI968" s="74"/>
    </row>
    <row r="969" spans="1:35" ht="15.75" customHeight="1" x14ac:dyDescent="0.25">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c r="AA969" s="74"/>
      <c r="AB969" s="74"/>
      <c r="AC969" s="74"/>
      <c r="AD969" s="74"/>
      <c r="AE969" s="74"/>
      <c r="AF969" s="74"/>
      <c r="AG969" s="74"/>
      <c r="AH969" s="74"/>
      <c r="AI969" s="74"/>
    </row>
    <row r="970" spans="1:35" ht="15.75" customHeight="1" x14ac:dyDescent="0.25">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c r="AD970" s="74"/>
      <c r="AE970" s="74"/>
      <c r="AF970" s="74"/>
      <c r="AG970" s="74"/>
      <c r="AH970" s="74"/>
      <c r="AI970" s="74"/>
    </row>
    <row r="971" spans="1:35" ht="15.75" customHeight="1" x14ac:dyDescent="0.25">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c r="AA971" s="74"/>
      <c r="AB971" s="74"/>
      <c r="AC971" s="74"/>
      <c r="AD971" s="74"/>
      <c r="AE971" s="74"/>
      <c r="AF971" s="74"/>
      <c r="AG971" s="74"/>
      <c r="AH971" s="74"/>
      <c r="AI971" s="74"/>
    </row>
    <row r="972" spans="1:35" ht="15.75" customHeight="1" x14ac:dyDescent="0.25">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c r="AD972" s="74"/>
      <c r="AE972" s="74"/>
      <c r="AF972" s="74"/>
      <c r="AG972" s="74"/>
      <c r="AH972" s="74"/>
      <c r="AI972" s="74"/>
    </row>
    <row r="973" spans="1:35" ht="15.75" customHeight="1" x14ac:dyDescent="0.25">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c r="AA973" s="74"/>
      <c r="AB973" s="74"/>
      <c r="AC973" s="74"/>
      <c r="AD973" s="74"/>
      <c r="AE973" s="74"/>
      <c r="AF973" s="74"/>
      <c r="AG973" s="74"/>
      <c r="AH973" s="74"/>
      <c r="AI973" s="74"/>
    </row>
    <row r="974" spans="1:35" ht="15.75" customHeight="1" x14ac:dyDescent="0.25">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c r="AD974" s="74"/>
      <c r="AE974" s="74"/>
      <c r="AF974" s="74"/>
      <c r="AG974" s="74"/>
      <c r="AH974" s="74"/>
      <c r="AI974" s="74"/>
    </row>
    <row r="975" spans="1:35" ht="15.75" customHeight="1" x14ac:dyDescent="0.2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c r="AA975" s="74"/>
      <c r="AB975" s="74"/>
      <c r="AC975" s="74"/>
      <c r="AD975" s="74"/>
      <c r="AE975" s="74"/>
      <c r="AF975" s="74"/>
      <c r="AG975" s="74"/>
      <c r="AH975" s="74"/>
      <c r="AI975" s="74"/>
    </row>
    <row r="976" spans="1:35" ht="15.75" customHeight="1" x14ac:dyDescent="0.25">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c r="AD976" s="74"/>
      <c r="AE976" s="74"/>
      <c r="AF976" s="74"/>
      <c r="AG976" s="74"/>
      <c r="AH976" s="74"/>
      <c r="AI976" s="74"/>
    </row>
    <row r="977" spans="1:35" ht="15.75" customHeight="1" x14ac:dyDescent="0.25">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c r="AA977" s="74"/>
      <c r="AB977" s="74"/>
      <c r="AC977" s="74"/>
      <c r="AD977" s="74"/>
      <c r="AE977" s="74"/>
      <c r="AF977" s="74"/>
      <c r="AG977" s="74"/>
      <c r="AH977" s="74"/>
      <c r="AI977" s="74"/>
    </row>
    <row r="978" spans="1:35" ht="15.75" customHeight="1" x14ac:dyDescent="0.25">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c r="AD978" s="74"/>
      <c r="AE978" s="74"/>
      <c r="AF978" s="74"/>
      <c r="AG978" s="74"/>
      <c r="AH978" s="74"/>
      <c r="AI978" s="74"/>
    </row>
    <row r="979" spans="1:35" ht="15.75" customHeight="1" x14ac:dyDescent="0.25">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c r="AA979" s="74"/>
      <c r="AB979" s="74"/>
      <c r="AC979" s="74"/>
      <c r="AD979" s="74"/>
      <c r="AE979" s="74"/>
      <c r="AF979" s="74"/>
      <c r="AG979" s="74"/>
      <c r="AH979" s="74"/>
      <c r="AI979" s="74"/>
    </row>
    <row r="980" spans="1:35" ht="15.75" customHeight="1" x14ac:dyDescent="0.25">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c r="AD980" s="74"/>
      <c r="AE980" s="74"/>
      <c r="AF980" s="74"/>
      <c r="AG980" s="74"/>
      <c r="AH980" s="74"/>
      <c r="AI980" s="74"/>
    </row>
    <row r="981" spans="1:35" ht="15.75" customHeight="1" x14ac:dyDescent="0.25">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c r="AA981" s="74"/>
      <c r="AB981" s="74"/>
      <c r="AC981" s="74"/>
      <c r="AD981" s="74"/>
      <c r="AE981" s="74"/>
      <c r="AF981" s="74"/>
      <c r="AG981" s="74"/>
      <c r="AH981" s="74"/>
      <c r="AI981" s="74"/>
    </row>
    <row r="982" spans="1:35" ht="15.75" customHeight="1" x14ac:dyDescent="0.25">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c r="AD982" s="74"/>
      <c r="AE982" s="74"/>
      <c r="AF982" s="74"/>
      <c r="AG982" s="74"/>
      <c r="AH982" s="74"/>
      <c r="AI982" s="74"/>
    </row>
    <row r="983" spans="1:35" ht="15.75" customHeight="1" x14ac:dyDescent="0.25">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c r="AA983" s="74"/>
      <c r="AB983" s="74"/>
      <c r="AC983" s="74"/>
      <c r="AD983" s="74"/>
      <c r="AE983" s="74"/>
      <c r="AF983" s="74"/>
      <c r="AG983" s="74"/>
      <c r="AH983" s="74"/>
      <c r="AI983" s="74"/>
    </row>
    <row r="984" spans="1:35" ht="15.75" customHeight="1" x14ac:dyDescent="0.25">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c r="AD984" s="74"/>
      <c r="AE984" s="74"/>
      <c r="AF984" s="74"/>
      <c r="AG984" s="74"/>
      <c r="AH984" s="74"/>
      <c r="AI984" s="74"/>
    </row>
    <row r="985" spans="1:35" ht="15.75" customHeight="1" x14ac:dyDescent="0.2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c r="AA985" s="74"/>
      <c r="AB985" s="74"/>
      <c r="AC985" s="74"/>
      <c r="AD985" s="74"/>
      <c r="AE985" s="74"/>
      <c r="AF985" s="74"/>
      <c r="AG985" s="74"/>
      <c r="AH985" s="74"/>
      <c r="AI985" s="74"/>
    </row>
    <row r="986" spans="1:35" ht="15.75" customHeight="1" x14ac:dyDescent="0.25">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c r="AD986" s="74"/>
      <c r="AE986" s="74"/>
      <c r="AF986" s="74"/>
      <c r="AG986" s="74"/>
      <c r="AH986" s="74"/>
      <c r="AI986" s="74"/>
    </row>
    <row r="987" spans="1:35" ht="15.75" customHeight="1" x14ac:dyDescent="0.25">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c r="AA987" s="74"/>
      <c r="AB987" s="74"/>
      <c r="AC987" s="74"/>
      <c r="AD987" s="74"/>
      <c r="AE987" s="74"/>
      <c r="AF987" s="74"/>
      <c r="AG987" s="74"/>
      <c r="AH987" s="74"/>
      <c r="AI987" s="74"/>
    </row>
    <row r="988" spans="1:35" ht="15.75" customHeight="1" x14ac:dyDescent="0.25">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c r="AD988" s="74"/>
      <c r="AE988" s="74"/>
      <c r="AF988" s="74"/>
      <c r="AG988" s="74"/>
      <c r="AH988" s="74"/>
      <c r="AI988" s="74"/>
    </row>
    <row r="989" spans="1:35" ht="15.75" customHeight="1" x14ac:dyDescent="0.25">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c r="AA989" s="74"/>
      <c r="AB989" s="74"/>
      <c r="AC989" s="74"/>
      <c r="AD989" s="74"/>
      <c r="AE989" s="74"/>
      <c r="AF989" s="74"/>
      <c r="AG989" s="74"/>
      <c r="AH989" s="74"/>
      <c r="AI989" s="74"/>
    </row>
    <row r="990" spans="1:35" ht="15.75" customHeight="1" x14ac:dyDescent="0.25">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c r="AD990" s="74"/>
      <c r="AE990" s="74"/>
      <c r="AF990" s="74"/>
      <c r="AG990" s="74"/>
      <c r="AH990" s="74"/>
      <c r="AI990" s="74"/>
    </row>
    <row r="991" spans="1:35" ht="15.75" customHeight="1" x14ac:dyDescent="0.25">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c r="AA991" s="74"/>
      <c r="AB991" s="74"/>
      <c r="AC991" s="74"/>
      <c r="AD991" s="74"/>
      <c r="AE991" s="74"/>
      <c r="AF991" s="74"/>
      <c r="AG991" s="74"/>
      <c r="AH991" s="74"/>
      <c r="AI991" s="74"/>
    </row>
    <row r="992" spans="1:35" ht="15.75" customHeight="1" x14ac:dyDescent="0.25">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74"/>
      <c r="AC992" s="74"/>
      <c r="AD992" s="74"/>
      <c r="AE992" s="74"/>
      <c r="AF992" s="74"/>
      <c r="AG992" s="74"/>
      <c r="AH992" s="74"/>
      <c r="AI992" s="74"/>
    </row>
    <row r="993" spans="1:35" ht="15.75" customHeight="1" x14ac:dyDescent="0.25">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c r="AA993" s="74"/>
      <c r="AB993" s="74"/>
      <c r="AC993" s="74"/>
      <c r="AD993" s="74"/>
      <c r="AE993" s="74"/>
      <c r="AF993" s="74"/>
      <c r="AG993" s="74"/>
      <c r="AH993" s="74"/>
      <c r="AI993" s="74"/>
    </row>
    <row r="994" spans="1:35" ht="15.75" customHeight="1" x14ac:dyDescent="0.25">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74"/>
      <c r="AC994" s="74"/>
      <c r="AD994" s="74"/>
      <c r="AE994" s="74"/>
      <c r="AF994" s="74"/>
      <c r="AG994" s="74"/>
      <c r="AH994" s="74"/>
      <c r="AI994" s="74"/>
    </row>
    <row r="995" spans="1:35" ht="15.75" customHeight="1" x14ac:dyDescent="0.2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c r="AA995" s="74"/>
      <c r="AB995" s="74"/>
      <c r="AC995" s="74"/>
      <c r="AD995" s="74"/>
      <c r="AE995" s="74"/>
      <c r="AF995" s="74"/>
      <c r="AG995" s="74"/>
      <c r="AH995" s="74"/>
      <c r="AI995" s="74"/>
    </row>
    <row r="996" spans="1:35" ht="15.75" customHeight="1" x14ac:dyDescent="0.25">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74"/>
      <c r="AC996" s="74"/>
      <c r="AD996" s="74"/>
      <c r="AE996" s="74"/>
      <c r="AF996" s="74"/>
      <c r="AG996" s="74"/>
      <c r="AH996" s="74"/>
      <c r="AI996" s="74"/>
    </row>
    <row r="997" spans="1:35" ht="15.75" customHeight="1" x14ac:dyDescent="0.25">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c r="AA997" s="74"/>
      <c r="AB997" s="74"/>
      <c r="AC997" s="74"/>
      <c r="AD997" s="74"/>
      <c r="AE997" s="74"/>
      <c r="AF997" s="74"/>
      <c r="AG997" s="74"/>
      <c r="AH997" s="74"/>
      <c r="AI997" s="74"/>
    </row>
    <row r="998" spans="1:35" ht="15.75" customHeight="1" x14ac:dyDescent="0.25">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74"/>
      <c r="AC998" s="74"/>
      <c r="AD998" s="74"/>
      <c r="AE998" s="74"/>
      <c r="AF998" s="74"/>
      <c r="AG998" s="74"/>
      <c r="AH998" s="74"/>
      <c r="AI998" s="74"/>
    </row>
    <row r="999" spans="1:35" ht="15.75" customHeight="1" x14ac:dyDescent="0.25">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c r="AA999" s="74"/>
      <c r="AB999" s="74"/>
      <c r="AC999" s="74"/>
      <c r="AD999" s="74"/>
      <c r="AE999" s="74"/>
      <c r="AF999" s="74"/>
      <c r="AG999" s="74"/>
      <c r="AH999" s="74"/>
      <c r="AI999" s="74"/>
    </row>
    <row r="1000" spans="1:35" ht="15.75" customHeight="1" x14ac:dyDescent="0.25">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c r="AC1000" s="74"/>
      <c r="AD1000" s="74"/>
      <c r="AE1000" s="74"/>
      <c r="AF1000" s="74"/>
      <c r="AG1000" s="74"/>
      <c r="AH1000" s="74"/>
      <c r="AI1000" s="74"/>
    </row>
  </sheetData>
  <mergeCells count="37">
    <mergeCell ref="G25:G26"/>
    <mergeCell ref="G29:G30"/>
    <mergeCell ref="R14:S14"/>
    <mergeCell ref="T14:U14"/>
    <mergeCell ref="E17:AB17"/>
    <mergeCell ref="H18:Y18"/>
    <mergeCell ref="Z18:AI18"/>
    <mergeCell ref="H19:Y19"/>
    <mergeCell ref="Z19:AI19"/>
    <mergeCell ref="G13:G14"/>
    <mergeCell ref="T13:U13"/>
    <mergeCell ref="X14:Y14"/>
    <mergeCell ref="E18:E20"/>
    <mergeCell ref="G21:G23"/>
    <mergeCell ref="R12:S12"/>
    <mergeCell ref="R13:S13"/>
    <mergeCell ref="X12:Y12"/>
    <mergeCell ref="X13:Y13"/>
    <mergeCell ref="R10:S10"/>
    <mergeCell ref="R11:S11"/>
    <mergeCell ref="T11:U11"/>
    <mergeCell ref="X11:Y11"/>
    <mergeCell ref="T12:U12"/>
    <mergeCell ref="G5:G7"/>
    <mergeCell ref="G9:G10"/>
    <mergeCell ref="R9:S9"/>
    <mergeCell ref="T9:U9"/>
    <mergeCell ref="X9:Y9"/>
    <mergeCell ref="T10:U10"/>
    <mergeCell ref="X10:Y10"/>
    <mergeCell ref="E2:AB2"/>
    <mergeCell ref="E3:E4"/>
    <mergeCell ref="H3:Y3"/>
    <mergeCell ref="Z3:AI3"/>
    <mergeCell ref="R4:S4"/>
    <mergeCell ref="T4:U4"/>
    <mergeCell ref="X4:Y4"/>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B11A1-FFCB-4CBE-B6CE-55F8B29B3E5E}">
  <dimension ref="A1:AI64"/>
  <sheetViews>
    <sheetView topLeftCell="M1" workbookViewId="0">
      <selection activeCell="S12" sqref="S12"/>
    </sheetView>
  </sheetViews>
  <sheetFormatPr baseColWidth="10" defaultColWidth="8" defaultRowHeight="15" x14ac:dyDescent="0.25"/>
  <cols>
    <col min="1" max="35" width="26.875" style="422" customWidth="1"/>
    <col min="36" max="16384" width="8" style="421"/>
  </cols>
  <sheetData>
    <row r="1" spans="1:35" ht="105" x14ac:dyDescent="0.25">
      <c r="A1" s="420" t="s">
        <v>837</v>
      </c>
      <c r="B1" s="420" t="s">
        <v>838</v>
      </c>
      <c r="C1" s="420" t="s">
        <v>839</v>
      </c>
      <c r="D1" s="420" t="s">
        <v>840</v>
      </c>
      <c r="E1" s="420" t="s">
        <v>841</v>
      </c>
      <c r="F1" s="420" t="s">
        <v>842</v>
      </c>
      <c r="G1" s="420" t="s">
        <v>843</v>
      </c>
      <c r="H1" s="420" t="s">
        <v>844</v>
      </c>
      <c r="I1" s="420" t="s">
        <v>845</v>
      </c>
      <c r="J1" s="420" t="s">
        <v>846</v>
      </c>
      <c r="K1" s="420" t="s">
        <v>847</v>
      </c>
      <c r="L1" s="420" t="s">
        <v>848</v>
      </c>
      <c r="M1" s="420" t="s">
        <v>849</v>
      </c>
      <c r="N1" s="420" t="s">
        <v>850</v>
      </c>
      <c r="O1" s="420" t="s">
        <v>851</v>
      </c>
      <c r="P1" s="420" t="s">
        <v>852</v>
      </c>
      <c r="Q1" s="420" t="s">
        <v>853</v>
      </c>
      <c r="R1" s="420" t="s">
        <v>854</v>
      </c>
      <c r="S1" s="420" t="s">
        <v>855</v>
      </c>
      <c r="T1" s="420" t="s">
        <v>856</v>
      </c>
      <c r="U1" s="420" t="s">
        <v>857</v>
      </c>
      <c r="V1" s="420" t="s">
        <v>858</v>
      </c>
      <c r="W1" s="420" t="s">
        <v>859</v>
      </c>
      <c r="X1" s="420" t="s">
        <v>860</v>
      </c>
      <c r="Y1" s="420" t="s">
        <v>861</v>
      </c>
      <c r="Z1" s="420" t="s">
        <v>862</v>
      </c>
      <c r="AA1" s="420" t="s">
        <v>863</v>
      </c>
      <c r="AB1" s="420" t="s">
        <v>864</v>
      </c>
      <c r="AC1" s="420" t="s">
        <v>865</v>
      </c>
      <c r="AD1" s="420" t="s">
        <v>866</v>
      </c>
      <c r="AE1" s="420" t="s">
        <v>867</v>
      </c>
      <c r="AF1" s="420" t="s">
        <v>868</v>
      </c>
      <c r="AG1" s="420" t="s">
        <v>869</v>
      </c>
      <c r="AH1" s="420" t="s">
        <v>870</v>
      </c>
      <c r="AI1" s="420" t="s">
        <v>871</v>
      </c>
    </row>
    <row r="2" spans="1:35" x14ac:dyDescent="0.25">
      <c r="A2" s="422">
        <v>1</v>
      </c>
      <c r="B2" s="423">
        <v>44535.015902777799</v>
      </c>
      <c r="C2" s="423">
        <v>44535.017037037003</v>
      </c>
      <c r="D2" s="422" t="s">
        <v>872</v>
      </c>
      <c r="F2" s="422" t="s">
        <v>873</v>
      </c>
      <c r="G2" s="422" t="s">
        <v>874</v>
      </c>
      <c r="H2" s="422" t="s">
        <v>875</v>
      </c>
      <c r="I2" s="422" t="s">
        <v>876</v>
      </c>
      <c r="J2" s="422" t="s">
        <v>877</v>
      </c>
      <c r="K2" s="422" t="s">
        <v>878</v>
      </c>
      <c r="L2" s="422" t="s">
        <v>879</v>
      </c>
      <c r="M2" s="422" t="s">
        <v>880</v>
      </c>
      <c r="N2" s="422" t="s">
        <v>881</v>
      </c>
      <c r="O2" s="420" t="s">
        <v>882</v>
      </c>
      <c r="P2" s="422" t="s">
        <v>883</v>
      </c>
      <c r="Q2" s="422" t="s">
        <v>884</v>
      </c>
      <c r="R2" s="422" t="s">
        <v>885</v>
      </c>
      <c r="V2" s="422" t="s">
        <v>886</v>
      </c>
      <c r="W2" s="422" t="s">
        <v>887</v>
      </c>
      <c r="X2" s="424" t="s">
        <v>888</v>
      </c>
      <c r="Y2" s="424" t="s">
        <v>889</v>
      </c>
      <c r="Z2" s="424" t="s">
        <v>890</v>
      </c>
      <c r="AA2" s="424" t="s">
        <v>889</v>
      </c>
      <c r="AB2" s="424" t="s">
        <v>890</v>
      </c>
      <c r="AC2" s="424" t="s">
        <v>890</v>
      </c>
      <c r="AD2" s="424" t="s">
        <v>889</v>
      </c>
      <c r="AE2" s="422" t="s">
        <v>891</v>
      </c>
      <c r="AF2" s="422" t="s">
        <v>892</v>
      </c>
      <c r="AG2" s="422" t="s">
        <v>893</v>
      </c>
      <c r="AH2" s="422" t="s">
        <v>894</v>
      </c>
      <c r="AI2" s="422" t="s">
        <v>895</v>
      </c>
    </row>
    <row r="3" spans="1:35" x14ac:dyDescent="0.25">
      <c r="A3" s="422">
        <v>2</v>
      </c>
      <c r="B3" s="423">
        <v>44535.3052314815</v>
      </c>
      <c r="C3" s="423">
        <v>44535.306203703702</v>
      </c>
      <c r="D3" s="422" t="s">
        <v>872</v>
      </c>
      <c r="F3" s="422" t="s">
        <v>896</v>
      </c>
      <c r="G3" s="422" t="s">
        <v>874</v>
      </c>
      <c r="H3" s="422" t="s">
        <v>875</v>
      </c>
      <c r="I3" s="422" t="s">
        <v>876</v>
      </c>
      <c r="J3" s="422" t="s">
        <v>897</v>
      </c>
      <c r="K3" s="422" t="s">
        <v>898</v>
      </c>
      <c r="L3" s="422" t="s">
        <v>899</v>
      </c>
      <c r="M3" s="422" t="s">
        <v>880</v>
      </c>
      <c r="N3" s="422" t="s">
        <v>900</v>
      </c>
      <c r="O3" s="420" t="s">
        <v>901</v>
      </c>
    </row>
    <row r="4" spans="1:35" x14ac:dyDescent="0.25">
      <c r="A4" s="422">
        <v>3</v>
      </c>
      <c r="B4" s="423">
        <v>44535.307187500002</v>
      </c>
      <c r="C4" s="423">
        <v>44535.312974537002</v>
      </c>
      <c r="D4" s="422" t="s">
        <v>872</v>
      </c>
      <c r="F4" s="422" t="s">
        <v>873</v>
      </c>
      <c r="G4" s="422" t="s">
        <v>902</v>
      </c>
      <c r="H4" s="422" t="s">
        <v>875</v>
      </c>
      <c r="I4" s="422" t="s">
        <v>876</v>
      </c>
      <c r="J4" s="422" t="s">
        <v>903</v>
      </c>
      <c r="K4" s="422" t="s">
        <v>904</v>
      </c>
      <c r="L4" s="422" t="s">
        <v>879</v>
      </c>
      <c r="M4" s="422" t="s">
        <v>880</v>
      </c>
      <c r="N4" s="422" t="s">
        <v>900</v>
      </c>
      <c r="O4" s="420" t="s">
        <v>882</v>
      </c>
      <c r="P4" s="422" t="s">
        <v>905</v>
      </c>
      <c r="Q4" s="422" t="s">
        <v>906</v>
      </c>
      <c r="R4" s="422" t="s">
        <v>907</v>
      </c>
      <c r="V4" s="422" t="s">
        <v>886</v>
      </c>
      <c r="W4" s="422" t="s">
        <v>887</v>
      </c>
      <c r="X4" s="422" t="s">
        <v>908</v>
      </c>
      <c r="Y4" s="424" t="s">
        <v>888</v>
      </c>
      <c r="Z4" s="424" t="s">
        <v>888</v>
      </c>
      <c r="AA4" s="424" t="s">
        <v>888</v>
      </c>
      <c r="AB4" s="424" t="s">
        <v>888</v>
      </c>
      <c r="AC4" s="424" t="s">
        <v>888</v>
      </c>
      <c r="AD4" s="424" t="s">
        <v>888</v>
      </c>
      <c r="AE4" s="422" t="s">
        <v>891</v>
      </c>
      <c r="AF4" s="422" t="s">
        <v>909</v>
      </c>
      <c r="AG4" s="422" t="s">
        <v>910</v>
      </c>
      <c r="AH4" s="422" t="s">
        <v>911</v>
      </c>
      <c r="AI4" s="422" t="s">
        <v>912</v>
      </c>
    </row>
    <row r="5" spans="1:35" x14ac:dyDescent="0.25">
      <c r="A5" s="422">
        <v>4</v>
      </c>
      <c r="B5" s="423">
        <v>44535.309988425899</v>
      </c>
      <c r="C5" s="423">
        <v>44535.314189814802</v>
      </c>
      <c r="D5" s="422" t="s">
        <v>872</v>
      </c>
      <c r="F5" s="422" t="s">
        <v>873</v>
      </c>
      <c r="G5" s="422" t="s">
        <v>874</v>
      </c>
      <c r="H5" s="422" t="s">
        <v>875</v>
      </c>
      <c r="I5" s="422" t="s">
        <v>876</v>
      </c>
      <c r="J5" s="422" t="s">
        <v>913</v>
      </c>
      <c r="K5" s="422" t="s">
        <v>878</v>
      </c>
      <c r="L5" s="422" t="s">
        <v>879</v>
      </c>
      <c r="M5" s="422" t="s">
        <v>880</v>
      </c>
      <c r="N5" s="422" t="s">
        <v>914</v>
      </c>
      <c r="O5" s="420" t="s">
        <v>882</v>
      </c>
      <c r="P5" s="422" t="s">
        <v>905</v>
      </c>
      <c r="Q5" s="422" t="s">
        <v>915</v>
      </c>
      <c r="R5" s="422" t="s">
        <v>907</v>
      </c>
      <c r="V5" s="422" t="s">
        <v>886</v>
      </c>
      <c r="W5" s="422" t="s">
        <v>916</v>
      </c>
      <c r="X5" s="424" t="s">
        <v>890</v>
      </c>
      <c r="Y5" s="424" t="s">
        <v>888</v>
      </c>
      <c r="Z5" s="424" t="s">
        <v>890</v>
      </c>
      <c r="AA5" s="424" t="s">
        <v>888</v>
      </c>
      <c r="AB5" s="424" t="s">
        <v>888</v>
      </c>
      <c r="AC5" s="424" t="s">
        <v>888</v>
      </c>
      <c r="AD5" s="424" t="s">
        <v>888</v>
      </c>
      <c r="AE5" s="422" t="s">
        <v>917</v>
      </c>
      <c r="AF5" s="422" t="s">
        <v>909</v>
      </c>
      <c r="AG5" s="422" t="s">
        <v>918</v>
      </c>
      <c r="AH5" s="422" t="s">
        <v>919</v>
      </c>
      <c r="AI5" s="422" t="s">
        <v>920</v>
      </c>
    </row>
    <row r="6" spans="1:35" x14ac:dyDescent="0.25">
      <c r="A6" s="422">
        <v>5</v>
      </c>
      <c r="B6" s="423">
        <v>44535.309293981503</v>
      </c>
      <c r="C6" s="423">
        <v>44535.315636574102</v>
      </c>
      <c r="D6" s="422" t="s">
        <v>872</v>
      </c>
      <c r="F6" s="422" t="s">
        <v>873</v>
      </c>
      <c r="G6" s="422" t="s">
        <v>902</v>
      </c>
      <c r="H6" s="422" t="s">
        <v>875</v>
      </c>
      <c r="I6" s="422" t="s">
        <v>876</v>
      </c>
      <c r="J6" s="422" t="s">
        <v>877</v>
      </c>
      <c r="K6" s="422" t="s">
        <v>878</v>
      </c>
      <c r="L6" s="422" t="s">
        <v>879</v>
      </c>
      <c r="M6" s="422" t="s">
        <v>482</v>
      </c>
      <c r="N6" s="422" t="s">
        <v>900</v>
      </c>
      <c r="O6" s="420" t="s">
        <v>882</v>
      </c>
      <c r="P6" s="422" t="s">
        <v>921</v>
      </c>
      <c r="Q6" s="422" t="s">
        <v>906</v>
      </c>
      <c r="R6" s="422" t="s">
        <v>922</v>
      </c>
      <c r="V6" s="422" t="s">
        <v>886</v>
      </c>
      <c r="W6" s="422" t="s">
        <v>923</v>
      </c>
      <c r="X6" s="424" t="s">
        <v>888</v>
      </c>
      <c r="Y6" s="424" t="s">
        <v>888</v>
      </c>
      <c r="Z6" s="424" t="s">
        <v>888</v>
      </c>
      <c r="AA6" s="424" t="s">
        <v>888</v>
      </c>
      <c r="AB6" s="424" t="s">
        <v>888</v>
      </c>
      <c r="AC6" s="424" t="s">
        <v>888</v>
      </c>
      <c r="AD6" s="424" t="s">
        <v>888</v>
      </c>
      <c r="AE6" s="422" t="s">
        <v>891</v>
      </c>
      <c r="AF6" s="422" t="s">
        <v>909</v>
      </c>
      <c r="AG6" s="422" t="s">
        <v>924</v>
      </c>
      <c r="AH6" s="422" t="s">
        <v>925</v>
      </c>
      <c r="AI6" s="422" t="s">
        <v>926</v>
      </c>
    </row>
    <row r="7" spans="1:35" x14ac:dyDescent="0.25">
      <c r="A7" s="422">
        <v>6</v>
      </c>
      <c r="B7" s="423">
        <v>44535.310740740701</v>
      </c>
      <c r="C7" s="423">
        <v>44535.316759259302</v>
      </c>
      <c r="D7" s="422" t="s">
        <v>872</v>
      </c>
      <c r="F7" s="422" t="s">
        <v>873</v>
      </c>
      <c r="G7" s="422" t="s">
        <v>902</v>
      </c>
      <c r="H7" s="422" t="s">
        <v>875</v>
      </c>
      <c r="I7" s="422" t="s">
        <v>876</v>
      </c>
      <c r="J7" s="422" t="s">
        <v>927</v>
      </c>
      <c r="K7" s="422" t="s">
        <v>928</v>
      </c>
      <c r="L7" s="422" t="s">
        <v>899</v>
      </c>
      <c r="M7" s="422" t="s">
        <v>929</v>
      </c>
      <c r="N7" s="422" t="s">
        <v>881</v>
      </c>
      <c r="O7" s="420" t="s">
        <v>882</v>
      </c>
      <c r="P7" s="422" t="s">
        <v>905</v>
      </c>
      <c r="Q7" s="422" t="s">
        <v>906</v>
      </c>
      <c r="R7" s="422" t="s">
        <v>885</v>
      </c>
      <c r="V7" s="422" t="s">
        <v>886</v>
      </c>
      <c r="W7" s="422" t="s">
        <v>916</v>
      </c>
      <c r="X7" s="424" t="s">
        <v>889</v>
      </c>
      <c r="Y7" s="424" t="s">
        <v>888</v>
      </c>
      <c r="Z7" s="422" t="s">
        <v>908</v>
      </c>
      <c r="AA7" s="424" t="s">
        <v>889</v>
      </c>
      <c r="AB7" s="422" t="s">
        <v>908</v>
      </c>
      <c r="AC7" s="424" t="s">
        <v>888</v>
      </c>
      <c r="AD7" s="424" t="s">
        <v>890</v>
      </c>
      <c r="AE7" s="422" t="s">
        <v>891</v>
      </c>
      <c r="AF7" s="422" t="s">
        <v>892</v>
      </c>
      <c r="AG7" s="422" t="s">
        <v>930</v>
      </c>
      <c r="AH7" s="422" t="s">
        <v>919</v>
      </c>
      <c r="AI7" s="422" t="s">
        <v>926</v>
      </c>
    </row>
    <row r="8" spans="1:35" x14ac:dyDescent="0.25">
      <c r="A8" s="422">
        <v>7</v>
      </c>
      <c r="B8" s="423">
        <v>44535.3413194444</v>
      </c>
      <c r="C8" s="423">
        <v>44535.346712963001</v>
      </c>
      <c r="D8" s="422" t="s">
        <v>872</v>
      </c>
      <c r="F8" s="422" t="s">
        <v>873</v>
      </c>
      <c r="G8" s="422" t="s">
        <v>874</v>
      </c>
      <c r="H8" s="422" t="s">
        <v>931</v>
      </c>
      <c r="I8" s="422" t="s">
        <v>876</v>
      </c>
      <c r="J8" s="422" t="s">
        <v>932</v>
      </c>
      <c r="K8" s="422" t="s">
        <v>933</v>
      </c>
      <c r="L8" s="422" t="s">
        <v>879</v>
      </c>
      <c r="M8" s="422" t="s">
        <v>880</v>
      </c>
      <c r="N8" s="422" t="s">
        <v>914</v>
      </c>
      <c r="O8" s="420" t="s">
        <v>882</v>
      </c>
      <c r="P8" s="422" t="s">
        <v>921</v>
      </c>
      <c r="Q8" s="422" t="s">
        <v>906</v>
      </c>
      <c r="R8" s="422" t="s">
        <v>907</v>
      </c>
      <c r="V8" s="422" t="s">
        <v>886</v>
      </c>
      <c r="W8" s="422" t="s">
        <v>887</v>
      </c>
      <c r="X8" s="422" t="s">
        <v>908</v>
      </c>
      <c r="Y8" s="424" t="s">
        <v>890</v>
      </c>
      <c r="Z8" s="424" t="s">
        <v>888</v>
      </c>
      <c r="AA8" s="424" t="s">
        <v>888</v>
      </c>
      <c r="AB8" s="424" t="s">
        <v>888</v>
      </c>
      <c r="AC8" s="424" t="s">
        <v>888</v>
      </c>
      <c r="AD8" s="424" t="s">
        <v>888</v>
      </c>
      <c r="AE8" s="422" t="s">
        <v>934</v>
      </c>
      <c r="AF8" s="422" t="s">
        <v>909</v>
      </c>
      <c r="AG8" s="422" t="s">
        <v>935</v>
      </c>
      <c r="AH8" s="422" t="s">
        <v>894</v>
      </c>
      <c r="AI8" s="422" t="s">
        <v>936</v>
      </c>
    </row>
    <row r="9" spans="1:35" x14ac:dyDescent="0.25">
      <c r="A9" s="422">
        <v>8</v>
      </c>
      <c r="B9" s="423">
        <v>44535.345138888901</v>
      </c>
      <c r="C9" s="423">
        <v>44535.3523726852</v>
      </c>
      <c r="D9" s="422" t="s">
        <v>872</v>
      </c>
      <c r="F9" s="422" t="s">
        <v>873</v>
      </c>
      <c r="G9" s="422" t="s">
        <v>874</v>
      </c>
      <c r="H9" s="422" t="s">
        <v>931</v>
      </c>
      <c r="I9" s="422" t="s">
        <v>876</v>
      </c>
      <c r="J9" s="422" t="s">
        <v>927</v>
      </c>
      <c r="K9" s="422" t="s">
        <v>878</v>
      </c>
      <c r="L9" s="422" t="s">
        <v>899</v>
      </c>
      <c r="M9" s="422" t="s">
        <v>880</v>
      </c>
      <c r="N9" s="422" t="s">
        <v>900</v>
      </c>
      <c r="O9" s="420" t="s">
        <v>882</v>
      </c>
      <c r="P9" s="422" t="s">
        <v>921</v>
      </c>
      <c r="Q9" s="422" t="s">
        <v>906</v>
      </c>
      <c r="R9" s="422" t="s">
        <v>885</v>
      </c>
      <c r="V9" s="422" t="s">
        <v>886</v>
      </c>
      <c r="W9" s="422" t="s">
        <v>923</v>
      </c>
      <c r="X9" s="424" t="s">
        <v>889</v>
      </c>
      <c r="Y9" s="424" t="s">
        <v>889</v>
      </c>
      <c r="Z9" s="424" t="s">
        <v>937</v>
      </c>
      <c r="AA9" s="424" t="s">
        <v>890</v>
      </c>
      <c r="AB9" s="424" t="s">
        <v>889</v>
      </c>
      <c r="AC9" s="424" t="s">
        <v>889</v>
      </c>
      <c r="AD9" s="422" t="s">
        <v>908</v>
      </c>
      <c r="AE9" s="422" t="s">
        <v>917</v>
      </c>
      <c r="AF9" s="422" t="s">
        <v>909</v>
      </c>
      <c r="AG9" s="422" t="s">
        <v>938</v>
      </c>
      <c r="AH9" s="422" t="s">
        <v>911</v>
      </c>
      <c r="AI9" s="422" t="s">
        <v>939</v>
      </c>
    </row>
    <row r="10" spans="1:35" x14ac:dyDescent="0.25">
      <c r="A10" s="422">
        <v>9</v>
      </c>
      <c r="B10" s="423">
        <v>44535.356620370403</v>
      </c>
      <c r="C10" s="423">
        <v>44535.361331018503</v>
      </c>
      <c r="D10" s="422" t="s">
        <v>872</v>
      </c>
      <c r="F10" s="422" t="s">
        <v>873</v>
      </c>
      <c r="G10" s="422" t="s">
        <v>874</v>
      </c>
      <c r="H10" s="422" t="s">
        <v>931</v>
      </c>
      <c r="I10" s="422" t="s">
        <v>876</v>
      </c>
      <c r="J10" s="422" t="s">
        <v>903</v>
      </c>
      <c r="K10" s="422" t="s">
        <v>878</v>
      </c>
      <c r="L10" s="422" t="s">
        <v>899</v>
      </c>
      <c r="M10" s="422" t="s">
        <v>880</v>
      </c>
      <c r="N10" s="422" t="s">
        <v>881</v>
      </c>
      <c r="O10" s="420" t="s">
        <v>882</v>
      </c>
      <c r="P10" s="422" t="s">
        <v>905</v>
      </c>
      <c r="Q10" s="422" t="s">
        <v>884</v>
      </c>
      <c r="R10" s="422" t="s">
        <v>907</v>
      </c>
      <c r="V10" s="422" t="s">
        <v>886</v>
      </c>
      <c r="W10" s="422" t="s">
        <v>923</v>
      </c>
      <c r="X10" s="424" t="s">
        <v>890</v>
      </c>
      <c r="Y10" s="424" t="s">
        <v>937</v>
      </c>
      <c r="Z10" s="424" t="s">
        <v>937</v>
      </c>
      <c r="AA10" s="424" t="s">
        <v>937</v>
      </c>
      <c r="AB10" s="424" t="s">
        <v>937</v>
      </c>
      <c r="AC10" s="422" t="s">
        <v>908</v>
      </c>
      <c r="AD10" s="422" t="s">
        <v>908</v>
      </c>
      <c r="AE10" s="422" t="s">
        <v>940</v>
      </c>
      <c r="AF10" s="422" t="s">
        <v>909</v>
      </c>
      <c r="AG10" s="422" t="s">
        <v>941</v>
      </c>
      <c r="AH10" s="422" t="s">
        <v>919</v>
      </c>
      <c r="AI10" s="422" t="s">
        <v>939</v>
      </c>
    </row>
    <row r="11" spans="1:35" x14ac:dyDescent="0.25">
      <c r="A11" s="422">
        <v>10</v>
      </c>
      <c r="B11" s="423">
        <v>44535.3566782407</v>
      </c>
      <c r="C11" s="423">
        <v>44535.361400463</v>
      </c>
      <c r="D11" s="422" t="s">
        <v>872</v>
      </c>
      <c r="F11" s="422" t="s">
        <v>873</v>
      </c>
      <c r="G11" s="422" t="s">
        <v>874</v>
      </c>
      <c r="H11" s="422" t="s">
        <v>931</v>
      </c>
      <c r="I11" s="422" t="s">
        <v>876</v>
      </c>
      <c r="J11" s="422" t="s">
        <v>903</v>
      </c>
      <c r="K11" s="422" t="s">
        <v>878</v>
      </c>
      <c r="L11" s="422" t="s">
        <v>899</v>
      </c>
      <c r="M11" s="422" t="s">
        <v>880</v>
      </c>
      <c r="N11" s="422" t="s">
        <v>881</v>
      </c>
      <c r="O11" s="420" t="s">
        <v>882</v>
      </c>
      <c r="P11" s="422" t="s">
        <v>905</v>
      </c>
      <c r="Q11" s="422" t="s">
        <v>884</v>
      </c>
      <c r="R11" s="422" t="s">
        <v>907</v>
      </c>
      <c r="V11" s="422" t="s">
        <v>886</v>
      </c>
      <c r="W11" s="422" t="s">
        <v>923</v>
      </c>
      <c r="X11" s="424" t="s">
        <v>890</v>
      </c>
      <c r="Y11" s="424" t="s">
        <v>937</v>
      </c>
      <c r="Z11" s="424" t="s">
        <v>937</v>
      </c>
      <c r="AA11" s="424" t="s">
        <v>937</v>
      </c>
      <c r="AB11" s="424" t="s">
        <v>937</v>
      </c>
      <c r="AC11" s="422" t="s">
        <v>908</v>
      </c>
      <c r="AD11" s="422" t="s">
        <v>908</v>
      </c>
      <c r="AE11" s="422" t="s">
        <v>940</v>
      </c>
      <c r="AF11" s="422" t="s">
        <v>909</v>
      </c>
      <c r="AG11" s="422" t="s">
        <v>941</v>
      </c>
      <c r="AH11" s="422" t="s">
        <v>919</v>
      </c>
      <c r="AI11" s="422" t="s">
        <v>939</v>
      </c>
    </row>
    <row r="12" spans="1:35" x14ac:dyDescent="0.25">
      <c r="A12" s="422">
        <v>11</v>
      </c>
      <c r="B12" s="423">
        <v>44535.472546296303</v>
      </c>
      <c r="C12" s="423">
        <v>44535.473923611098</v>
      </c>
      <c r="D12" s="422" t="s">
        <v>872</v>
      </c>
      <c r="F12" s="422" t="s">
        <v>873</v>
      </c>
      <c r="G12" s="422" t="s">
        <v>874</v>
      </c>
      <c r="H12" s="422" t="s">
        <v>931</v>
      </c>
      <c r="I12" s="422" t="s">
        <v>876</v>
      </c>
      <c r="J12" s="422" t="s">
        <v>927</v>
      </c>
      <c r="K12" s="422" t="s">
        <v>942</v>
      </c>
      <c r="L12" s="422" t="s">
        <v>899</v>
      </c>
      <c r="M12" s="422" t="s">
        <v>880</v>
      </c>
      <c r="N12" s="422" t="s">
        <v>914</v>
      </c>
      <c r="O12" s="420" t="s">
        <v>901</v>
      </c>
    </row>
    <row r="13" spans="1:35" x14ac:dyDescent="0.25">
      <c r="A13" s="422">
        <v>12</v>
      </c>
      <c r="B13" s="423">
        <v>44535.497430555602</v>
      </c>
      <c r="C13" s="423">
        <v>44535.503634259301</v>
      </c>
      <c r="D13" s="422" t="s">
        <v>872</v>
      </c>
      <c r="F13" s="422" t="s">
        <v>873</v>
      </c>
      <c r="G13" s="422" t="s">
        <v>902</v>
      </c>
      <c r="H13" s="422" t="s">
        <v>875</v>
      </c>
      <c r="I13" s="422" t="s">
        <v>876</v>
      </c>
      <c r="J13" s="422" t="s">
        <v>943</v>
      </c>
      <c r="K13" s="422" t="s">
        <v>944</v>
      </c>
      <c r="L13" s="422" t="s">
        <v>879</v>
      </c>
      <c r="M13" s="422" t="s">
        <v>880</v>
      </c>
      <c r="N13" s="422" t="s">
        <v>914</v>
      </c>
      <c r="O13" s="420" t="s">
        <v>882</v>
      </c>
      <c r="P13" s="422" t="s">
        <v>905</v>
      </c>
      <c r="Q13" s="422" t="s">
        <v>915</v>
      </c>
      <c r="R13" s="422" t="s">
        <v>922</v>
      </c>
      <c r="V13" s="422" t="s">
        <v>886</v>
      </c>
      <c r="W13" s="422" t="s">
        <v>945</v>
      </c>
      <c r="X13" s="424" t="s">
        <v>888</v>
      </c>
      <c r="Y13" s="422" t="s">
        <v>908</v>
      </c>
      <c r="Z13" s="424" t="s">
        <v>890</v>
      </c>
      <c r="AA13" s="424" t="s">
        <v>888</v>
      </c>
      <c r="AB13" s="424" t="s">
        <v>888</v>
      </c>
      <c r="AC13" s="424" t="s">
        <v>888</v>
      </c>
      <c r="AD13" s="424" t="s">
        <v>888</v>
      </c>
      <c r="AE13" s="422" t="s">
        <v>917</v>
      </c>
      <c r="AF13" s="422" t="s">
        <v>909</v>
      </c>
      <c r="AG13" s="422" t="s">
        <v>946</v>
      </c>
      <c r="AH13" s="422" t="s">
        <v>925</v>
      </c>
      <c r="AI13" s="422" t="s">
        <v>947</v>
      </c>
    </row>
    <row r="14" spans="1:35" x14ac:dyDescent="0.25">
      <c r="A14" s="422">
        <v>13</v>
      </c>
      <c r="B14" s="423">
        <v>44535.523831018501</v>
      </c>
      <c r="C14" s="423">
        <v>44535.528761574104</v>
      </c>
      <c r="D14" s="422" t="s">
        <v>872</v>
      </c>
      <c r="F14" s="422" t="s">
        <v>873</v>
      </c>
      <c r="G14" s="422" t="s">
        <v>874</v>
      </c>
      <c r="H14" s="422" t="s">
        <v>931</v>
      </c>
      <c r="I14" s="422" t="s">
        <v>876</v>
      </c>
      <c r="J14" s="422" t="s">
        <v>903</v>
      </c>
      <c r="K14" s="422" t="s">
        <v>948</v>
      </c>
      <c r="L14" s="422" t="s">
        <v>879</v>
      </c>
      <c r="M14" s="422" t="s">
        <v>482</v>
      </c>
      <c r="N14" s="422" t="s">
        <v>881</v>
      </c>
      <c r="O14" s="420" t="s">
        <v>882</v>
      </c>
      <c r="P14" s="422" t="s">
        <v>905</v>
      </c>
      <c r="Q14" s="422" t="s">
        <v>884</v>
      </c>
      <c r="R14" s="422" t="s">
        <v>949</v>
      </c>
      <c r="V14" s="422" t="s">
        <v>886</v>
      </c>
      <c r="W14" s="422" t="s">
        <v>887</v>
      </c>
      <c r="X14" s="424" t="s">
        <v>889</v>
      </c>
      <c r="Y14" s="424" t="s">
        <v>888</v>
      </c>
      <c r="Z14" s="424" t="s">
        <v>889</v>
      </c>
      <c r="AA14" s="424" t="s">
        <v>937</v>
      </c>
      <c r="AB14" s="424" t="s">
        <v>890</v>
      </c>
      <c r="AC14" s="424" t="s">
        <v>888</v>
      </c>
      <c r="AD14" s="424" t="s">
        <v>890</v>
      </c>
      <c r="AE14" s="422" t="s">
        <v>917</v>
      </c>
      <c r="AF14" s="422" t="s">
        <v>909</v>
      </c>
      <c r="AG14" s="422" t="s">
        <v>950</v>
      </c>
      <c r="AH14" s="422" t="s">
        <v>925</v>
      </c>
      <c r="AI14" s="422" t="s">
        <v>926</v>
      </c>
    </row>
    <row r="15" spans="1:35" x14ac:dyDescent="0.25">
      <c r="A15" s="422">
        <v>14</v>
      </c>
      <c r="B15" s="423">
        <v>44535.5465162037</v>
      </c>
      <c r="C15" s="423">
        <v>44535.547511574099</v>
      </c>
      <c r="D15" s="422" t="s">
        <v>872</v>
      </c>
      <c r="F15" s="422" t="s">
        <v>951</v>
      </c>
      <c r="G15" s="422" t="s">
        <v>902</v>
      </c>
      <c r="H15" s="422" t="s">
        <v>931</v>
      </c>
      <c r="I15" s="422" t="s">
        <v>876</v>
      </c>
      <c r="J15" s="422" t="s">
        <v>952</v>
      </c>
      <c r="K15" s="422" t="s">
        <v>878</v>
      </c>
      <c r="L15" s="422" t="s">
        <v>879</v>
      </c>
      <c r="M15" s="422" t="s">
        <v>929</v>
      </c>
      <c r="N15" s="422" t="s">
        <v>881</v>
      </c>
      <c r="O15" s="420" t="s">
        <v>882</v>
      </c>
      <c r="P15" s="422" t="s">
        <v>905</v>
      </c>
      <c r="Q15" s="422" t="s">
        <v>915</v>
      </c>
      <c r="R15" s="422" t="s">
        <v>885</v>
      </c>
      <c r="V15" s="422" t="s">
        <v>953</v>
      </c>
    </row>
    <row r="16" spans="1:35" x14ac:dyDescent="0.25">
      <c r="A16" s="422">
        <v>15</v>
      </c>
      <c r="B16" s="423">
        <v>44535.549791666701</v>
      </c>
      <c r="C16" s="423">
        <v>44535.5545949074</v>
      </c>
      <c r="D16" s="422" t="s">
        <v>872</v>
      </c>
      <c r="F16" s="422" t="s">
        <v>873</v>
      </c>
      <c r="G16" s="422" t="s">
        <v>902</v>
      </c>
      <c r="H16" s="422" t="s">
        <v>931</v>
      </c>
      <c r="I16" s="422" t="s">
        <v>876</v>
      </c>
      <c r="J16" s="422" t="s">
        <v>927</v>
      </c>
      <c r="K16" s="422" t="s">
        <v>942</v>
      </c>
      <c r="L16" s="422" t="s">
        <v>879</v>
      </c>
      <c r="M16" s="422" t="s">
        <v>929</v>
      </c>
      <c r="N16" s="422" t="s">
        <v>914</v>
      </c>
      <c r="O16" s="420" t="s">
        <v>882</v>
      </c>
      <c r="P16" s="422" t="s">
        <v>905</v>
      </c>
      <c r="Q16" s="422" t="s">
        <v>906</v>
      </c>
      <c r="R16" s="422" t="s">
        <v>907</v>
      </c>
      <c r="V16" s="422" t="s">
        <v>886</v>
      </c>
      <c r="W16" s="422" t="s">
        <v>887</v>
      </c>
      <c r="X16" s="424" t="s">
        <v>888</v>
      </c>
      <c r="Y16" s="424" t="s">
        <v>888</v>
      </c>
      <c r="Z16" s="424" t="s">
        <v>888</v>
      </c>
      <c r="AA16" s="424" t="s">
        <v>888</v>
      </c>
      <c r="AB16" s="424" t="s">
        <v>888</v>
      </c>
      <c r="AC16" s="424" t="s">
        <v>888</v>
      </c>
      <c r="AD16" s="424" t="s">
        <v>889</v>
      </c>
      <c r="AE16" s="422" t="s">
        <v>934</v>
      </c>
      <c r="AF16" s="422" t="s">
        <v>909</v>
      </c>
      <c r="AG16" s="422" t="s">
        <v>954</v>
      </c>
      <c r="AH16" s="422" t="s">
        <v>925</v>
      </c>
      <c r="AI16" s="422" t="s">
        <v>955</v>
      </c>
    </row>
    <row r="17" spans="1:35" x14ac:dyDescent="0.25">
      <c r="A17" s="422">
        <v>16</v>
      </c>
      <c r="B17" s="423">
        <v>44535.557256944398</v>
      </c>
      <c r="C17" s="423">
        <v>44535.5612384259</v>
      </c>
      <c r="D17" s="422" t="s">
        <v>872</v>
      </c>
      <c r="F17" s="422" t="s">
        <v>956</v>
      </c>
      <c r="G17" s="422" t="s">
        <v>902</v>
      </c>
      <c r="H17" s="422" t="s">
        <v>875</v>
      </c>
      <c r="I17" s="422" t="s">
        <v>876</v>
      </c>
      <c r="J17" s="422" t="s">
        <v>957</v>
      </c>
      <c r="K17" s="422" t="s">
        <v>958</v>
      </c>
      <c r="L17" s="422" t="s">
        <v>879</v>
      </c>
      <c r="M17" s="422" t="s">
        <v>880</v>
      </c>
      <c r="N17" s="422" t="s">
        <v>900</v>
      </c>
      <c r="O17" s="420" t="s">
        <v>882</v>
      </c>
      <c r="P17" s="422" t="s">
        <v>905</v>
      </c>
      <c r="Q17" s="422" t="s">
        <v>915</v>
      </c>
      <c r="R17" s="422" t="s">
        <v>907</v>
      </c>
      <c r="V17" s="422" t="s">
        <v>886</v>
      </c>
      <c r="W17" s="422" t="s">
        <v>916</v>
      </c>
      <c r="X17" s="422" t="s">
        <v>908</v>
      </c>
      <c r="Y17" s="422" t="s">
        <v>908</v>
      </c>
      <c r="Z17" s="422" t="s">
        <v>908</v>
      </c>
      <c r="AA17" s="424" t="s">
        <v>888</v>
      </c>
      <c r="AB17" s="424" t="s">
        <v>888</v>
      </c>
      <c r="AC17" s="424" t="s">
        <v>888</v>
      </c>
      <c r="AD17" s="422" t="s">
        <v>908</v>
      </c>
      <c r="AE17" s="422" t="s">
        <v>891</v>
      </c>
      <c r="AG17" s="422" t="s">
        <v>959</v>
      </c>
      <c r="AH17" s="422" t="s">
        <v>894</v>
      </c>
      <c r="AI17" s="422" t="s">
        <v>926</v>
      </c>
    </row>
    <row r="18" spans="1:35" x14ac:dyDescent="0.25">
      <c r="A18" s="422">
        <v>17</v>
      </c>
      <c r="B18" s="423">
        <v>44535.568217592598</v>
      </c>
      <c r="C18" s="423">
        <v>44535.574085648201</v>
      </c>
      <c r="D18" s="422" t="s">
        <v>872</v>
      </c>
      <c r="F18" s="422" t="s">
        <v>873</v>
      </c>
      <c r="G18" s="422" t="s">
        <v>902</v>
      </c>
      <c r="H18" s="422" t="s">
        <v>875</v>
      </c>
      <c r="I18" s="422" t="s">
        <v>876</v>
      </c>
      <c r="J18" s="422" t="s">
        <v>927</v>
      </c>
      <c r="K18" s="422" t="s">
        <v>960</v>
      </c>
      <c r="L18" s="422" t="s">
        <v>879</v>
      </c>
      <c r="M18" s="422" t="s">
        <v>880</v>
      </c>
      <c r="N18" s="422" t="s">
        <v>900</v>
      </c>
      <c r="O18" s="420" t="s">
        <v>882</v>
      </c>
      <c r="P18" s="422" t="s">
        <v>905</v>
      </c>
      <c r="Q18" s="422" t="s">
        <v>884</v>
      </c>
      <c r="R18" s="422" t="s">
        <v>907</v>
      </c>
      <c r="V18" s="422" t="s">
        <v>886</v>
      </c>
      <c r="W18" s="422" t="s">
        <v>887</v>
      </c>
      <c r="X18" s="424" t="s">
        <v>889</v>
      </c>
      <c r="Y18" s="424" t="s">
        <v>890</v>
      </c>
      <c r="Z18" s="424" t="s">
        <v>888</v>
      </c>
      <c r="AA18" s="424" t="s">
        <v>888</v>
      </c>
      <c r="AB18" s="424" t="s">
        <v>888</v>
      </c>
      <c r="AC18" s="424" t="s">
        <v>889</v>
      </c>
      <c r="AD18" s="424" t="s">
        <v>888</v>
      </c>
      <c r="AE18" s="422" t="s">
        <v>891</v>
      </c>
      <c r="AF18" s="422" t="s">
        <v>961</v>
      </c>
      <c r="AG18" s="422" t="s">
        <v>962</v>
      </c>
      <c r="AH18" s="422" t="s">
        <v>911</v>
      </c>
      <c r="AI18" s="422" t="s">
        <v>936</v>
      </c>
    </row>
    <row r="19" spans="1:35" x14ac:dyDescent="0.25">
      <c r="A19" s="422">
        <v>18</v>
      </c>
      <c r="B19" s="423">
        <v>44535.621782407397</v>
      </c>
      <c r="C19" s="423">
        <v>44535.626250000001</v>
      </c>
      <c r="D19" s="422" t="s">
        <v>872</v>
      </c>
      <c r="F19" s="422" t="s">
        <v>873</v>
      </c>
      <c r="G19" s="422" t="s">
        <v>902</v>
      </c>
      <c r="H19" s="422" t="s">
        <v>875</v>
      </c>
      <c r="I19" s="422" t="s">
        <v>876</v>
      </c>
      <c r="J19" s="422" t="s">
        <v>927</v>
      </c>
      <c r="K19" s="422" t="s">
        <v>310</v>
      </c>
      <c r="L19" s="422" t="s">
        <v>879</v>
      </c>
      <c r="M19" s="422" t="s">
        <v>880</v>
      </c>
      <c r="N19" s="422" t="s">
        <v>914</v>
      </c>
      <c r="O19" s="420" t="s">
        <v>882</v>
      </c>
      <c r="P19" s="422" t="s">
        <v>905</v>
      </c>
      <c r="Q19" s="422" t="s">
        <v>906</v>
      </c>
      <c r="R19" s="422" t="s">
        <v>885</v>
      </c>
      <c r="V19" s="422" t="s">
        <v>886</v>
      </c>
      <c r="W19" s="422" t="s">
        <v>887</v>
      </c>
      <c r="X19" s="424" t="s">
        <v>937</v>
      </c>
      <c r="Y19" s="424" t="s">
        <v>888</v>
      </c>
      <c r="Z19" s="424" t="s">
        <v>889</v>
      </c>
      <c r="AA19" s="424" t="s">
        <v>889</v>
      </c>
      <c r="AB19" s="422" t="s">
        <v>908</v>
      </c>
      <c r="AC19" s="424" t="s">
        <v>890</v>
      </c>
      <c r="AD19" s="422" t="s">
        <v>908</v>
      </c>
      <c r="AE19" s="422" t="s">
        <v>940</v>
      </c>
      <c r="AF19" s="422" t="s">
        <v>909</v>
      </c>
      <c r="AG19" s="422" t="s">
        <v>963</v>
      </c>
      <c r="AH19" s="422" t="s">
        <v>911</v>
      </c>
      <c r="AI19" s="422" t="s">
        <v>936</v>
      </c>
    </row>
    <row r="20" spans="1:35" x14ac:dyDescent="0.25">
      <c r="A20" s="422">
        <v>19</v>
      </c>
      <c r="B20" s="423">
        <v>44535.680636574099</v>
      </c>
      <c r="C20" s="423">
        <v>44535.683101851901</v>
      </c>
      <c r="D20" s="422" t="s">
        <v>872</v>
      </c>
      <c r="F20" s="422" t="s">
        <v>873</v>
      </c>
      <c r="G20" s="422" t="s">
        <v>874</v>
      </c>
      <c r="H20" s="422" t="s">
        <v>875</v>
      </c>
      <c r="I20" s="422" t="s">
        <v>876</v>
      </c>
      <c r="J20" s="422" t="s">
        <v>964</v>
      </c>
      <c r="K20" s="422" t="s">
        <v>878</v>
      </c>
      <c r="L20" s="422" t="s">
        <v>899</v>
      </c>
      <c r="M20" s="422" t="s">
        <v>482</v>
      </c>
      <c r="N20" s="422" t="s">
        <v>881</v>
      </c>
      <c r="O20" s="420" t="s">
        <v>882</v>
      </c>
      <c r="P20" s="422" t="s">
        <v>905</v>
      </c>
      <c r="Q20" s="422" t="s">
        <v>906</v>
      </c>
      <c r="R20" s="422" t="s">
        <v>907</v>
      </c>
      <c r="V20" s="422" t="s">
        <v>886</v>
      </c>
      <c r="W20" s="422" t="s">
        <v>923</v>
      </c>
      <c r="X20" s="422" t="s">
        <v>908</v>
      </c>
      <c r="Y20" s="424" t="s">
        <v>890</v>
      </c>
      <c r="Z20" s="424" t="s">
        <v>937</v>
      </c>
      <c r="AA20" s="424" t="s">
        <v>890</v>
      </c>
      <c r="AB20" s="424" t="s">
        <v>890</v>
      </c>
      <c r="AC20" s="424" t="s">
        <v>888</v>
      </c>
      <c r="AD20" s="422" t="s">
        <v>908</v>
      </c>
      <c r="AE20" s="422" t="s">
        <v>891</v>
      </c>
      <c r="AF20" s="422" t="s">
        <v>892</v>
      </c>
      <c r="AG20" s="422" t="s">
        <v>910</v>
      </c>
      <c r="AH20" s="422" t="s">
        <v>911</v>
      </c>
      <c r="AI20" s="422" t="s">
        <v>936</v>
      </c>
    </row>
    <row r="21" spans="1:35" x14ac:dyDescent="0.25">
      <c r="A21" s="422">
        <v>20</v>
      </c>
      <c r="B21" s="423">
        <v>44535.680428240703</v>
      </c>
      <c r="C21" s="423">
        <v>44535.683854166702</v>
      </c>
      <c r="D21" s="422" t="s">
        <v>872</v>
      </c>
      <c r="F21" s="422" t="s">
        <v>873</v>
      </c>
      <c r="G21" s="422" t="s">
        <v>874</v>
      </c>
      <c r="H21" s="422" t="s">
        <v>875</v>
      </c>
      <c r="I21" s="422" t="s">
        <v>876</v>
      </c>
      <c r="J21" s="422" t="s">
        <v>965</v>
      </c>
      <c r="K21" s="422" t="s">
        <v>878</v>
      </c>
      <c r="L21" s="422" t="s">
        <v>879</v>
      </c>
      <c r="M21" s="422" t="s">
        <v>880</v>
      </c>
      <c r="N21" s="422" t="s">
        <v>900</v>
      </c>
      <c r="O21" s="420" t="s">
        <v>882</v>
      </c>
      <c r="P21" s="422" t="s">
        <v>905</v>
      </c>
      <c r="Q21" s="422" t="s">
        <v>884</v>
      </c>
      <c r="R21" s="422" t="s">
        <v>885</v>
      </c>
      <c r="V21" s="422" t="s">
        <v>886</v>
      </c>
      <c r="W21" s="422" t="s">
        <v>916</v>
      </c>
      <c r="X21" s="424" t="s">
        <v>888</v>
      </c>
      <c r="Y21" s="424" t="s">
        <v>888</v>
      </c>
      <c r="Z21" s="424" t="s">
        <v>888</v>
      </c>
      <c r="AA21" s="424" t="s">
        <v>888</v>
      </c>
      <c r="AB21" s="424" t="s">
        <v>888</v>
      </c>
      <c r="AC21" s="424" t="s">
        <v>888</v>
      </c>
      <c r="AD21" s="424" t="s">
        <v>888</v>
      </c>
      <c r="AE21" s="422" t="s">
        <v>891</v>
      </c>
      <c r="AF21" s="422" t="s">
        <v>961</v>
      </c>
      <c r="AG21" s="422" t="s">
        <v>966</v>
      </c>
      <c r="AH21" s="422" t="s">
        <v>925</v>
      </c>
      <c r="AI21" s="422" t="s">
        <v>936</v>
      </c>
    </row>
    <row r="22" spans="1:35" x14ac:dyDescent="0.25">
      <c r="A22" s="422">
        <v>21</v>
      </c>
      <c r="B22" s="423">
        <v>44535.686099537001</v>
      </c>
      <c r="C22" s="423">
        <v>44535.6885763889</v>
      </c>
      <c r="D22" s="422" t="s">
        <v>872</v>
      </c>
      <c r="F22" s="422" t="s">
        <v>873</v>
      </c>
      <c r="G22" s="422" t="s">
        <v>902</v>
      </c>
      <c r="H22" s="422" t="s">
        <v>875</v>
      </c>
      <c r="I22" s="422" t="s">
        <v>876</v>
      </c>
      <c r="J22" s="422" t="s">
        <v>897</v>
      </c>
      <c r="K22" s="422" t="s">
        <v>967</v>
      </c>
      <c r="L22" s="422" t="s">
        <v>879</v>
      </c>
      <c r="M22" s="422" t="s">
        <v>880</v>
      </c>
      <c r="N22" s="422" t="s">
        <v>881</v>
      </c>
      <c r="O22" s="420" t="s">
        <v>882</v>
      </c>
      <c r="P22" s="422" t="s">
        <v>883</v>
      </c>
      <c r="Q22" s="422" t="s">
        <v>906</v>
      </c>
      <c r="R22" s="422" t="s">
        <v>949</v>
      </c>
      <c r="V22" s="422" t="s">
        <v>886</v>
      </c>
      <c r="W22" s="422" t="s">
        <v>916</v>
      </c>
      <c r="X22" s="422" t="s">
        <v>908</v>
      </c>
      <c r="Y22" s="422" t="s">
        <v>908</v>
      </c>
      <c r="Z22" s="422" t="s">
        <v>908</v>
      </c>
      <c r="AA22" s="424" t="s">
        <v>937</v>
      </c>
      <c r="AB22" s="424" t="s">
        <v>937</v>
      </c>
      <c r="AC22" s="422" t="s">
        <v>908</v>
      </c>
      <c r="AD22" s="422" t="s">
        <v>908</v>
      </c>
      <c r="AE22" s="422" t="s">
        <v>968</v>
      </c>
      <c r="AF22" s="422" t="s">
        <v>909</v>
      </c>
      <c r="AG22" s="422" t="s">
        <v>969</v>
      </c>
      <c r="AH22" s="422" t="s">
        <v>919</v>
      </c>
      <c r="AI22" s="422" t="s">
        <v>970</v>
      </c>
    </row>
    <row r="23" spans="1:35" x14ac:dyDescent="0.25">
      <c r="A23" s="422">
        <v>22</v>
      </c>
      <c r="B23" s="423">
        <v>44535.698078703703</v>
      </c>
      <c r="C23" s="423">
        <v>44535.7012384259</v>
      </c>
      <c r="D23" s="422" t="s">
        <v>872</v>
      </c>
      <c r="F23" s="422" t="s">
        <v>873</v>
      </c>
      <c r="G23" s="422" t="s">
        <v>902</v>
      </c>
      <c r="H23" s="422" t="s">
        <v>875</v>
      </c>
      <c r="I23" s="422" t="s">
        <v>876</v>
      </c>
      <c r="J23" s="422" t="s">
        <v>903</v>
      </c>
      <c r="K23" s="422" t="s">
        <v>971</v>
      </c>
      <c r="L23" s="422" t="s">
        <v>879</v>
      </c>
      <c r="M23" s="422" t="s">
        <v>880</v>
      </c>
      <c r="N23" s="422" t="s">
        <v>881</v>
      </c>
      <c r="O23" s="420" t="s">
        <v>882</v>
      </c>
      <c r="P23" s="422" t="s">
        <v>905</v>
      </c>
      <c r="Q23" s="422" t="s">
        <v>884</v>
      </c>
      <c r="R23" s="422" t="s">
        <v>885</v>
      </c>
      <c r="V23" s="422" t="s">
        <v>886</v>
      </c>
      <c r="W23" s="422" t="s">
        <v>887</v>
      </c>
      <c r="X23" s="424" t="s">
        <v>890</v>
      </c>
      <c r="Y23" s="424" t="s">
        <v>888</v>
      </c>
      <c r="Z23" s="424" t="s">
        <v>890</v>
      </c>
      <c r="AA23" s="424" t="s">
        <v>888</v>
      </c>
      <c r="AB23" s="424" t="s">
        <v>888</v>
      </c>
      <c r="AC23" s="424" t="s">
        <v>888</v>
      </c>
      <c r="AD23" s="424" t="s">
        <v>888</v>
      </c>
      <c r="AE23" s="422" t="s">
        <v>891</v>
      </c>
      <c r="AF23" s="422" t="s">
        <v>909</v>
      </c>
      <c r="AG23" s="422" t="s">
        <v>972</v>
      </c>
      <c r="AH23" s="422" t="s">
        <v>911</v>
      </c>
      <c r="AI23" s="422" t="s">
        <v>895</v>
      </c>
    </row>
    <row r="24" spans="1:35" x14ac:dyDescent="0.25">
      <c r="A24" s="422">
        <v>23</v>
      </c>
      <c r="B24" s="423">
        <v>44535.698136574101</v>
      </c>
      <c r="C24" s="423">
        <v>44535.701307870397</v>
      </c>
      <c r="D24" s="422" t="s">
        <v>872</v>
      </c>
      <c r="F24" s="422" t="s">
        <v>873</v>
      </c>
      <c r="G24" s="422" t="s">
        <v>902</v>
      </c>
      <c r="H24" s="422" t="s">
        <v>875</v>
      </c>
      <c r="I24" s="422" t="s">
        <v>876</v>
      </c>
      <c r="J24" s="422" t="s">
        <v>903</v>
      </c>
      <c r="K24" s="422" t="s">
        <v>971</v>
      </c>
      <c r="L24" s="422" t="s">
        <v>879</v>
      </c>
      <c r="M24" s="422" t="s">
        <v>880</v>
      </c>
      <c r="N24" s="422" t="s">
        <v>881</v>
      </c>
      <c r="O24" s="420" t="s">
        <v>882</v>
      </c>
      <c r="P24" s="422" t="s">
        <v>905</v>
      </c>
      <c r="Q24" s="422" t="s">
        <v>884</v>
      </c>
      <c r="R24" s="422" t="s">
        <v>885</v>
      </c>
      <c r="V24" s="422" t="s">
        <v>886</v>
      </c>
      <c r="W24" s="422" t="s">
        <v>887</v>
      </c>
      <c r="X24" s="424" t="s">
        <v>890</v>
      </c>
      <c r="Y24" s="424" t="s">
        <v>888</v>
      </c>
      <c r="Z24" s="424" t="s">
        <v>890</v>
      </c>
      <c r="AA24" s="424" t="s">
        <v>888</v>
      </c>
      <c r="AB24" s="424" t="s">
        <v>888</v>
      </c>
      <c r="AC24" s="424" t="s">
        <v>888</v>
      </c>
      <c r="AD24" s="424" t="s">
        <v>888</v>
      </c>
      <c r="AE24" s="422" t="s">
        <v>891</v>
      </c>
      <c r="AF24" s="422" t="s">
        <v>909</v>
      </c>
      <c r="AG24" s="422" t="s">
        <v>972</v>
      </c>
      <c r="AH24" s="422" t="s">
        <v>911</v>
      </c>
      <c r="AI24" s="422" t="s">
        <v>895</v>
      </c>
    </row>
    <row r="25" spans="1:35" x14ac:dyDescent="0.25">
      <c r="A25" s="422">
        <v>24</v>
      </c>
      <c r="B25" s="423">
        <v>44535.698194444398</v>
      </c>
      <c r="C25" s="423">
        <v>44535.701365740701</v>
      </c>
      <c r="D25" s="422" t="s">
        <v>872</v>
      </c>
      <c r="F25" s="422" t="s">
        <v>873</v>
      </c>
      <c r="G25" s="422" t="s">
        <v>902</v>
      </c>
      <c r="H25" s="422" t="s">
        <v>875</v>
      </c>
      <c r="I25" s="422" t="s">
        <v>876</v>
      </c>
      <c r="J25" s="422" t="s">
        <v>903</v>
      </c>
      <c r="K25" s="422" t="s">
        <v>971</v>
      </c>
      <c r="L25" s="422" t="s">
        <v>879</v>
      </c>
      <c r="M25" s="422" t="s">
        <v>880</v>
      </c>
      <c r="N25" s="422" t="s">
        <v>881</v>
      </c>
      <c r="O25" s="420" t="s">
        <v>882</v>
      </c>
      <c r="P25" s="422" t="s">
        <v>905</v>
      </c>
      <c r="Q25" s="422" t="s">
        <v>884</v>
      </c>
      <c r="R25" s="422" t="s">
        <v>885</v>
      </c>
      <c r="V25" s="422" t="s">
        <v>886</v>
      </c>
      <c r="W25" s="422" t="s">
        <v>887</v>
      </c>
      <c r="X25" s="424" t="s">
        <v>890</v>
      </c>
      <c r="Y25" s="424" t="s">
        <v>888</v>
      </c>
      <c r="Z25" s="424" t="s">
        <v>890</v>
      </c>
      <c r="AA25" s="424" t="s">
        <v>888</v>
      </c>
      <c r="AB25" s="424" t="s">
        <v>888</v>
      </c>
      <c r="AC25" s="424" t="s">
        <v>888</v>
      </c>
      <c r="AD25" s="424" t="s">
        <v>888</v>
      </c>
      <c r="AE25" s="422" t="s">
        <v>891</v>
      </c>
      <c r="AF25" s="422" t="s">
        <v>909</v>
      </c>
      <c r="AG25" s="422" t="s">
        <v>972</v>
      </c>
      <c r="AH25" s="422" t="s">
        <v>911</v>
      </c>
      <c r="AI25" s="422" t="s">
        <v>895</v>
      </c>
    </row>
    <row r="26" spans="1:35" x14ac:dyDescent="0.25">
      <c r="A26" s="422">
        <v>25</v>
      </c>
      <c r="B26" s="423">
        <v>44535.698263888902</v>
      </c>
      <c r="C26" s="423">
        <v>44535.701435185198</v>
      </c>
      <c r="D26" s="422" t="s">
        <v>872</v>
      </c>
      <c r="F26" s="422" t="s">
        <v>873</v>
      </c>
      <c r="G26" s="422" t="s">
        <v>902</v>
      </c>
      <c r="H26" s="422" t="s">
        <v>875</v>
      </c>
      <c r="I26" s="422" t="s">
        <v>876</v>
      </c>
      <c r="J26" s="422" t="s">
        <v>903</v>
      </c>
      <c r="K26" s="422" t="s">
        <v>971</v>
      </c>
      <c r="L26" s="422" t="s">
        <v>879</v>
      </c>
      <c r="M26" s="422" t="s">
        <v>880</v>
      </c>
      <c r="N26" s="422" t="s">
        <v>881</v>
      </c>
      <c r="O26" s="420" t="s">
        <v>882</v>
      </c>
      <c r="P26" s="422" t="s">
        <v>905</v>
      </c>
      <c r="Q26" s="422" t="s">
        <v>884</v>
      </c>
      <c r="R26" s="422" t="s">
        <v>885</v>
      </c>
      <c r="V26" s="422" t="s">
        <v>886</v>
      </c>
      <c r="W26" s="422" t="s">
        <v>887</v>
      </c>
      <c r="X26" s="424" t="s">
        <v>890</v>
      </c>
      <c r="Y26" s="424" t="s">
        <v>888</v>
      </c>
      <c r="Z26" s="424" t="s">
        <v>890</v>
      </c>
      <c r="AA26" s="424" t="s">
        <v>888</v>
      </c>
      <c r="AB26" s="424" t="s">
        <v>888</v>
      </c>
      <c r="AC26" s="424" t="s">
        <v>888</v>
      </c>
      <c r="AD26" s="424" t="s">
        <v>888</v>
      </c>
      <c r="AE26" s="422" t="s">
        <v>891</v>
      </c>
      <c r="AF26" s="422" t="s">
        <v>909</v>
      </c>
      <c r="AG26" s="422" t="s">
        <v>972</v>
      </c>
      <c r="AH26" s="422" t="s">
        <v>911</v>
      </c>
      <c r="AI26" s="422" t="s">
        <v>895</v>
      </c>
    </row>
    <row r="27" spans="1:35" x14ac:dyDescent="0.25">
      <c r="A27" s="422">
        <v>26</v>
      </c>
      <c r="B27" s="423">
        <v>44535.698321759301</v>
      </c>
      <c r="C27" s="423">
        <v>44535.701493055603</v>
      </c>
      <c r="D27" s="422" t="s">
        <v>872</v>
      </c>
      <c r="F27" s="422" t="s">
        <v>873</v>
      </c>
      <c r="G27" s="422" t="s">
        <v>902</v>
      </c>
      <c r="H27" s="422" t="s">
        <v>875</v>
      </c>
      <c r="I27" s="422" t="s">
        <v>876</v>
      </c>
      <c r="J27" s="422" t="s">
        <v>903</v>
      </c>
      <c r="K27" s="422" t="s">
        <v>971</v>
      </c>
      <c r="L27" s="422" t="s">
        <v>879</v>
      </c>
      <c r="M27" s="422" t="s">
        <v>880</v>
      </c>
      <c r="N27" s="422" t="s">
        <v>881</v>
      </c>
      <c r="O27" s="420" t="s">
        <v>882</v>
      </c>
      <c r="P27" s="422" t="s">
        <v>905</v>
      </c>
      <c r="Q27" s="422" t="s">
        <v>884</v>
      </c>
      <c r="R27" s="422" t="s">
        <v>885</v>
      </c>
      <c r="V27" s="422" t="s">
        <v>886</v>
      </c>
      <c r="W27" s="422" t="s">
        <v>887</v>
      </c>
      <c r="X27" s="424" t="s">
        <v>890</v>
      </c>
      <c r="Y27" s="424" t="s">
        <v>888</v>
      </c>
      <c r="Z27" s="424" t="s">
        <v>890</v>
      </c>
      <c r="AA27" s="424" t="s">
        <v>888</v>
      </c>
      <c r="AB27" s="424" t="s">
        <v>888</v>
      </c>
      <c r="AC27" s="424" t="s">
        <v>888</v>
      </c>
      <c r="AD27" s="424" t="s">
        <v>888</v>
      </c>
      <c r="AE27" s="422" t="s">
        <v>891</v>
      </c>
      <c r="AF27" s="422" t="s">
        <v>909</v>
      </c>
      <c r="AG27" s="422" t="s">
        <v>972</v>
      </c>
      <c r="AH27" s="422" t="s">
        <v>911</v>
      </c>
      <c r="AI27" s="422" t="s">
        <v>895</v>
      </c>
    </row>
    <row r="28" spans="1:35" x14ac:dyDescent="0.25">
      <c r="A28" s="422">
        <v>27</v>
      </c>
      <c r="B28" s="423">
        <v>44535.698379629597</v>
      </c>
      <c r="C28" s="423">
        <v>44535.7015509259</v>
      </c>
      <c r="D28" s="422" t="s">
        <v>872</v>
      </c>
      <c r="F28" s="422" t="s">
        <v>873</v>
      </c>
      <c r="G28" s="422" t="s">
        <v>902</v>
      </c>
      <c r="H28" s="422" t="s">
        <v>875</v>
      </c>
      <c r="I28" s="422" t="s">
        <v>876</v>
      </c>
      <c r="J28" s="422" t="s">
        <v>903</v>
      </c>
      <c r="K28" s="422" t="s">
        <v>971</v>
      </c>
      <c r="L28" s="422" t="s">
        <v>879</v>
      </c>
      <c r="M28" s="422" t="s">
        <v>880</v>
      </c>
      <c r="N28" s="422" t="s">
        <v>881</v>
      </c>
      <c r="O28" s="420" t="s">
        <v>882</v>
      </c>
      <c r="P28" s="422" t="s">
        <v>905</v>
      </c>
      <c r="Q28" s="422" t="s">
        <v>884</v>
      </c>
      <c r="R28" s="422" t="s">
        <v>885</v>
      </c>
      <c r="V28" s="422" t="s">
        <v>886</v>
      </c>
      <c r="W28" s="422" t="s">
        <v>887</v>
      </c>
      <c r="X28" s="424" t="s">
        <v>890</v>
      </c>
      <c r="Y28" s="424" t="s">
        <v>888</v>
      </c>
      <c r="Z28" s="424" t="s">
        <v>890</v>
      </c>
      <c r="AA28" s="424" t="s">
        <v>888</v>
      </c>
      <c r="AB28" s="424" t="s">
        <v>888</v>
      </c>
      <c r="AC28" s="424" t="s">
        <v>888</v>
      </c>
      <c r="AD28" s="424" t="s">
        <v>888</v>
      </c>
      <c r="AE28" s="422" t="s">
        <v>891</v>
      </c>
      <c r="AF28" s="422" t="s">
        <v>909</v>
      </c>
      <c r="AG28" s="422" t="s">
        <v>972</v>
      </c>
      <c r="AH28" s="422" t="s">
        <v>911</v>
      </c>
      <c r="AI28" s="422" t="s">
        <v>895</v>
      </c>
    </row>
    <row r="29" spans="1:35" x14ac:dyDescent="0.25">
      <c r="A29" s="422">
        <v>28</v>
      </c>
      <c r="B29" s="423">
        <v>44535.698449074102</v>
      </c>
      <c r="C29" s="423">
        <v>44535.701620370397</v>
      </c>
      <c r="D29" s="422" t="s">
        <v>872</v>
      </c>
      <c r="F29" s="422" t="s">
        <v>873</v>
      </c>
      <c r="G29" s="422" t="s">
        <v>902</v>
      </c>
      <c r="H29" s="422" t="s">
        <v>875</v>
      </c>
      <c r="I29" s="422" t="s">
        <v>876</v>
      </c>
      <c r="J29" s="422" t="s">
        <v>903</v>
      </c>
      <c r="K29" s="422" t="s">
        <v>971</v>
      </c>
      <c r="L29" s="422" t="s">
        <v>879</v>
      </c>
      <c r="M29" s="422" t="s">
        <v>880</v>
      </c>
      <c r="N29" s="422" t="s">
        <v>881</v>
      </c>
      <c r="O29" s="420" t="s">
        <v>882</v>
      </c>
      <c r="P29" s="422" t="s">
        <v>905</v>
      </c>
      <c r="Q29" s="422" t="s">
        <v>884</v>
      </c>
      <c r="R29" s="422" t="s">
        <v>885</v>
      </c>
      <c r="V29" s="422" t="s">
        <v>886</v>
      </c>
      <c r="W29" s="422" t="s">
        <v>887</v>
      </c>
      <c r="X29" s="424" t="s">
        <v>890</v>
      </c>
      <c r="Y29" s="424" t="s">
        <v>888</v>
      </c>
      <c r="Z29" s="424" t="s">
        <v>890</v>
      </c>
      <c r="AA29" s="424" t="s">
        <v>888</v>
      </c>
      <c r="AB29" s="424" t="s">
        <v>888</v>
      </c>
      <c r="AC29" s="424" t="s">
        <v>888</v>
      </c>
      <c r="AD29" s="424" t="s">
        <v>888</v>
      </c>
      <c r="AE29" s="422" t="s">
        <v>891</v>
      </c>
      <c r="AF29" s="422" t="s">
        <v>909</v>
      </c>
      <c r="AG29" s="422" t="s">
        <v>972</v>
      </c>
      <c r="AH29" s="422" t="s">
        <v>911</v>
      </c>
      <c r="AI29" s="422" t="s">
        <v>895</v>
      </c>
    </row>
    <row r="30" spans="1:35" x14ac:dyDescent="0.25">
      <c r="A30" s="422">
        <v>29</v>
      </c>
      <c r="B30" s="423">
        <v>44535.673425925903</v>
      </c>
      <c r="C30" s="423">
        <v>44535.7037962963</v>
      </c>
      <c r="D30" s="422" t="s">
        <v>872</v>
      </c>
      <c r="F30" s="422" t="s">
        <v>873</v>
      </c>
      <c r="G30" s="422" t="s">
        <v>973</v>
      </c>
      <c r="H30" s="422" t="s">
        <v>931</v>
      </c>
      <c r="I30" s="422" t="s">
        <v>974</v>
      </c>
      <c r="J30" s="422" t="s">
        <v>927</v>
      </c>
      <c r="K30" s="422" t="s">
        <v>975</v>
      </c>
      <c r="L30" s="422" t="s">
        <v>879</v>
      </c>
      <c r="M30" s="422" t="s">
        <v>880</v>
      </c>
      <c r="N30" s="422" t="s">
        <v>914</v>
      </c>
      <c r="O30" s="420" t="s">
        <v>882</v>
      </c>
      <c r="P30" s="422" t="s">
        <v>905</v>
      </c>
      <c r="Q30" s="422" t="s">
        <v>884</v>
      </c>
      <c r="R30" s="422" t="s">
        <v>907</v>
      </c>
      <c r="V30" s="422" t="s">
        <v>886</v>
      </c>
      <c r="W30" s="422" t="s">
        <v>887</v>
      </c>
      <c r="X30" s="422" t="s">
        <v>908</v>
      </c>
      <c r="Y30" s="424" t="s">
        <v>889</v>
      </c>
      <c r="Z30" s="424" t="s">
        <v>890</v>
      </c>
      <c r="AA30" s="424" t="s">
        <v>888</v>
      </c>
      <c r="AB30" s="424" t="s">
        <v>890</v>
      </c>
      <c r="AC30" s="424" t="s">
        <v>888</v>
      </c>
      <c r="AD30" s="424" t="s">
        <v>888</v>
      </c>
      <c r="AE30" s="422" t="s">
        <v>940</v>
      </c>
      <c r="AF30" s="422" t="s">
        <v>909</v>
      </c>
      <c r="AG30" s="422" t="s">
        <v>976</v>
      </c>
      <c r="AH30" s="422" t="s">
        <v>894</v>
      </c>
      <c r="AI30" s="422" t="s">
        <v>936</v>
      </c>
    </row>
    <row r="31" spans="1:35" x14ac:dyDescent="0.25">
      <c r="A31" s="422">
        <v>30</v>
      </c>
      <c r="B31" s="423">
        <v>44535.698067129597</v>
      </c>
      <c r="C31" s="423">
        <v>44535.703969907401</v>
      </c>
      <c r="D31" s="422" t="s">
        <v>872</v>
      </c>
      <c r="F31" s="422" t="s">
        <v>873</v>
      </c>
      <c r="G31" s="422" t="s">
        <v>902</v>
      </c>
      <c r="H31" s="422" t="s">
        <v>875</v>
      </c>
      <c r="I31" s="422" t="s">
        <v>876</v>
      </c>
      <c r="J31" s="422" t="s">
        <v>903</v>
      </c>
      <c r="K31" s="422" t="s">
        <v>971</v>
      </c>
      <c r="L31" s="422" t="s">
        <v>879</v>
      </c>
      <c r="M31" s="422" t="s">
        <v>880</v>
      </c>
      <c r="N31" s="422" t="s">
        <v>881</v>
      </c>
      <c r="O31" s="420" t="s">
        <v>882</v>
      </c>
      <c r="P31" s="422" t="s">
        <v>905</v>
      </c>
      <c r="Q31" s="422" t="s">
        <v>884</v>
      </c>
      <c r="R31" s="422" t="s">
        <v>885</v>
      </c>
      <c r="V31" s="422" t="s">
        <v>886</v>
      </c>
      <c r="W31" s="422" t="s">
        <v>887</v>
      </c>
      <c r="X31" s="424" t="s">
        <v>890</v>
      </c>
      <c r="Y31" s="424" t="s">
        <v>888</v>
      </c>
      <c r="Z31" s="424" t="s">
        <v>890</v>
      </c>
      <c r="AA31" s="424" t="s">
        <v>888</v>
      </c>
      <c r="AB31" s="424" t="s">
        <v>888</v>
      </c>
      <c r="AC31" s="424" t="s">
        <v>888</v>
      </c>
      <c r="AD31" s="424" t="s">
        <v>888</v>
      </c>
      <c r="AE31" s="422" t="s">
        <v>891</v>
      </c>
      <c r="AF31" s="422" t="s">
        <v>909</v>
      </c>
      <c r="AG31" s="422" t="s">
        <v>972</v>
      </c>
      <c r="AH31" s="422" t="s">
        <v>911</v>
      </c>
      <c r="AI31" s="422" t="s">
        <v>895</v>
      </c>
    </row>
    <row r="32" spans="1:35" x14ac:dyDescent="0.25">
      <c r="A32" s="422">
        <v>31</v>
      </c>
      <c r="B32" s="423">
        <v>44535.702164351896</v>
      </c>
      <c r="C32" s="423">
        <v>44535.704016203701</v>
      </c>
      <c r="D32" s="422" t="s">
        <v>872</v>
      </c>
      <c r="F32" s="422" t="s">
        <v>873</v>
      </c>
      <c r="G32" s="422" t="s">
        <v>874</v>
      </c>
      <c r="H32" s="422" t="s">
        <v>875</v>
      </c>
      <c r="I32" s="422" t="s">
        <v>876</v>
      </c>
      <c r="J32" s="422" t="s">
        <v>977</v>
      </c>
      <c r="K32" s="422" t="s">
        <v>978</v>
      </c>
      <c r="L32" s="422" t="s">
        <v>879</v>
      </c>
      <c r="M32" s="422" t="s">
        <v>880</v>
      </c>
      <c r="N32" s="422" t="s">
        <v>881</v>
      </c>
      <c r="O32" s="420" t="s">
        <v>882</v>
      </c>
      <c r="P32" s="422" t="s">
        <v>905</v>
      </c>
      <c r="Q32" s="422" t="s">
        <v>906</v>
      </c>
      <c r="R32" s="422" t="s">
        <v>885</v>
      </c>
      <c r="V32" s="422" t="s">
        <v>953</v>
      </c>
    </row>
    <row r="33" spans="1:35" x14ac:dyDescent="0.25">
      <c r="A33" s="422">
        <v>32</v>
      </c>
      <c r="B33" s="423">
        <v>44535.698136574101</v>
      </c>
      <c r="C33" s="423">
        <v>44535.7040277778</v>
      </c>
      <c r="D33" s="422" t="s">
        <v>872</v>
      </c>
      <c r="F33" s="422" t="s">
        <v>873</v>
      </c>
      <c r="G33" s="422" t="s">
        <v>902</v>
      </c>
      <c r="H33" s="422" t="s">
        <v>875</v>
      </c>
      <c r="I33" s="422" t="s">
        <v>876</v>
      </c>
      <c r="J33" s="422" t="s">
        <v>903</v>
      </c>
      <c r="K33" s="422" t="s">
        <v>971</v>
      </c>
      <c r="L33" s="422" t="s">
        <v>879</v>
      </c>
      <c r="M33" s="422" t="s">
        <v>880</v>
      </c>
      <c r="N33" s="422" t="s">
        <v>881</v>
      </c>
      <c r="O33" s="420" t="s">
        <v>882</v>
      </c>
      <c r="P33" s="422" t="s">
        <v>905</v>
      </c>
      <c r="Q33" s="422" t="s">
        <v>884</v>
      </c>
      <c r="R33" s="422" t="s">
        <v>885</v>
      </c>
      <c r="V33" s="422" t="s">
        <v>886</v>
      </c>
      <c r="W33" s="422" t="s">
        <v>887</v>
      </c>
      <c r="X33" s="424" t="s">
        <v>890</v>
      </c>
      <c r="Y33" s="424" t="s">
        <v>888</v>
      </c>
      <c r="Z33" s="424" t="s">
        <v>890</v>
      </c>
      <c r="AA33" s="424" t="s">
        <v>888</v>
      </c>
      <c r="AB33" s="424" t="s">
        <v>888</v>
      </c>
      <c r="AC33" s="424" t="s">
        <v>888</v>
      </c>
      <c r="AD33" s="424" t="s">
        <v>888</v>
      </c>
      <c r="AE33" s="422" t="s">
        <v>891</v>
      </c>
      <c r="AF33" s="422" t="s">
        <v>909</v>
      </c>
      <c r="AG33" s="422" t="s">
        <v>972</v>
      </c>
      <c r="AH33" s="422" t="s">
        <v>911</v>
      </c>
      <c r="AI33" s="422" t="s">
        <v>895</v>
      </c>
    </row>
    <row r="34" spans="1:35" x14ac:dyDescent="0.25">
      <c r="A34" s="422">
        <v>33</v>
      </c>
      <c r="B34" s="423">
        <v>44535.705173611103</v>
      </c>
      <c r="C34" s="423">
        <v>44535.710509259297</v>
      </c>
      <c r="D34" s="422" t="s">
        <v>872</v>
      </c>
      <c r="F34" s="422" t="s">
        <v>873</v>
      </c>
      <c r="G34" s="422" t="s">
        <v>874</v>
      </c>
      <c r="H34" s="422" t="s">
        <v>931</v>
      </c>
      <c r="I34" s="422" t="s">
        <v>876</v>
      </c>
      <c r="J34" s="422" t="s">
        <v>877</v>
      </c>
      <c r="K34" s="422" t="s">
        <v>878</v>
      </c>
      <c r="L34" s="422" t="s">
        <v>879</v>
      </c>
      <c r="M34" s="422" t="s">
        <v>482</v>
      </c>
      <c r="N34" s="422" t="s">
        <v>881</v>
      </c>
      <c r="O34" s="420" t="s">
        <v>882</v>
      </c>
      <c r="P34" s="422" t="s">
        <v>905</v>
      </c>
      <c r="Q34" s="422" t="s">
        <v>906</v>
      </c>
      <c r="R34" s="422" t="s">
        <v>885</v>
      </c>
      <c r="V34" s="422" t="s">
        <v>886</v>
      </c>
      <c r="W34" s="422" t="s">
        <v>945</v>
      </c>
      <c r="X34" s="424" t="s">
        <v>888</v>
      </c>
      <c r="Y34" s="424" t="s">
        <v>890</v>
      </c>
      <c r="Z34" s="424" t="s">
        <v>890</v>
      </c>
      <c r="AA34" s="424" t="s">
        <v>888</v>
      </c>
      <c r="AB34" s="424" t="s">
        <v>889</v>
      </c>
      <c r="AC34" s="424" t="s">
        <v>889</v>
      </c>
      <c r="AD34" s="424" t="s">
        <v>888</v>
      </c>
      <c r="AE34" s="422" t="s">
        <v>891</v>
      </c>
      <c r="AF34" s="422" t="s">
        <v>892</v>
      </c>
      <c r="AG34" s="422" t="s">
        <v>979</v>
      </c>
      <c r="AH34" s="422" t="s">
        <v>925</v>
      </c>
      <c r="AI34" s="422" t="s">
        <v>939</v>
      </c>
    </row>
    <row r="35" spans="1:35" x14ac:dyDescent="0.25">
      <c r="A35" s="422">
        <v>34</v>
      </c>
      <c r="B35" s="423">
        <v>44535.714699074102</v>
      </c>
      <c r="C35" s="423">
        <v>44535.715868055602</v>
      </c>
      <c r="D35" s="422" t="s">
        <v>872</v>
      </c>
      <c r="F35" s="422" t="s">
        <v>873</v>
      </c>
      <c r="G35" s="422" t="s">
        <v>874</v>
      </c>
      <c r="H35" s="422" t="s">
        <v>875</v>
      </c>
      <c r="I35" s="422" t="s">
        <v>876</v>
      </c>
      <c r="J35" s="422" t="s">
        <v>927</v>
      </c>
      <c r="K35" s="422" t="s">
        <v>878</v>
      </c>
      <c r="L35" s="422" t="s">
        <v>879</v>
      </c>
      <c r="M35" s="422" t="s">
        <v>480</v>
      </c>
      <c r="N35" s="422" t="s">
        <v>980</v>
      </c>
      <c r="O35" s="420" t="s">
        <v>882</v>
      </c>
      <c r="P35" s="422" t="s">
        <v>981</v>
      </c>
      <c r="Q35" s="422" t="s">
        <v>884</v>
      </c>
      <c r="R35" s="422" t="s">
        <v>907</v>
      </c>
      <c r="V35" s="422" t="s">
        <v>886</v>
      </c>
      <c r="W35" s="422" t="s">
        <v>923</v>
      </c>
      <c r="X35" s="422" t="s">
        <v>908</v>
      </c>
      <c r="Y35" s="422" t="s">
        <v>908</v>
      </c>
      <c r="Z35" s="424" t="s">
        <v>937</v>
      </c>
      <c r="AA35" s="422" t="s">
        <v>908</v>
      </c>
      <c r="AB35" s="422" t="s">
        <v>908</v>
      </c>
      <c r="AC35" s="422" t="s">
        <v>908</v>
      </c>
      <c r="AD35" s="422" t="s">
        <v>908</v>
      </c>
      <c r="AE35" s="422" t="s">
        <v>917</v>
      </c>
      <c r="AF35" s="422" t="s">
        <v>961</v>
      </c>
      <c r="AG35" s="422" t="s">
        <v>982</v>
      </c>
      <c r="AH35" s="422" t="s">
        <v>919</v>
      </c>
      <c r="AI35" s="422" t="s">
        <v>895</v>
      </c>
    </row>
    <row r="36" spans="1:35" x14ac:dyDescent="0.25">
      <c r="A36" s="422">
        <v>35</v>
      </c>
      <c r="B36" s="423">
        <v>44535.737245370401</v>
      </c>
      <c r="C36" s="423">
        <v>44535.740763888898</v>
      </c>
      <c r="D36" s="422" t="s">
        <v>872</v>
      </c>
      <c r="F36" s="422" t="s">
        <v>873</v>
      </c>
      <c r="G36" s="422" t="s">
        <v>874</v>
      </c>
      <c r="H36" s="422" t="s">
        <v>931</v>
      </c>
      <c r="I36" s="422" t="s">
        <v>876</v>
      </c>
      <c r="J36" s="422" t="s">
        <v>877</v>
      </c>
      <c r="K36" s="422" t="s">
        <v>942</v>
      </c>
      <c r="L36" s="422" t="s">
        <v>879</v>
      </c>
      <c r="M36" s="422" t="s">
        <v>880</v>
      </c>
      <c r="N36" s="422" t="s">
        <v>983</v>
      </c>
      <c r="O36" s="420" t="s">
        <v>882</v>
      </c>
      <c r="P36" s="422" t="s">
        <v>905</v>
      </c>
      <c r="Q36" s="422" t="s">
        <v>915</v>
      </c>
      <c r="R36" s="422" t="s">
        <v>907</v>
      </c>
      <c r="V36" s="422" t="s">
        <v>886</v>
      </c>
      <c r="W36" s="422" t="s">
        <v>916</v>
      </c>
      <c r="X36" s="424" t="s">
        <v>890</v>
      </c>
      <c r="Y36" s="424" t="s">
        <v>888</v>
      </c>
      <c r="Z36" s="424" t="s">
        <v>890</v>
      </c>
      <c r="AA36" s="424" t="s">
        <v>888</v>
      </c>
      <c r="AB36" s="424" t="s">
        <v>888</v>
      </c>
      <c r="AC36" s="424" t="s">
        <v>888</v>
      </c>
      <c r="AD36" s="424" t="s">
        <v>888</v>
      </c>
      <c r="AE36" s="422" t="s">
        <v>940</v>
      </c>
      <c r="AF36" s="422" t="s">
        <v>909</v>
      </c>
      <c r="AG36" s="422" t="s">
        <v>984</v>
      </c>
      <c r="AH36" s="422" t="s">
        <v>911</v>
      </c>
      <c r="AI36" s="422" t="s">
        <v>926</v>
      </c>
    </row>
    <row r="37" spans="1:35" x14ac:dyDescent="0.25">
      <c r="A37" s="422">
        <v>36</v>
      </c>
      <c r="B37" s="423">
        <v>44535.739571759303</v>
      </c>
      <c r="C37" s="423">
        <v>44535.744293981501</v>
      </c>
      <c r="D37" s="422" t="s">
        <v>872</v>
      </c>
      <c r="F37" s="422" t="s">
        <v>873</v>
      </c>
      <c r="G37" s="422" t="s">
        <v>902</v>
      </c>
      <c r="H37" s="422" t="s">
        <v>875</v>
      </c>
      <c r="I37" s="422" t="s">
        <v>974</v>
      </c>
      <c r="J37" s="422" t="s">
        <v>903</v>
      </c>
      <c r="K37" s="422" t="s">
        <v>985</v>
      </c>
      <c r="L37" s="422" t="s">
        <v>879</v>
      </c>
      <c r="M37" s="422" t="s">
        <v>929</v>
      </c>
      <c r="N37" s="422" t="s">
        <v>914</v>
      </c>
      <c r="O37" s="420" t="s">
        <v>882</v>
      </c>
      <c r="P37" s="422" t="s">
        <v>905</v>
      </c>
      <c r="Q37" s="422" t="s">
        <v>915</v>
      </c>
      <c r="R37" s="422" t="s">
        <v>885</v>
      </c>
      <c r="V37" s="422" t="s">
        <v>886</v>
      </c>
      <c r="W37" s="422" t="s">
        <v>887</v>
      </c>
      <c r="X37" s="424" t="s">
        <v>888</v>
      </c>
      <c r="Y37" s="424" t="s">
        <v>888</v>
      </c>
      <c r="Z37" s="424" t="s">
        <v>890</v>
      </c>
      <c r="AA37" s="424" t="s">
        <v>888</v>
      </c>
      <c r="AB37" s="424" t="s">
        <v>888</v>
      </c>
      <c r="AC37" s="424" t="s">
        <v>888</v>
      </c>
      <c r="AD37" s="424" t="s">
        <v>888</v>
      </c>
      <c r="AE37" s="422" t="s">
        <v>891</v>
      </c>
      <c r="AF37" s="422" t="s">
        <v>909</v>
      </c>
      <c r="AG37" s="422" t="s">
        <v>986</v>
      </c>
      <c r="AH37" s="422" t="s">
        <v>911</v>
      </c>
      <c r="AI37" s="422" t="s">
        <v>936</v>
      </c>
    </row>
    <row r="38" spans="1:35" x14ac:dyDescent="0.25">
      <c r="A38" s="422">
        <v>37</v>
      </c>
      <c r="B38" s="423">
        <v>44535.747511574104</v>
      </c>
      <c r="C38" s="423">
        <v>44535.749756944402</v>
      </c>
      <c r="D38" s="422" t="s">
        <v>872</v>
      </c>
      <c r="F38" s="422" t="s">
        <v>873</v>
      </c>
      <c r="G38" s="422" t="s">
        <v>874</v>
      </c>
      <c r="H38" s="422" t="s">
        <v>931</v>
      </c>
      <c r="I38" s="422" t="s">
        <v>876</v>
      </c>
      <c r="J38" s="422" t="s">
        <v>877</v>
      </c>
      <c r="K38" s="422" t="s">
        <v>987</v>
      </c>
      <c r="L38" s="422" t="s">
        <v>879</v>
      </c>
      <c r="M38" s="422" t="s">
        <v>880</v>
      </c>
      <c r="N38" s="422" t="s">
        <v>881</v>
      </c>
      <c r="O38" s="420" t="s">
        <v>882</v>
      </c>
      <c r="P38" s="422" t="s">
        <v>905</v>
      </c>
      <c r="Q38" s="422" t="s">
        <v>884</v>
      </c>
      <c r="R38" s="422" t="s">
        <v>885</v>
      </c>
      <c r="V38" s="422" t="s">
        <v>886</v>
      </c>
      <c r="W38" s="422" t="s">
        <v>916</v>
      </c>
      <c r="X38" s="422" t="s">
        <v>908</v>
      </c>
      <c r="Y38" s="424" t="s">
        <v>888</v>
      </c>
      <c r="Z38" s="424" t="s">
        <v>888</v>
      </c>
      <c r="AA38" s="424" t="s">
        <v>888</v>
      </c>
      <c r="AB38" s="424" t="s">
        <v>888</v>
      </c>
      <c r="AC38" s="424" t="s">
        <v>888</v>
      </c>
      <c r="AD38" s="424" t="s">
        <v>888</v>
      </c>
      <c r="AE38" s="422" t="s">
        <v>940</v>
      </c>
      <c r="AF38" s="422" t="s">
        <v>988</v>
      </c>
      <c r="AG38" s="422" t="s">
        <v>989</v>
      </c>
      <c r="AH38" s="422" t="s">
        <v>925</v>
      </c>
      <c r="AI38" s="422" t="s">
        <v>920</v>
      </c>
    </row>
    <row r="39" spans="1:35" x14ac:dyDescent="0.25">
      <c r="A39" s="422">
        <v>38</v>
      </c>
      <c r="B39" s="423">
        <v>44535.746053240699</v>
      </c>
      <c r="C39" s="423">
        <v>44535.7508564815</v>
      </c>
      <c r="D39" s="422" t="s">
        <v>872</v>
      </c>
      <c r="F39" s="422" t="s">
        <v>873</v>
      </c>
      <c r="G39" s="422" t="s">
        <v>902</v>
      </c>
      <c r="H39" s="422" t="s">
        <v>931</v>
      </c>
      <c r="I39" s="422" t="s">
        <v>876</v>
      </c>
      <c r="J39" s="422" t="s">
        <v>990</v>
      </c>
      <c r="K39" s="422" t="s">
        <v>942</v>
      </c>
      <c r="L39" s="422" t="s">
        <v>879</v>
      </c>
      <c r="M39" s="422" t="s">
        <v>880</v>
      </c>
      <c r="N39" s="422" t="s">
        <v>914</v>
      </c>
      <c r="O39" s="420" t="s">
        <v>882</v>
      </c>
      <c r="P39" s="422" t="s">
        <v>905</v>
      </c>
      <c r="Q39" s="422" t="s">
        <v>884</v>
      </c>
      <c r="R39" s="422" t="s">
        <v>885</v>
      </c>
      <c r="V39" s="422" t="s">
        <v>886</v>
      </c>
      <c r="W39" s="422" t="s">
        <v>916</v>
      </c>
      <c r="X39" s="424" t="s">
        <v>888</v>
      </c>
      <c r="Y39" s="424" t="s">
        <v>890</v>
      </c>
      <c r="Z39" s="424" t="s">
        <v>889</v>
      </c>
      <c r="AA39" s="424" t="s">
        <v>888</v>
      </c>
      <c r="AB39" s="422" t="s">
        <v>908</v>
      </c>
      <c r="AC39" s="424" t="s">
        <v>888</v>
      </c>
      <c r="AD39" s="424" t="s">
        <v>890</v>
      </c>
      <c r="AE39" s="422" t="s">
        <v>891</v>
      </c>
      <c r="AF39" s="422" t="s">
        <v>892</v>
      </c>
      <c r="AG39" s="422" t="s">
        <v>991</v>
      </c>
      <c r="AH39" s="422" t="s">
        <v>911</v>
      </c>
      <c r="AI39" s="422" t="s">
        <v>926</v>
      </c>
    </row>
    <row r="40" spans="1:35" x14ac:dyDescent="0.25">
      <c r="A40" s="422">
        <v>39</v>
      </c>
      <c r="B40" s="423">
        <v>44535.744097222203</v>
      </c>
      <c r="C40" s="423">
        <v>44535.750868055598</v>
      </c>
      <c r="D40" s="422" t="s">
        <v>872</v>
      </c>
      <c r="F40" s="422" t="s">
        <v>873</v>
      </c>
      <c r="G40" s="422" t="s">
        <v>874</v>
      </c>
      <c r="H40" s="422" t="s">
        <v>875</v>
      </c>
      <c r="I40" s="422" t="s">
        <v>876</v>
      </c>
      <c r="J40" s="422" t="s">
        <v>992</v>
      </c>
      <c r="K40" s="422" t="s">
        <v>993</v>
      </c>
      <c r="L40" s="422" t="s">
        <v>879</v>
      </c>
      <c r="M40" s="422" t="s">
        <v>929</v>
      </c>
      <c r="N40" s="422" t="s">
        <v>900</v>
      </c>
      <c r="O40" s="420" t="s">
        <v>882</v>
      </c>
      <c r="P40" s="422" t="s">
        <v>905</v>
      </c>
      <c r="Q40" s="422" t="s">
        <v>906</v>
      </c>
      <c r="R40" s="422" t="s">
        <v>885</v>
      </c>
      <c r="V40" s="422" t="s">
        <v>886</v>
      </c>
      <c r="W40" s="422" t="s">
        <v>887</v>
      </c>
      <c r="X40" s="424" t="s">
        <v>937</v>
      </c>
      <c r="Y40" s="424" t="s">
        <v>889</v>
      </c>
      <c r="Z40" s="422" t="s">
        <v>908</v>
      </c>
      <c r="AA40" s="424" t="s">
        <v>888</v>
      </c>
      <c r="AB40" s="424" t="s">
        <v>937</v>
      </c>
      <c r="AC40" s="424" t="s">
        <v>890</v>
      </c>
      <c r="AD40" s="424" t="s">
        <v>889</v>
      </c>
      <c r="AE40" s="422" t="s">
        <v>940</v>
      </c>
      <c r="AF40" s="422" t="s">
        <v>892</v>
      </c>
      <c r="AG40" s="422" t="s">
        <v>994</v>
      </c>
      <c r="AH40" s="422" t="s">
        <v>911</v>
      </c>
      <c r="AI40" s="422" t="s">
        <v>936</v>
      </c>
    </row>
    <row r="41" spans="1:35" x14ac:dyDescent="0.25">
      <c r="A41" s="422">
        <v>40</v>
      </c>
      <c r="B41" s="423">
        <v>44535.749085648102</v>
      </c>
      <c r="C41" s="423">
        <v>44535.751898148097</v>
      </c>
      <c r="D41" s="422" t="s">
        <v>872</v>
      </c>
      <c r="F41" s="422" t="s">
        <v>873</v>
      </c>
      <c r="G41" s="422" t="s">
        <v>874</v>
      </c>
      <c r="H41" s="422" t="s">
        <v>875</v>
      </c>
      <c r="I41" s="422" t="s">
        <v>876</v>
      </c>
      <c r="J41" s="422" t="s">
        <v>927</v>
      </c>
      <c r="K41" s="422" t="s">
        <v>878</v>
      </c>
      <c r="L41" s="422" t="s">
        <v>879</v>
      </c>
      <c r="M41" s="422" t="s">
        <v>880</v>
      </c>
      <c r="N41" s="422" t="s">
        <v>914</v>
      </c>
      <c r="O41" s="420" t="s">
        <v>882</v>
      </c>
      <c r="P41" s="422" t="s">
        <v>905</v>
      </c>
      <c r="Q41" s="422" t="s">
        <v>906</v>
      </c>
      <c r="R41" s="422" t="s">
        <v>949</v>
      </c>
      <c r="V41" s="422" t="s">
        <v>886</v>
      </c>
      <c r="W41" s="422" t="s">
        <v>887</v>
      </c>
      <c r="X41" s="424" t="s">
        <v>889</v>
      </c>
      <c r="Y41" s="424" t="s">
        <v>888</v>
      </c>
      <c r="Z41" s="424" t="s">
        <v>888</v>
      </c>
      <c r="AA41" s="424" t="s">
        <v>888</v>
      </c>
      <c r="AB41" s="424" t="s">
        <v>888</v>
      </c>
      <c r="AC41" s="424" t="s">
        <v>888</v>
      </c>
      <c r="AD41" s="424" t="s">
        <v>888</v>
      </c>
      <c r="AE41" s="422" t="s">
        <v>891</v>
      </c>
      <c r="AF41" s="422" t="s">
        <v>961</v>
      </c>
      <c r="AG41" s="422" t="s">
        <v>995</v>
      </c>
      <c r="AH41" s="422" t="s">
        <v>925</v>
      </c>
      <c r="AI41" s="422" t="s">
        <v>947</v>
      </c>
    </row>
    <row r="42" spans="1:35" x14ac:dyDescent="0.25">
      <c r="A42" s="422">
        <v>41</v>
      </c>
      <c r="B42" s="423">
        <v>44535.751099537003</v>
      </c>
      <c r="C42" s="423">
        <v>44535.754236111097</v>
      </c>
      <c r="D42" s="422" t="s">
        <v>872</v>
      </c>
      <c r="F42" s="422" t="s">
        <v>951</v>
      </c>
      <c r="G42" s="422" t="s">
        <v>874</v>
      </c>
      <c r="H42" s="422" t="s">
        <v>931</v>
      </c>
      <c r="I42" s="422" t="s">
        <v>876</v>
      </c>
      <c r="J42" s="422" t="s">
        <v>977</v>
      </c>
      <c r="K42" s="422" t="s">
        <v>978</v>
      </c>
      <c r="L42" s="422" t="s">
        <v>899</v>
      </c>
      <c r="M42" s="422" t="s">
        <v>880</v>
      </c>
      <c r="N42" s="422" t="s">
        <v>914</v>
      </c>
      <c r="O42" s="420" t="s">
        <v>882</v>
      </c>
      <c r="P42" s="422" t="s">
        <v>905</v>
      </c>
      <c r="Q42" s="422" t="s">
        <v>884</v>
      </c>
      <c r="R42" s="422" t="s">
        <v>885</v>
      </c>
      <c r="V42" s="422" t="s">
        <v>886</v>
      </c>
      <c r="W42" s="422" t="s">
        <v>887</v>
      </c>
      <c r="X42" s="424" t="s">
        <v>889</v>
      </c>
      <c r="Y42" s="424" t="s">
        <v>888</v>
      </c>
      <c r="Z42" s="424" t="s">
        <v>890</v>
      </c>
      <c r="AA42" s="424" t="s">
        <v>888</v>
      </c>
      <c r="AB42" s="424" t="s">
        <v>890</v>
      </c>
      <c r="AC42" s="424" t="s">
        <v>890</v>
      </c>
      <c r="AD42" s="424" t="s">
        <v>937</v>
      </c>
      <c r="AE42" s="422" t="s">
        <v>940</v>
      </c>
      <c r="AG42" s="422" t="s">
        <v>996</v>
      </c>
      <c r="AH42" s="422" t="s">
        <v>919</v>
      </c>
      <c r="AI42" s="422" t="s">
        <v>939</v>
      </c>
    </row>
    <row r="43" spans="1:35" x14ac:dyDescent="0.25">
      <c r="A43" s="422">
        <v>42</v>
      </c>
      <c r="B43" s="423">
        <v>44535.753009259301</v>
      </c>
      <c r="C43" s="423">
        <v>44535.756296296298</v>
      </c>
      <c r="D43" s="422" t="s">
        <v>872</v>
      </c>
      <c r="F43" s="422" t="s">
        <v>873</v>
      </c>
      <c r="G43" s="422" t="s">
        <v>874</v>
      </c>
      <c r="H43" s="422" t="s">
        <v>875</v>
      </c>
      <c r="I43" s="422" t="s">
        <v>876</v>
      </c>
      <c r="J43" s="422" t="s">
        <v>997</v>
      </c>
      <c r="K43" s="422" t="s">
        <v>878</v>
      </c>
      <c r="L43" s="422" t="s">
        <v>879</v>
      </c>
      <c r="M43" s="422" t="s">
        <v>880</v>
      </c>
      <c r="N43" s="422" t="s">
        <v>914</v>
      </c>
      <c r="O43" s="420" t="s">
        <v>882</v>
      </c>
      <c r="P43" s="422" t="s">
        <v>905</v>
      </c>
      <c r="Q43" s="422" t="s">
        <v>915</v>
      </c>
      <c r="R43" s="422" t="s">
        <v>885</v>
      </c>
      <c r="V43" s="422" t="s">
        <v>886</v>
      </c>
      <c r="W43" s="422" t="s">
        <v>887</v>
      </c>
      <c r="X43" s="422" t="s">
        <v>908</v>
      </c>
      <c r="Y43" s="424" t="s">
        <v>888</v>
      </c>
      <c r="Z43" s="424" t="s">
        <v>888</v>
      </c>
      <c r="AA43" s="424" t="s">
        <v>888</v>
      </c>
      <c r="AB43" s="424" t="s">
        <v>888</v>
      </c>
      <c r="AC43" s="424" t="s">
        <v>888</v>
      </c>
      <c r="AD43" s="424" t="s">
        <v>888</v>
      </c>
      <c r="AE43" s="422" t="s">
        <v>940</v>
      </c>
      <c r="AF43" s="422" t="s">
        <v>892</v>
      </c>
      <c r="AG43" s="422" t="s">
        <v>998</v>
      </c>
      <c r="AH43" s="422" t="s">
        <v>911</v>
      </c>
      <c r="AI43" s="422" t="s">
        <v>947</v>
      </c>
    </row>
    <row r="44" spans="1:35" x14ac:dyDescent="0.25">
      <c r="A44" s="422">
        <v>43</v>
      </c>
      <c r="B44" s="423">
        <v>44535.756168981497</v>
      </c>
      <c r="C44" s="423">
        <v>44535.758831018502</v>
      </c>
      <c r="D44" s="422" t="s">
        <v>872</v>
      </c>
      <c r="F44" s="422" t="s">
        <v>999</v>
      </c>
      <c r="G44" s="422" t="s">
        <v>1000</v>
      </c>
      <c r="H44" s="422" t="s">
        <v>931</v>
      </c>
      <c r="I44" s="422" t="s">
        <v>1001</v>
      </c>
      <c r="J44" s="422" t="s">
        <v>877</v>
      </c>
      <c r="K44" s="422" t="s">
        <v>1002</v>
      </c>
      <c r="L44" s="422" t="s">
        <v>1003</v>
      </c>
      <c r="M44" s="422" t="s">
        <v>480</v>
      </c>
      <c r="N44" s="422" t="s">
        <v>980</v>
      </c>
      <c r="O44" s="420" t="s">
        <v>882</v>
      </c>
      <c r="P44" s="422" t="s">
        <v>905</v>
      </c>
      <c r="Q44" s="422" t="s">
        <v>884</v>
      </c>
      <c r="R44" s="422" t="s">
        <v>1004</v>
      </c>
      <c r="V44" s="422" t="s">
        <v>886</v>
      </c>
      <c r="W44" s="422" t="s">
        <v>887</v>
      </c>
      <c r="X44" s="424" t="s">
        <v>888</v>
      </c>
      <c r="Y44" s="424" t="s">
        <v>890</v>
      </c>
      <c r="Z44" s="424" t="s">
        <v>937</v>
      </c>
      <c r="AA44" s="424" t="s">
        <v>889</v>
      </c>
      <c r="AB44" s="424" t="s">
        <v>937</v>
      </c>
      <c r="AC44" s="424" t="s">
        <v>889</v>
      </c>
      <c r="AD44" s="424" t="s">
        <v>889</v>
      </c>
      <c r="AE44" s="422" t="s">
        <v>891</v>
      </c>
      <c r="AF44" s="422" t="s">
        <v>892</v>
      </c>
      <c r="AG44" s="422" t="s">
        <v>1005</v>
      </c>
      <c r="AH44" s="422" t="s">
        <v>919</v>
      </c>
      <c r="AI44" s="422" t="s">
        <v>926</v>
      </c>
    </row>
    <row r="45" spans="1:35" x14ac:dyDescent="0.25">
      <c r="A45" s="422">
        <v>44</v>
      </c>
      <c r="B45" s="423">
        <v>44535.755104166703</v>
      </c>
      <c r="C45" s="423">
        <v>44535.759814814803</v>
      </c>
      <c r="D45" s="422" t="s">
        <v>872</v>
      </c>
      <c r="F45" s="422" t="s">
        <v>873</v>
      </c>
      <c r="G45" s="422" t="s">
        <v>874</v>
      </c>
      <c r="H45" s="422" t="s">
        <v>875</v>
      </c>
      <c r="I45" s="422" t="s">
        <v>876</v>
      </c>
      <c r="J45" s="422" t="s">
        <v>927</v>
      </c>
      <c r="K45" s="422" t="s">
        <v>878</v>
      </c>
      <c r="L45" s="422" t="s">
        <v>879</v>
      </c>
      <c r="M45" s="422" t="s">
        <v>880</v>
      </c>
      <c r="N45" s="422" t="s">
        <v>881</v>
      </c>
      <c r="O45" s="420" t="s">
        <v>882</v>
      </c>
      <c r="P45" s="422" t="s">
        <v>905</v>
      </c>
      <c r="Q45" s="422" t="s">
        <v>884</v>
      </c>
      <c r="R45" s="422" t="s">
        <v>907</v>
      </c>
      <c r="V45" s="422" t="s">
        <v>886</v>
      </c>
      <c r="W45" s="422" t="s">
        <v>887</v>
      </c>
      <c r="X45" s="424" t="s">
        <v>888</v>
      </c>
      <c r="Y45" s="424" t="s">
        <v>888</v>
      </c>
      <c r="Z45" s="424" t="s">
        <v>888</v>
      </c>
      <c r="AA45" s="424" t="s">
        <v>888</v>
      </c>
      <c r="AB45" s="424" t="s">
        <v>888</v>
      </c>
      <c r="AC45" s="424" t="s">
        <v>888</v>
      </c>
      <c r="AD45" s="424" t="s">
        <v>888</v>
      </c>
      <c r="AE45" s="422" t="s">
        <v>917</v>
      </c>
      <c r="AF45" s="422" t="s">
        <v>909</v>
      </c>
      <c r="AG45" s="422" t="s">
        <v>1006</v>
      </c>
      <c r="AH45" s="422" t="s">
        <v>911</v>
      </c>
      <c r="AI45" s="422" t="s">
        <v>895</v>
      </c>
    </row>
    <row r="46" spans="1:35" x14ac:dyDescent="0.25">
      <c r="A46" s="422">
        <v>45</v>
      </c>
      <c r="B46" s="423">
        <v>44535.756122685198</v>
      </c>
      <c r="C46" s="423">
        <v>44535.761770833298</v>
      </c>
      <c r="D46" s="422" t="s">
        <v>872</v>
      </c>
      <c r="F46" s="422" t="s">
        <v>999</v>
      </c>
      <c r="G46" s="422" t="s">
        <v>902</v>
      </c>
      <c r="H46" s="422" t="s">
        <v>875</v>
      </c>
      <c r="I46" s="422" t="s">
        <v>876</v>
      </c>
      <c r="J46" s="422" t="s">
        <v>927</v>
      </c>
      <c r="K46" s="422" t="s">
        <v>1007</v>
      </c>
      <c r="L46" s="422" t="s">
        <v>879</v>
      </c>
      <c r="M46" s="422" t="s">
        <v>880</v>
      </c>
      <c r="N46" s="422" t="s">
        <v>914</v>
      </c>
      <c r="O46" s="420" t="s">
        <v>882</v>
      </c>
      <c r="P46" s="422" t="s">
        <v>905</v>
      </c>
      <c r="Q46" s="422" t="s">
        <v>906</v>
      </c>
      <c r="R46" s="422" t="s">
        <v>885</v>
      </c>
      <c r="V46" s="422" t="s">
        <v>886</v>
      </c>
      <c r="W46" s="422" t="s">
        <v>916</v>
      </c>
      <c r="X46" s="422" t="s">
        <v>908</v>
      </c>
      <c r="Y46" s="422" t="s">
        <v>908</v>
      </c>
      <c r="Z46" s="422" t="s">
        <v>908</v>
      </c>
      <c r="AA46" s="424" t="s">
        <v>889</v>
      </c>
      <c r="AB46" s="424" t="s">
        <v>890</v>
      </c>
      <c r="AC46" s="424" t="s">
        <v>888</v>
      </c>
      <c r="AD46" s="424" t="s">
        <v>889</v>
      </c>
      <c r="AE46" s="422" t="s">
        <v>917</v>
      </c>
      <c r="AF46" s="422" t="s">
        <v>988</v>
      </c>
      <c r="AG46" s="422" t="s">
        <v>1008</v>
      </c>
      <c r="AH46" s="422" t="s">
        <v>925</v>
      </c>
      <c r="AI46" s="422" t="s">
        <v>936</v>
      </c>
    </row>
    <row r="47" spans="1:35" x14ac:dyDescent="0.25">
      <c r="A47" s="422">
        <v>46</v>
      </c>
      <c r="B47" s="423">
        <v>44535.760162036997</v>
      </c>
      <c r="C47" s="423">
        <v>44535.762627314798</v>
      </c>
      <c r="D47" s="422" t="s">
        <v>872</v>
      </c>
      <c r="F47" s="422" t="s">
        <v>873</v>
      </c>
      <c r="G47" s="422" t="s">
        <v>902</v>
      </c>
      <c r="H47" s="422" t="s">
        <v>875</v>
      </c>
      <c r="I47" s="422" t="s">
        <v>876</v>
      </c>
      <c r="J47" s="422" t="s">
        <v>927</v>
      </c>
      <c r="K47" s="422" t="s">
        <v>1009</v>
      </c>
      <c r="L47" s="422" t="s">
        <v>879</v>
      </c>
      <c r="M47" s="422" t="s">
        <v>880</v>
      </c>
      <c r="N47" s="422" t="s">
        <v>881</v>
      </c>
      <c r="O47" s="420" t="s">
        <v>882</v>
      </c>
      <c r="P47" s="422" t="s">
        <v>905</v>
      </c>
      <c r="Q47" s="422" t="s">
        <v>884</v>
      </c>
      <c r="R47" s="422" t="s">
        <v>949</v>
      </c>
      <c r="V47" s="422" t="s">
        <v>886</v>
      </c>
      <c r="W47" s="422" t="s">
        <v>923</v>
      </c>
      <c r="X47" s="422" t="s">
        <v>908</v>
      </c>
      <c r="Y47" s="424" t="s">
        <v>889</v>
      </c>
      <c r="Z47" s="422" t="s">
        <v>908</v>
      </c>
      <c r="AA47" s="422" t="s">
        <v>908</v>
      </c>
      <c r="AB47" s="422" t="s">
        <v>908</v>
      </c>
      <c r="AC47" s="422" t="s">
        <v>908</v>
      </c>
      <c r="AD47" s="422" t="s">
        <v>908</v>
      </c>
      <c r="AE47" s="422" t="s">
        <v>891</v>
      </c>
      <c r="AF47" s="422" t="s">
        <v>892</v>
      </c>
      <c r="AG47" s="422" t="s">
        <v>910</v>
      </c>
      <c r="AH47" s="422" t="s">
        <v>919</v>
      </c>
      <c r="AI47" s="422" t="s">
        <v>936</v>
      </c>
    </row>
    <row r="48" spans="1:35" x14ac:dyDescent="0.25">
      <c r="A48" s="422">
        <v>47</v>
      </c>
      <c r="B48" s="423">
        <v>44535.758020833302</v>
      </c>
      <c r="C48" s="423">
        <v>44535.763414351903</v>
      </c>
      <c r="D48" s="422" t="s">
        <v>872</v>
      </c>
      <c r="F48" s="422" t="s">
        <v>873</v>
      </c>
      <c r="G48" s="422" t="s">
        <v>874</v>
      </c>
      <c r="H48" s="422" t="s">
        <v>875</v>
      </c>
      <c r="I48" s="422" t="s">
        <v>876</v>
      </c>
      <c r="J48" s="422" t="s">
        <v>903</v>
      </c>
      <c r="K48" s="422" t="s">
        <v>942</v>
      </c>
      <c r="L48" s="422" t="s">
        <v>879</v>
      </c>
      <c r="M48" s="422" t="s">
        <v>880</v>
      </c>
      <c r="N48" s="422" t="s">
        <v>914</v>
      </c>
      <c r="O48" s="420" t="s">
        <v>882</v>
      </c>
      <c r="P48" s="422" t="s">
        <v>905</v>
      </c>
      <c r="Q48" s="422" t="s">
        <v>906</v>
      </c>
      <c r="R48" s="422" t="s">
        <v>885</v>
      </c>
      <c r="V48" s="422" t="s">
        <v>886</v>
      </c>
      <c r="W48" s="422" t="s">
        <v>916</v>
      </c>
      <c r="X48" s="422" t="s">
        <v>908</v>
      </c>
      <c r="Y48" s="424" t="s">
        <v>889</v>
      </c>
      <c r="Z48" s="424" t="s">
        <v>937</v>
      </c>
      <c r="AA48" s="424" t="s">
        <v>890</v>
      </c>
      <c r="AB48" s="424" t="s">
        <v>889</v>
      </c>
      <c r="AC48" s="424" t="s">
        <v>889</v>
      </c>
      <c r="AD48" s="424" t="s">
        <v>889</v>
      </c>
      <c r="AE48" s="422" t="s">
        <v>891</v>
      </c>
      <c r="AF48" s="422" t="s">
        <v>988</v>
      </c>
      <c r="AG48" s="422" t="s">
        <v>1010</v>
      </c>
      <c r="AH48" s="422" t="s">
        <v>911</v>
      </c>
      <c r="AI48" s="422" t="s">
        <v>895</v>
      </c>
    </row>
    <row r="49" spans="1:35" x14ac:dyDescent="0.25">
      <c r="A49" s="422">
        <v>48</v>
      </c>
      <c r="B49" s="423">
        <v>44535.761030092603</v>
      </c>
      <c r="C49" s="423">
        <v>44535.7635532407</v>
      </c>
      <c r="D49" s="422" t="s">
        <v>872</v>
      </c>
      <c r="F49" s="422" t="s">
        <v>873</v>
      </c>
      <c r="G49" s="422" t="s">
        <v>874</v>
      </c>
      <c r="H49" s="422" t="s">
        <v>875</v>
      </c>
      <c r="I49" s="422" t="s">
        <v>876</v>
      </c>
      <c r="J49" s="422" t="s">
        <v>927</v>
      </c>
      <c r="K49" s="422" t="s">
        <v>1002</v>
      </c>
      <c r="L49" s="422" t="s">
        <v>879</v>
      </c>
      <c r="M49" s="422" t="s">
        <v>880</v>
      </c>
      <c r="N49" s="422" t="s">
        <v>914</v>
      </c>
      <c r="O49" s="420" t="s">
        <v>882</v>
      </c>
      <c r="P49" s="422" t="s">
        <v>905</v>
      </c>
      <c r="Q49" s="422" t="s">
        <v>906</v>
      </c>
      <c r="R49" s="422" t="s">
        <v>907</v>
      </c>
      <c r="V49" s="422" t="s">
        <v>886</v>
      </c>
      <c r="W49" s="422" t="s">
        <v>945</v>
      </c>
      <c r="X49" s="424" t="s">
        <v>888</v>
      </c>
      <c r="Y49" s="424" t="s">
        <v>889</v>
      </c>
      <c r="Z49" s="424" t="s">
        <v>889</v>
      </c>
      <c r="AA49" s="424" t="s">
        <v>888</v>
      </c>
      <c r="AB49" s="424" t="s">
        <v>888</v>
      </c>
      <c r="AC49" s="424" t="s">
        <v>888</v>
      </c>
      <c r="AD49" s="424" t="s">
        <v>888</v>
      </c>
      <c r="AE49" s="422" t="s">
        <v>891</v>
      </c>
      <c r="AF49" s="422" t="s">
        <v>892</v>
      </c>
      <c r="AG49" s="422" t="s">
        <v>1011</v>
      </c>
      <c r="AH49" s="422" t="s">
        <v>911</v>
      </c>
      <c r="AI49" s="422" t="s">
        <v>936</v>
      </c>
    </row>
    <row r="50" spans="1:35" x14ac:dyDescent="0.25">
      <c r="A50" s="422">
        <v>49</v>
      </c>
      <c r="B50" s="423">
        <v>44535.754513888904</v>
      </c>
      <c r="C50" s="423">
        <v>44535.763842592598</v>
      </c>
      <c r="D50" s="422" t="s">
        <v>872</v>
      </c>
      <c r="F50" s="422" t="s">
        <v>873</v>
      </c>
      <c r="G50" s="422" t="s">
        <v>902</v>
      </c>
      <c r="H50" s="422" t="s">
        <v>875</v>
      </c>
      <c r="I50" s="422" t="s">
        <v>876</v>
      </c>
      <c r="J50" s="422" t="s">
        <v>877</v>
      </c>
      <c r="K50" s="422" t="s">
        <v>1002</v>
      </c>
      <c r="L50" s="422" t="s">
        <v>879</v>
      </c>
      <c r="M50" s="422" t="s">
        <v>880</v>
      </c>
      <c r="N50" s="422" t="s">
        <v>881</v>
      </c>
      <c r="O50" s="420" t="s">
        <v>882</v>
      </c>
      <c r="P50" s="422" t="s">
        <v>905</v>
      </c>
      <c r="Q50" s="422" t="s">
        <v>915</v>
      </c>
      <c r="R50" s="422" t="s">
        <v>907</v>
      </c>
      <c r="V50" s="422" t="s">
        <v>886</v>
      </c>
      <c r="W50" s="422" t="s">
        <v>916</v>
      </c>
      <c r="X50" s="422" t="s">
        <v>908</v>
      </c>
      <c r="Y50" s="424" t="s">
        <v>889</v>
      </c>
      <c r="Z50" s="424" t="s">
        <v>890</v>
      </c>
      <c r="AA50" s="424" t="s">
        <v>888</v>
      </c>
      <c r="AB50" s="424" t="s">
        <v>888</v>
      </c>
      <c r="AC50" s="422" t="s">
        <v>908</v>
      </c>
      <c r="AD50" s="424" t="s">
        <v>888</v>
      </c>
      <c r="AE50" s="422" t="s">
        <v>891</v>
      </c>
      <c r="AF50" s="422" t="s">
        <v>909</v>
      </c>
      <c r="AG50" s="422" t="s">
        <v>1012</v>
      </c>
      <c r="AH50" s="424" t="s">
        <v>1013</v>
      </c>
      <c r="AI50" s="422" t="s">
        <v>926</v>
      </c>
    </row>
    <row r="51" spans="1:35" x14ac:dyDescent="0.25">
      <c r="A51" s="422">
        <v>50</v>
      </c>
      <c r="B51" s="423">
        <v>44535.762430555602</v>
      </c>
      <c r="C51" s="423">
        <v>44535.764895833301</v>
      </c>
      <c r="D51" s="422" t="s">
        <v>872</v>
      </c>
      <c r="F51" s="422" t="s">
        <v>873</v>
      </c>
      <c r="G51" s="422" t="s">
        <v>874</v>
      </c>
      <c r="H51" s="422" t="s">
        <v>931</v>
      </c>
      <c r="I51" s="422" t="s">
        <v>876</v>
      </c>
      <c r="J51" s="422" t="s">
        <v>903</v>
      </c>
      <c r="K51" s="422" t="s">
        <v>942</v>
      </c>
      <c r="L51" s="422" t="s">
        <v>879</v>
      </c>
      <c r="M51" s="422" t="s">
        <v>880</v>
      </c>
      <c r="N51" s="422" t="s">
        <v>914</v>
      </c>
      <c r="O51" s="420" t="s">
        <v>882</v>
      </c>
      <c r="P51" s="422" t="s">
        <v>905</v>
      </c>
      <c r="Q51" s="422" t="s">
        <v>884</v>
      </c>
      <c r="R51" s="422" t="s">
        <v>907</v>
      </c>
      <c r="V51" s="422" t="s">
        <v>886</v>
      </c>
      <c r="W51" s="422" t="s">
        <v>916</v>
      </c>
      <c r="X51" s="424" t="s">
        <v>889</v>
      </c>
      <c r="Y51" s="424" t="s">
        <v>888</v>
      </c>
      <c r="Z51" s="424" t="s">
        <v>888</v>
      </c>
      <c r="AA51" s="424" t="s">
        <v>888</v>
      </c>
      <c r="AB51" s="424" t="s">
        <v>890</v>
      </c>
      <c r="AC51" s="424" t="s">
        <v>888</v>
      </c>
      <c r="AD51" s="424" t="s">
        <v>888</v>
      </c>
      <c r="AE51" s="422" t="s">
        <v>891</v>
      </c>
      <c r="AF51" s="422" t="s">
        <v>988</v>
      </c>
      <c r="AG51" s="422" t="s">
        <v>1014</v>
      </c>
      <c r="AH51" s="422" t="s">
        <v>925</v>
      </c>
      <c r="AI51" s="422" t="s">
        <v>939</v>
      </c>
    </row>
    <row r="52" spans="1:35" x14ac:dyDescent="0.25">
      <c r="A52" s="422">
        <v>51</v>
      </c>
      <c r="B52" s="423">
        <v>44535.767407407402</v>
      </c>
      <c r="C52" s="423">
        <v>44535.769895833299</v>
      </c>
      <c r="D52" s="422" t="s">
        <v>872</v>
      </c>
      <c r="F52" s="422" t="s">
        <v>873</v>
      </c>
      <c r="G52" s="422" t="s">
        <v>874</v>
      </c>
      <c r="H52" s="422" t="s">
        <v>931</v>
      </c>
      <c r="I52" s="422" t="s">
        <v>876</v>
      </c>
      <c r="J52" s="422" t="s">
        <v>927</v>
      </c>
      <c r="K52" s="422" t="s">
        <v>878</v>
      </c>
      <c r="L52" s="422" t="s">
        <v>879</v>
      </c>
      <c r="M52" s="422" t="s">
        <v>482</v>
      </c>
      <c r="N52" s="422" t="s">
        <v>914</v>
      </c>
      <c r="O52" s="420" t="s">
        <v>882</v>
      </c>
      <c r="P52" s="422" t="s">
        <v>905</v>
      </c>
      <c r="Q52" s="422" t="s">
        <v>884</v>
      </c>
      <c r="R52" s="422" t="s">
        <v>885</v>
      </c>
      <c r="V52" s="422" t="s">
        <v>886</v>
      </c>
      <c r="W52" s="422" t="s">
        <v>916</v>
      </c>
      <c r="X52" s="424" t="s">
        <v>937</v>
      </c>
      <c r="Y52" s="424" t="s">
        <v>889</v>
      </c>
      <c r="Z52" s="424" t="s">
        <v>890</v>
      </c>
      <c r="AA52" s="424" t="s">
        <v>888</v>
      </c>
      <c r="AB52" s="424" t="s">
        <v>888</v>
      </c>
      <c r="AC52" s="424" t="s">
        <v>888</v>
      </c>
      <c r="AD52" s="424" t="s">
        <v>888</v>
      </c>
      <c r="AE52" s="422" t="s">
        <v>891</v>
      </c>
      <c r="AF52" s="422" t="s">
        <v>988</v>
      </c>
      <c r="AG52" s="422" t="s">
        <v>1015</v>
      </c>
      <c r="AH52" s="422" t="s">
        <v>894</v>
      </c>
      <c r="AI52" s="422" t="s">
        <v>936</v>
      </c>
    </row>
    <row r="53" spans="1:35" x14ac:dyDescent="0.25">
      <c r="A53" s="422">
        <v>52</v>
      </c>
      <c r="B53" s="423">
        <v>44535.770520833299</v>
      </c>
      <c r="C53" s="423">
        <v>44535.772291666697</v>
      </c>
      <c r="D53" s="422" t="s">
        <v>872</v>
      </c>
      <c r="F53" s="422" t="s">
        <v>873</v>
      </c>
      <c r="G53" s="422" t="s">
        <v>874</v>
      </c>
      <c r="H53" s="422" t="s">
        <v>931</v>
      </c>
      <c r="I53" s="422" t="s">
        <v>876</v>
      </c>
      <c r="J53" s="422" t="s">
        <v>1016</v>
      </c>
      <c r="K53" s="422" t="s">
        <v>942</v>
      </c>
      <c r="L53" s="422" t="s">
        <v>879</v>
      </c>
      <c r="M53" s="422" t="s">
        <v>880</v>
      </c>
      <c r="N53" s="422" t="s">
        <v>914</v>
      </c>
      <c r="O53" s="420" t="s">
        <v>901</v>
      </c>
    </row>
    <row r="54" spans="1:35" x14ac:dyDescent="0.25">
      <c r="A54" s="422">
        <v>53</v>
      </c>
      <c r="B54" s="423">
        <v>44535.771238425899</v>
      </c>
      <c r="C54" s="423">
        <v>44535.775590277801</v>
      </c>
      <c r="D54" s="422" t="s">
        <v>872</v>
      </c>
      <c r="F54" s="422" t="s">
        <v>873</v>
      </c>
      <c r="G54" s="422" t="s">
        <v>902</v>
      </c>
      <c r="H54" s="422" t="s">
        <v>875</v>
      </c>
      <c r="I54" s="422" t="s">
        <v>1017</v>
      </c>
      <c r="J54" s="422" t="s">
        <v>1018</v>
      </c>
      <c r="K54" s="422" t="s">
        <v>878</v>
      </c>
      <c r="L54" s="422" t="s">
        <v>879</v>
      </c>
      <c r="M54" s="422" t="s">
        <v>929</v>
      </c>
      <c r="N54" s="422" t="s">
        <v>914</v>
      </c>
      <c r="O54" s="420" t="s">
        <v>882</v>
      </c>
      <c r="P54" s="422" t="s">
        <v>921</v>
      </c>
      <c r="Q54" s="422" t="s">
        <v>906</v>
      </c>
      <c r="R54" s="422" t="s">
        <v>907</v>
      </c>
      <c r="V54" s="422" t="s">
        <v>886</v>
      </c>
      <c r="W54" s="422" t="s">
        <v>916</v>
      </c>
      <c r="X54" s="424" t="s">
        <v>888</v>
      </c>
      <c r="Y54" s="424" t="s">
        <v>888</v>
      </c>
      <c r="Z54" s="424" t="s">
        <v>888</v>
      </c>
      <c r="AA54" s="424" t="s">
        <v>888</v>
      </c>
      <c r="AB54" s="424" t="s">
        <v>888</v>
      </c>
      <c r="AC54" s="424" t="s">
        <v>888</v>
      </c>
      <c r="AD54" s="424" t="s">
        <v>888</v>
      </c>
      <c r="AE54" s="422" t="s">
        <v>968</v>
      </c>
      <c r="AF54" s="422" t="s">
        <v>909</v>
      </c>
      <c r="AG54" s="422" t="s">
        <v>1019</v>
      </c>
      <c r="AH54" s="422" t="s">
        <v>925</v>
      </c>
      <c r="AI54" s="422" t="s">
        <v>936</v>
      </c>
    </row>
    <row r="55" spans="1:35" x14ac:dyDescent="0.25">
      <c r="A55" s="422">
        <v>54</v>
      </c>
      <c r="B55" s="423">
        <v>44535.776365740698</v>
      </c>
      <c r="C55" s="423">
        <v>44535.777754629598</v>
      </c>
      <c r="D55" s="422" t="s">
        <v>872</v>
      </c>
      <c r="F55" s="422" t="s">
        <v>873</v>
      </c>
      <c r="G55" s="422" t="s">
        <v>874</v>
      </c>
      <c r="H55" s="422" t="s">
        <v>931</v>
      </c>
      <c r="I55" s="422" t="s">
        <v>876</v>
      </c>
      <c r="J55" s="422" t="s">
        <v>927</v>
      </c>
      <c r="K55" s="422" t="s">
        <v>1020</v>
      </c>
      <c r="L55" s="422" t="s">
        <v>879</v>
      </c>
      <c r="M55" s="422" t="s">
        <v>482</v>
      </c>
      <c r="N55" s="422" t="s">
        <v>914</v>
      </c>
      <c r="O55" s="420" t="s">
        <v>901</v>
      </c>
    </row>
    <row r="56" spans="1:35" x14ac:dyDescent="0.25">
      <c r="A56" s="422">
        <v>55</v>
      </c>
      <c r="B56" s="423">
        <v>44535.769803240699</v>
      </c>
      <c r="C56" s="423">
        <v>44535.781851851803</v>
      </c>
      <c r="D56" s="422" t="s">
        <v>872</v>
      </c>
      <c r="F56" s="422" t="s">
        <v>873</v>
      </c>
      <c r="G56" s="422" t="s">
        <v>902</v>
      </c>
      <c r="H56" s="422" t="s">
        <v>875</v>
      </c>
      <c r="I56" s="422" t="s">
        <v>876</v>
      </c>
      <c r="J56" s="422" t="s">
        <v>1021</v>
      </c>
      <c r="K56" s="422" t="s">
        <v>1022</v>
      </c>
      <c r="L56" s="422" t="s">
        <v>879</v>
      </c>
      <c r="M56" s="422" t="s">
        <v>482</v>
      </c>
      <c r="N56" s="422" t="s">
        <v>914</v>
      </c>
      <c r="O56" s="420" t="s">
        <v>882</v>
      </c>
      <c r="P56" s="422" t="s">
        <v>981</v>
      </c>
      <c r="Q56" s="422" t="s">
        <v>915</v>
      </c>
      <c r="R56" s="422" t="s">
        <v>907</v>
      </c>
      <c r="V56" s="422" t="s">
        <v>886</v>
      </c>
      <c r="W56" s="422" t="s">
        <v>916</v>
      </c>
      <c r="X56" s="422" t="s">
        <v>908</v>
      </c>
      <c r="Y56" s="424" t="s">
        <v>889</v>
      </c>
      <c r="Z56" s="424" t="s">
        <v>890</v>
      </c>
      <c r="AA56" s="424" t="s">
        <v>937</v>
      </c>
      <c r="AB56" s="422" t="s">
        <v>908</v>
      </c>
      <c r="AC56" s="424" t="s">
        <v>937</v>
      </c>
      <c r="AD56" s="422" t="s">
        <v>908</v>
      </c>
      <c r="AE56" s="422" t="s">
        <v>940</v>
      </c>
      <c r="AF56" s="422" t="s">
        <v>909</v>
      </c>
      <c r="AG56" s="422" t="s">
        <v>1023</v>
      </c>
      <c r="AH56" s="422" t="s">
        <v>919</v>
      </c>
      <c r="AI56" s="422" t="s">
        <v>926</v>
      </c>
    </row>
    <row r="57" spans="1:35" x14ac:dyDescent="0.25">
      <c r="A57" s="422">
        <v>56</v>
      </c>
      <c r="B57" s="423">
        <v>44535.784976851901</v>
      </c>
      <c r="C57" s="423">
        <v>44535.787662037001</v>
      </c>
      <c r="D57" s="422" t="s">
        <v>872</v>
      </c>
      <c r="F57" s="422" t="s">
        <v>873</v>
      </c>
      <c r="G57" s="422" t="s">
        <v>874</v>
      </c>
      <c r="H57" s="422" t="s">
        <v>875</v>
      </c>
      <c r="I57" s="422" t="s">
        <v>876</v>
      </c>
      <c r="J57" s="422" t="s">
        <v>877</v>
      </c>
      <c r="K57" s="422" t="s">
        <v>1024</v>
      </c>
      <c r="L57" s="422" t="s">
        <v>879</v>
      </c>
      <c r="M57" s="422" t="s">
        <v>929</v>
      </c>
      <c r="N57" s="422" t="s">
        <v>914</v>
      </c>
      <c r="O57" s="420" t="s">
        <v>901</v>
      </c>
    </row>
    <row r="58" spans="1:35" x14ac:dyDescent="0.25">
      <c r="A58" s="422">
        <v>57</v>
      </c>
      <c r="B58" s="423">
        <v>44535.788449074098</v>
      </c>
      <c r="C58" s="423">
        <v>44535.791087963</v>
      </c>
      <c r="D58" s="422" t="s">
        <v>872</v>
      </c>
      <c r="F58" s="422" t="s">
        <v>873</v>
      </c>
      <c r="G58" s="422" t="s">
        <v>902</v>
      </c>
      <c r="H58" s="422" t="s">
        <v>931</v>
      </c>
      <c r="I58" s="422" t="s">
        <v>876</v>
      </c>
      <c r="J58" s="422" t="s">
        <v>877</v>
      </c>
      <c r="K58" s="422" t="s">
        <v>878</v>
      </c>
      <c r="L58" s="422" t="s">
        <v>879</v>
      </c>
      <c r="M58" s="422" t="s">
        <v>482</v>
      </c>
      <c r="N58" s="422" t="s">
        <v>900</v>
      </c>
      <c r="O58" s="420" t="s">
        <v>882</v>
      </c>
      <c r="P58" s="422" t="s">
        <v>883</v>
      </c>
      <c r="Q58" s="422" t="s">
        <v>915</v>
      </c>
      <c r="R58" s="422" t="s">
        <v>907</v>
      </c>
      <c r="V58" s="422" t="s">
        <v>886</v>
      </c>
      <c r="W58" s="422" t="s">
        <v>916</v>
      </c>
      <c r="X58" s="424" t="s">
        <v>889</v>
      </c>
      <c r="Y58" s="424" t="s">
        <v>888</v>
      </c>
      <c r="Z58" s="424" t="s">
        <v>890</v>
      </c>
      <c r="AA58" s="424" t="s">
        <v>888</v>
      </c>
      <c r="AB58" s="424" t="s">
        <v>888</v>
      </c>
      <c r="AC58" s="424" t="s">
        <v>888</v>
      </c>
      <c r="AD58" s="424" t="s">
        <v>888</v>
      </c>
      <c r="AE58" s="422" t="s">
        <v>891</v>
      </c>
      <c r="AF58" s="422" t="s">
        <v>988</v>
      </c>
      <c r="AG58" s="422" t="s">
        <v>1025</v>
      </c>
      <c r="AH58" s="422" t="s">
        <v>925</v>
      </c>
      <c r="AI58" s="422" t="s">
        <v>926</v>
      </c>
    </row>
    <row r="59" spans="1:35" x14ac:dyDescent="0.25">
      <c r="A59" s="422">
        <v>58</v>
      </c>
      <c r="B59" s="423">
        <v>44535.795138888898</v>
      </c>
      <c r="C59" s="423">
        <v>44535.798900463</v>
      </c>
      <c r="D59" s="422" t="s">
        <v>872</v>
      </c>
      <c r="F59" s="422" t="s">
        <v>873</v>
      </c>
      <c r="G59" s="422" t="s">
        <v>874</v>
      </c>
      <c r="H59" s="422" t="s">
        <v>931</v>
      </c>
      <c r="I59" s="422" t="s">
        <v>876</v>
      </c>
      <c r="J59" s="422" t="s">
        <v>903</v>
      </c>
      <c r="K59" s="422" t="s">
        <v>985</v>
      </c>
      <c r="L59" s="422" t="s">
        <v>879</v>
      </c>
      <c r="M59" s="422" t="s">
        <v>880</v>
      </c>
      <c r="N59" s="422" t="s">
        <v>914</v>
      </c>
      <c r="O59" s="420" t="s">
        <v>882</v>
      </c>
      <c r="P59" s="422" t="s">
        <v>905</v>
      </c>
      <c r="Q59" s="422" t="s">
        <v>906</v>
      </c>
      <c r="R59" s="422" t="s">
        <v>885</v>
      </c>
      <c r="V59" s="422" t="s">
        <v>886</v>
      </c>
      <c r="W59" s="422" t="s">
        <v>887</v>
      </c>
      <c r="X59" s="424" t="s">
        <v>937</v>
      </c>
      <c r="Y59" s="424" t="s">
        <v>888</v>
      </c>
      <c r="Z59" s="424" t="s">
        <v>888</v>
      </c>
      <c r="AA59" s="424" t="s">
        <v>888</v>
      </c>
      <c r="AB59" s="424" t="s">
        <v>888</v>
      </c>
      <c r="AC59" s="424" t="s">
        <v>888</v>
      </c>
      <c r="AD59" s="424" t="s">
        <v>888</v>
      </c>
      <c r="AE59" s="422" t="s">
        <v>940</v>
      </c>
      <c r="AF59" s="422" t="s">
        <v>892</v>
      </c>
      <c r="AG59" s="422" t="s">
        <v>1026</v>
      </c>
      <c r="AH59" s="422" t="s">
        <v>911</v>
      </c>
      <c r="AI59" s="422" t="s">
        <v>936</v>
      </c>
    </row>
    <row r="60" spans="1:35" x14ac:dyDescent="0.25">
      <c r="A60" s="422">
        <v>59</v>
      </c>
      <c r="B60" s="423">
        <v>44535.825821759303</v>
      </c>
      <c r="C60" s="423">
        <v>44535.829930555599</v>
      </c>
      <c r="D60" s="422" t="s">
        <v>872</v>
      </c>
      <c r="F60" s="422" t="s">
        <v>873</v>
      </c>
      <c r="G60" s="422" t="s">
        <v>874</v>
      </c>
      <c r="H60" s="422" t="s">
        <v>931</v>
      </c>
      <c r="I60" s="422" t="s">
        <v>876</v>
      </c>
      <c r="J60" s="422" t="s">
        <v>927</v>
      </c>
      <c r="K60" s="422" t="s">
        <v>878</v>
      </c>
      <c r="L60" s="422" t="s">
        <v>879</v>
      </c>
      <c r="M60" s="422" t="s">
        <v>880</v>
      </c>
      <c r="N60" s="422" t="s">
        <v>914</v>
      </c>
      <c r="O60" s="420" t="s">
        <v>882</v>
      </c>
      <c r="P60" s="422" t="s">
        <v>905</v>
      </c>
      <c r="Q60" s="422" t="s">
        <v>906</v>
      </c>
      <c r="R60" s="422" t="s">
        <v>949</v>
      </c>
      <c r="V60" s="422" t="s">
        <v>886</v>
      </c>
      <c r="W60" s="422" t="s">
        <v>887</v>
      </c>
      <c r="X60" s="424" t="s">
        <v>937</v>
      </c>
      <c r="Y60" s="424" t="s">
        <v>890</v>
      </c>
      <c r="Z60" s="424" t="s">
        <v>890</v>
      </c>
      <c r="AA60" s="424" t="s">
        <v>888</v>
      </c>
      <c r="AB60" s="424" t="s">
        <v>888</v>
      </c>
      <c r="AC60" s="424" t="s">
        <v>888</v>
      </c>
      <c r="AD60" s="424" t="s">
        <v>888</v>
      </c>
      <c r="AE60" s="422" t="s">
        <v>891</v>
      </c>
      <c r="AF60" s="422" t="s">
        <v>909</v>
      </c>
      <c r="AG60" s="422" t="s">
        <v>1027</v>
      </c>
      <c r="AH60" s="422" t="s">
        <v>919</v>
      </c>
      <c r="AI60" s="422" t="s">
        <v>936</v>
      </c>
    </row>
    <row r="61" spans="1:35" x14ac:dyDescent="0.25">
      <c r="A61" s="422">
        <v>60</v>
      </c>
      <c r="B61" s="423">
        <v>44535.827106481498</v>
      </c>
      <c r="C61" s="423">
        <v>44535.829953703702</v>
      </c>
      <c r="D61" s="422" t="s">
        <v>872</v>
      </c>
      <c r="F61" s="422" t="s">
        <v>873</v>
      </c>
      <c r="G61" s="422" t="s">
        <v>874</v>
      </c>
      <c r="H61" s="422" t="s">
        <v>931</v>
      </c>
      <c r="I61" s="422" t="s">
        <v>876</v>
      </c>
      <c r="J61" s="422" t="s">
        <v>1028</v>
      </c>
      <c r="K61" s="422" t="s">
        <v>878</v>
      </c>
      <c r="L61" s="422" t="s">
        <v>879</v>
      </c>
      <c r="M61" s="422" t="s">
        <v>880</v>
      </c>
      <c r="N61" s="422" t="s">
        <v>914</v>
      </c>
      <c r="O61" s="420" t="s">
        <v>882</v>
      </c>
      <c r="P61" s="422" t="s">
        <v>905</v>
      </c>
      <c r="Q61" s="422" t="s">
        <v>906</v>
      </c>
      <c r="R61" s="422" t="s">
        <v>907</v>
      </c>
      <c r="V61" s="422" t="s">
        <v>886</v>
      </c>
      <c r="W61" s="422" t="s">
        <v>945</v>
      </c>
      <c r="X61" s="424" t="s">
        <v>937</v>
      </c>
      <c r="Y61" s="424" t="s">
        <v>888</v>
      </c>
      <c r="Z61" s="424" t="s">
        <v>888</v>
      </c>
      <c r="AA61" s="424" t="s">
        <v>888</v>
      </c>
      <c r="AB61" s="424" t="s">
        <v>888</v>
      </c>
      <c r="AC61" s="424" t="s">
        <v>888</v>
      </c>
      <c r="AD61" s="424" t="s">
        <v>888</v>
      </c>
      <c r="AE61" s="422" t="s">
        <v>891</v>
      </c>
      <c r="AF61" s="422" t="s">
        <v>892</v>
      </c>
      <c r="AG61" s="422" t="s">
        <v>1029</v>
      </c>
      <c r="AH61" s="422" t="s">
        <v>911</v>
      </c>
      <c r="AI61" s="422" t="s">
        <v>936</v>
      </c>
    </row>
    <row r="63" spans="1:35" x14ac:dyDescent="0.25">
      <c r="N63" s="426" t="s">
        <v>1035</v>
      </c>
      <c r="O63" s="427">
        <f>COUNTIF(Table1[En su viaje, usted tendría la disposición de realizar actividades turísticas (se incluye las actividades turísticas que ofrece y ofrecería el recurso turístico) como: a) Visita a Cueva de Murciéla...],"SÍ")</f>
        <v>55</v>
      </c>
      <c r="U63" s="426" t="s">
        <v>1035</v>
      </c>
      <c r="V63" s="422">
        <f>COUNTIF(Table1[Teniendo conocimiento de las mejoras que se realizarían en el recurso turístico y su entorno, ¿visitaría usted a la ruta   turística de los baños  termales de Colpa?],"SÍ")</f>
        <v>53</v>
      </c>
    </row>
    <row r="64" spans="1:35" x14ac:dyDescent="0.25">
      <c r="N64" s="426" t="s">
        <v>901</v>
      </c>
      <c r="O64" s="427">
        <f>COUNTIF(Table1[En su viaje, usted tendría la disposición de realizar actividades turísticas (se incluye las actividades turísticas que ofrece y ofrecería el recurso turístico) como: a) Visita a Cueva de Murciéla...],"NO")</f>
        <v>5</v>
      </c>
      <c r="U64" s="426" t="s">
        <v>901</v>
      </c>
      <c r="V64" s="422">
        <f>COUNTIF(Table1[Teniendo conocimiento de las mejoras que se realizarían en el recurso turístico y su entorno, ¿visitaría usted a la ruta   turística de los baños  termales de Colpa?],"NO")</f>
        <v>2</v>
      </c>
    </row>
  </sheetData>
  <pageMargins left="0.7" right="0.7" top="0.75" bottom="0.75" header="0.3" footer="0.3"/>
  <pageSetup paperSize="9"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D16E-DCBF-4528-8D8D-37B40FFF4563}">
  <dimension ref="B2:Q10"/>
  <sheetViews>
    <sheetView workbookViewId="0">
      <selection activeCell="E27" sqref="E27"/>
    </sheetView>
  </sheetViews>
  <sheetFormatPr baseColWidth="10" defaultRowHeight="15.75" x14ac:dyDescent="0.25"/>
  <cols>
    <col min="2" max="2" width="11" style="388"/>
    <col min="4" max="4" width="11" style="388"/>
    <col min="6" max="6" width="11" style="388"/>
  </cols>
  <sheetData>
    <row r="2" spans="2:17" s="388" customFormat="1" x14ac:dyDescent="0.25">
      <c r="B2" s="425" t="s">
        <v>1031</v>
      </c>
      <c r="C2" s="425"/>
      <c r="D2" s="425"/>
      <c r="E2" s="425"/>
      <c r="F2" s="425"/>
      <c r="G2" s="425"/>
    </row>
    <row r="3" spans="2:17" s="388" customFormat="1" x14ac:dyDescent="0.25">
      <c r="B3" s="425"/>
      <c r="C3" s="425"/>
      <c r="D3" s="425"/>
      <c r="E3" s="425"/>
      <c r="F3" s="425"/>
      <c r="G3" s="425"/>
    </row>
    <row r="4" spans="2:17" x14ac:dyDescent="0.25">
      <c r="B4" s="274" t="s">
        <v>1030</v>
      </c>
      <c r="C4" s="472" t="str">
        <f>Table1[[#Headers],[En su viaje, usted tendría la disposición de realizar actividades turísticas (se incluye las actividades turísticas que ofrece y ofrecería el recurso turístico) como: a) Visita a Cueva de Murciéla...]]</f>
        <v>En su viaje, usted tendría la disposición de realizar actividades turísticas (se incluye las actividades turísticas que ofrece y ofrecería el recurso turístico) como: a) Visita a Cueva de Murciéla...</v>
      </c>
      <c r="D4" s="472"/>
      <c r="E4" s="472"/>
      <c r="F4" s="472"/>
      <c r="G4" s="472"/>
      <c r="H4" s="472"/>
      <c r="I4" s="472"/>
      <c r="J4" s="472"/>
      <c r="K4" s="472"/>
      <c r="L4" s="472"/>
      <c r="M4" s="472"/>
      <c r="N4" s="472"/>
      <c r="O4" s="472"/>
      <c r="P4" s="472"/>
      <c r="Q4" s="472"/>
    </row>
    <row r="6" spans="2:17" x14ac:dyDescent="0.25">
      <c r="C6" s="274" t="s">
        <v>1032</v>
      </c>
      <c r="D6" s="274"/>
      <c r="E6" s="274" t="s">
        <v>1033</v>
      </c>
      <c r="F6" s="274"/>
      <c r="G6" s="274" t="s">
        <v>118</v>
      </c>
    </row>
    <row r="7" spans="2:17" s="388" customFormat="1" x14ac:dyDescent="0.25">
      <c r="C7" s="274" t="s">
        <v>1034</v>
      </c>
      <c r="D7" s="274" t="s">
        <v>636</v>
      </c>
      <c r="E7" s="274" t="s">
        <v>1034</v>
      </c>
      <c r="F7" s="274" t="s">
        <v>636</v>
      </c>
      <c r="G7" s="274" t="s">
        <v>1034</v>
      </c>
      <c r="H7" s="274" t="s">
        <v>636</v>
      </c>
    </row>
    <row r="8" spans="2:17" x14ac:dyDescent="0.25">
      <c r="B8" s="274" t="s">
        <v>886</v>
      </c>
      <c r="C8">
        <v>3</v>
      </c>
      <c r="D8" s="636">
        <f>C8/C10</f>
        <v>0.6</v>
      </c>
      <c r="E8">
        <v>46</v>
      </c>
      <c r="F8" s="636">
        <f>E8/E10</f>
        <v>0.95833333333333337</v>
      </c>
      <c r="G8">
        <v>6</v>
      </c>
      <c r="H8" s="636">
        <f>G8/G10</f>
        <v>0.8571428571428571</v>
      </c>
      <c r="I8">
        <v>55</v>
      </c>
    </row>
    <row r="9" spans="2:17" x14ac:dyDescent="0.25">
      <c r="B9" s="274" t="s">
        <v>953</v>
      </c>
      <c r="C9">
        <v>2</v>
      </c>
      <c r="D9" s="428">
        <f>C9/C10</f>
        <v>0.4</v>
      </c>
      <c r="E9">
        <v>2</v>
      </c>
      <c r="F9" s="428">
        <f>E9/E10</f>
        <v>4.1666666666666664E-2</v>
      </c>
      <c r="G9">
        <v>1</v>
      </c>
      <c r="H9" s="428">
        <f>G9/G10</f>
        <v>0.14285714285714285</v>
      </c>
      <c r="I9">
        <v>5</v>
      </c>
    </row>
    <row r="10" spans="2:17" x14ac:dyDescent="0.25">
      <c r="C10">
        <f>SUM(C8:C9)</f>
        <v>5</v>
      </c>
      <c r="D10" s="428">
        <f t="shared" ref="D10:H10" si="0">SUM(D8:D9)</f>
        <v>1</v>
      </c>
      <c r="E10" s="388">
        <f t="shared" si="0"/>
        <v>48</v>
      </c>
      <c r="F10" s="428">
        <f t="shared" si="0"/>
        <v>1</v>
      </c>
      <c r="G10" s="388">
        <f t="shared" si="0"/>
        <v>7</v>
      </c>
      <c r="H10" s="428">
        <f t="shared" si="0"/>
        <v>1</v>
      </c>
    </row>
  </sheetData>
  <mergeCells count="1">
    <mergeCell ref="C4:Q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49001-7233-4D00-ABC8-7937CA6F2D5D}">
  <dimension ref="B2:Q10"/>
  <sheetViews>
    <sheetView workbookViewId="0">
      <selection activeCell="B24" sqref="B24"/>
    </sheetView>
  </sheetViews>
  <sheetFormatPr baseColWidth="10" defaultRowHeight="15.75" x14ac:dyDescent="0.25"/>
  <sheetData>
    <row r="2" spans="2:17" x14ac:dyDescent="0.25">
      <c r="B2" s="425" t="s">
        <v>1031</v>
      </c>
      <c r="C2" s="425"/>
      <c r="D2" s="425"/>
      <c r="E2" s="425"/>
      <c r="F2" s="425"/>
      <c r="G2" s="425"/>
      <c r="H2" s="388"/>
      <c r="I2" s="388"/>
      <c r="J2" s="388"/>
      <c r="K2" s="388"/>
      <c r="L2" s="388"/>
      <c r="M2" s="388"/>
      <c r="N2" s="388"/>
      <c r="O2" s="388"/>
      <c r="P2" s="388"/>
      <c r="Q2" s="388"/>
    </row>
    <row r="3" spans="2:17" x14ac:dyDescent="0.25">
      <c r="B3" s="425"/>
      <c r="C3" s="425"/>
      <c r="D3" s="425"/>
      <c r="E3" s="425"/>
      <c r="F3" s="425"/>
      <c r="G3" s="425"/>
      <c r="H3" s="388"/>
      <c r="I3" s="388"/>
      <c r="J3" s="388"/>
      <c r="K3" s="388"/>
      <c r="L3" s="388"/>
      <c r="M3" s="388"/>
      <c r="N3" s="388"/>
      <c r="O3" s="388"/>
      <c r="P3" s="388"/>
      <c r="Q3" s="388"/>
    </row>
    <row r="4" spans="2:17" x14ac:dyDescent="0.25">
      <c r="B4" s="274" t="s">
        <v>1030</v>
      </c>
      <c r="C4" s="472" t="str">
        <f>Encuesta!V1</f>
        <v>Teniendo conocimiento de las mejoras que se realizarían en el recurso turístico y su entorno, ¿visitaría usted a la ruta   turística de los baños  termales de Colpa?</v>
      </c>
      <c r="D4" s="472"/>
      <c r="E4" s="472"/>
      <c r="F4" s="472"/>
      <c r="G4" s="472"/>
      <c r="H4" s="472"/>
      <c r="I4" s="472"/>
      <c r="J4" s="472"/>
      <c r="K4" s="472"/>
      <c r="L4" s="472"/>
      <c r="M4" s="472"/>
      <c r="N4" s="472"/>
      <c r="O4" s="472"/>
      <c r="P4" s="472"/>
      <c r="Q4" s="472"/>
    </row>
    <row r="5" spans="2:17" x14ac:dyDescent="0.25">
      <c r="B5" s="388"/>
      <c r="C5" s="388"/>
      <c r="D5" s="388"/>
      <c r="E5" s="388"/>
      <c r="F5" s="388"/>
      <c r="G5" s="388"/>
      <c r="H5" s="388"/>
      <c r="I5" s="388"/>
      <c r="J5" s="388"/>
      <c r="K5" s="388"/>
      <c r="L5" s="388"/>
      <c r="M5" s="388"/>
      <c r="N5" s="388"/>
      <c r="O5" s="388"/>
      <c r="P5" s="388"/>
      <c r="Q5" s="388"/>
    </row>
    <row r="6" spans="2:17" x14ac:dyDescent="0.25">
      <c r="B6" s="388"/>
      <c r="C6" s="274" t="s">
        <v>1032</v>
      </c>
      <c r="D6" s="274"/>
      <c r="E6" s="274" t="s">
        <v>1033</v>
      </c>
      <c r="F6" s="274"/>
      <c r="G6" s="274" t="s">
        <v>118</v>
      </c>
      <c r="H6" s="388"/>
      <c r="I6" s="388"/>
      <c r="J6" s="388"/>
      <c r="K6" s="388"/>
      <c r="L6" s="388"/>
      <c r="M6" s="388"/>
      <c r="N6" s="388"/>
      <c r="O6" s="388"/>
      <c r="P6" s="388"/>
      <c r="Q6" s="388"/>
    </row>
    <row r="7" spans="2:17" x14ac:dyDescent="0.25">
      <c r="B7" s="388"/>
      <c r="C7" s="274" t="s">
        <v>1034</v>
      </c>
      <c r="D7" s="274" t="s">
        <v>636</v>
      </c>
      <c r="E7" s="274" t="s">
        <v>1034</v>
      </c>
      <c r="F7" s="274" t="s">
        <v>636</v>
      </c>
      <c r="G7" s="274" t="s">
        <v>1034</v>
      </c>
      <c r="H7" s="274" t="s">
        <v>636</v>
      </c>
      <c r="I7" s="388"/>
      <c r="J7" s="388"/>
      <c r="K7" s="388"/>
      <c r="L7" s="388"/>
      <c r="M7" s="388"/>
      <c r="N7" s="388"/>
      <c r="O7" s="388"/>
      <c r="P7" s="388"/>
      <c r="Q7" s="388"/>
    </row>
    <row r="8" spans="2:17" x14ac:dyDescent="0.25">
      <c r="B8" s="274" t="s">
        <v>886</v>
      </c>
      <c r="C8" s="388">
        <v>1</v>
      </c>
      <c r="D8" s="636">
        <f>C8/C10</f>
        <v>0.5</v>
      </c>
      <c r="E8" s="388">
        <v>45</v>
      </c>
      <c r="F8" s="636">
        <f>E8/E10</f>
        <v>0.97826086956521741</v>
      </c>
      <c r="G8" s="388">
        <v>6</v>
      </c>
      <c r="H8" s="636">
        <f>G8/G10</f>
        <v>1</v>
      </c>
      <c r="I8" s="388">
        <v>53</v>
      </c>
      <c r="J8" s="388"/>
      <c r="K8" s="388"/>
      <c r="L8" s="388"/>
      <c r="M8" s="388"/>
      <c r="N8" s="388"/>
      <c r="O8" s="388"/>
      <c r="P8" s="388"/>
      <c r="Q8" s="388"/>
    </row>
    <row r="9" spans="2:17" x14ac:dyDescent="0.25">
      <c r="B9" s="274" t="s">
        <v>953</v>
      </c>
      <c r="C9" s="388">
        <v>1</v>
      </c>
      <c r="D9" s="428">
        <f>C9/C10</f>
        <v>0.5</v>
      </c>
      <c r="E9" s="388">
        <v>1</v>
      </c>
      <c r="F9" s="428">
        <f>E9/E10</f>
        <v>2.1739130434782608E-2</v>
      </c>
      <c r="G9" s="388"/>
      <c r="H9" s="428">
        <f>G9/G10</f>
        <v>0</v>
      </c>
      <c r="I9" s="388">
        <v>2</v>
      </c>
      <c r="J9" s="388"/>
      <c r="K9" s="388"/>
      <c r="L9" s="388"/>
      <c r="M9" s="388"/>
      <c r="N9" s="388"/>
      <c r="O9" s="388"/>
      <c r="P9" s="388"/>
      <c r="Q9" s="388"/>
    </row>
    <row r="10" spans="2:17" x14ac:dyDescent="0.25">
      <c r="B10" s="388"/>
      <c r="C10" s="388">
        <f>SUM(C8:C9)</f>
        <v>2</v>
      </c>
      <c r="D10" s="428">
        <f t="shared" ref="D10:H10" si="0">SUM(D8:D9)</f>
        <v>1</v>
      </c>
      <c r="E10" s="388">
        <f t="shared" si="0"/>
        <v>46</v>
      </c>
      <c r="F10" s="428">
        <f t="shared" si="0"/>
        <v>1</v>
      </c>
      <c r="G10" s="388">
        <f t="shared" si="0"/>
        <v>6</v>
      </c>
      <c r="H10" s="428">
        <f t="shared" si="0"/>
        <v>1</v>
      </c>
      <c r="I10" s="388"/>
      <c r="J10" s="388"/>
      <c r="K10" s="388"/>
      <c r="L10" s="388"/>
      <c r="M10" s="388"/>
      <c r="N10" s="388"/>
      <c r="O10" s="388"/>
      <c r="P10" s="388"/>
      <c r="Q10" s="388"/>
    </row>
  </sheetData>
  <mergeCells count="1">
    <mergeCell ref="C4:Q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2"/>
  <sheetViews>
    <sheetView showGridLines="0" topLeftCell="A37" workbookViewId="0">
      <selection activeCell="F49" sqref="F49"/>
    </sheetView>
  </sheetViews>
  <sheetFormatPr baseColWidth="10" defaultColWidth="11.25" defaultRowHeight="15" customHeight="1" x14ac:dyDescent="0.25"/>
  <cols>
    <col min="1" max="1" width="3.625" customWidth="1"/>
    <col min="2" max="2" width="2.75" customWidth="1"/>
    <col min="3" max="3" width="10" customWidth="1"/>
    <col min="4" max="4" width="8.625" customWidth="1"/>
    <col min="5" max="9" width="13.625" customWidth="1"/>
    <col min="10" max="10" width="10.5" customWidth="1"/>
    <col min="11" max="11" width="10.125" customWidth="1"/>
    <col min="12" max="12" width="10" customWidth="1"/>
    <col min="13" max="13" width="10.375" customWidth="1"/>
    <col min="14" max="14" width="10.25" customWidth="1"/>
    <col min="15" max="15" width="2.625" customWidth="1"/>
    <col min="16" max="26" width="11" customWidth="1"/>
  </cols>
  <sheetData>
    <row r="1" spans="1:26" ht="15.75" x14ac:dyDescent="0.25">
      <c r="A1" s="74"/>
      <c r="B1" s="74"/>
      <c r="C1" s="74"/>
      <c r="D1" s="74"/>
      <c r="E1" s="74"/>
      <c r="F1" s="74"/>
      <c r="G1" s="74"/>
      <c r="H1" s="74"/>
      <c r="I1" s="74"/>
      <c r="J1" s="74"/>
      <c r="K1" s="74"/>
      <c r="L1" s="74"/>
      <c r="M1" s="74"/>
      <c r="N1" s="74"/>
      <c r="O1" s="74"/>
      <c r="P1" s="74"/>
      <c r="Q1" s="88"/>
      <c r="R1" s="88"/>
      <c r="S1" s="88"/>
      <c r="T1" s="88"/>
      <c r="U1" s="88"/>
      <c r="V1" s="88"/>
      <c r="W1" s="88"/>
      <c r="X1" s="88"/>
      <c r="Y1" s="88"/>
      <c r="Z1" s="88"/>
    </row>
    <row r="2" spans="1:26" ht="15.75" x14ac:dyDescent="0.25">
      <c r="A2" s="74"/>
      <c r="B2" s="89"/>
      <c r="C2" s="90"/>
      <c r="D2" s="90"/>
      <c r="E2" s="90"/>
      <c r="F2" s="90"/>
      <c r="G2" s="90"/>
      <c r="H2" s="90"/>
      <c r="I2" s="90"/>
      <c r="J2" s="90"/>
      <c r="K2" s="90"/>
      <c r="L2" s="90"/>
      <c r="M2" s="90"/>
      <c r="N2" s="90"/>
      <c r="O2" s="91"/>
      <c r="P2" s="74"/>
      <c r="Q2" s="88"/>
      <c r="R2" s="88"/>
      <c r="S2" s="88"/>
      <c r="T2" s="88"/>
      <c r="U2" s="88"/>
      <c r="V2" s="88"/>
      <c r="W2" s="88"/>
      <c r="X2" s="88"/>
      <c r="Y2" s="88"/>
      <c r="Z2" s="88"/>
    </row>
    <row r="3" spans="1:26" ht="15.75" x14ac:dyDescent="0.25">
      <c r="A3" s="74"/>
      <c r="B3" s="92"/>
      <c r="C3" s="93" t="s">
        <v>103</v>
      </c>
      <c r="D3" s="74"/>
      <c r="E3" s="74"/>
      <c r="F3" s="74"/>
      <c r="G3" s="74"/>
      <c r="H3" s="74"/>
      <c r="I3" s="74"/>
      <c r="J3" s="74"/>
      <c r="K3" s="74"/>
      <c r="L3" s="74"/>
      <c r="M3" s="74"/>
      <c r="N3" s="74"/>
      <c r="O3" s="94"/>
      <c r="P3" s="74"/>
      <c r="Q3" s="88"/>
      <c r="R3" s="88"/>
      <c r="S3" s="88"/>
      <c r="T3" s="88"/>
      <c r="U3" s="88"/>
      <c r="V3" s="88"/>
      <c r="W3" s="88"/>
      <c r="X3" s="88"/>
      <c r="Y3" s="88"/>
      <c r="Z3" s="88"/>
    </row>
    <row r="4" spans="1:26" ht="15.75" x14ac:dyDescent="0.25">
      <c r="A4" s="74"/>
      <c r="B4" s="95"/>
      <c r="C4" s="96"/>
      <c r="D4" s="97"/>
      <c r="E4" s="97"/>
      <c r="F4" s="97"/>
      <c r="G4" s="97"/>
      <c r="H4" s="97"/>
      <c r="I4" s="97"/>
      <c r="J4" s="97"/>
      <c r="K4" s="97"/>
      <c r="L4" s="97"/>
      <c r="M4" s="97"/>
      <c r="N4" s="97"/>
      <c r="O4" s="98"/>
      <c r="P4" s="74"/>
      <c r="Q4" s="88"/>
      <c r="R4" s="88"/>
      <c r="S4" s="88"/>
      <c r="T4" s="88"/>
      <c r="U4" s="88"/>
      <c r="V4" s="88"/>
      <c r="W4" s="88"/>
      <c r="X4" s="88"/>
      <c r="Y4" s="88"/>
      <c r="Z4" s="88"/>
    </row>
    <row r="5" spans="1:26" ht="15.75" x14ac:dyDescent="0.25">
      <c r="A5" s="74"/>
      <c r="B5" s="74"/>
      <c r="C5" s="93"/>
      <c r="D5" s="74"/>
      <c r="E5" s="74"/>
      <c r="F5" s="74"/>
      <c r="G5" s="74"/>
      <c r="H5" s="74"/>
      <c r="I5" s="74"/>
      <c r="J5" s="74"/>
      <c r="K5" s="74"/>
      <c r="L5" s="74"/>
      <c r="M5" s="74"/>
      <c r="N5" s="74"/>
      <c r="O5" s="74"/>
      <c r="P5" s="74"/>
      <c r="Q5" s="88"/>
      <c r="R5" s="88"/>
      <c r="S5" s="88"/>
      <c r="T5" s="88"/>
      <c r="U5" s="88"/>
      <c r="V5" s="88"/>
      <c r="W5" s="88"/>
      <c r="X5" s="88"/>
      <c r="Y5" s="88"/>
      <c r="Z5" s="88"/>
    </row>
    <row r="6" spans="1:26" ht="15.75" x14ac:dyDescent="0.25">
      <c r="A6" s="74"/>
      <c r="B6" s="74"/>
      <c r="C6" s="93"/>
      <c r="D6" s="74"/>
      <c r="E6" s="74"/>
      <c r="F6" s="74"/>
      <c r="G6" s="74"/>
      <c r="H6" s="74"/>
      <c r="I6" s="74"/>
      <c r="J6" s="74"/>
      <c r="K6" s="74"/>
      <c r="L6" s="74"/>
      <c r="M6" s="74"/>
      <c r="N6" s="74"/>
      <c r="O6" s="74"/>
      <c r="P6" s="74"/>
      <c r="Q6" s="88"/>
      <c r="R6" s="88"/>
      <c r="S6" s="88"/>
      <c r="T6" s="88"/>
      <c r="U6" s="88"/>
      <c r="V6" s="88"/>
      <c r="W6" s="88"/>
      <c r="X6" s="88"/>
      <c r="Y6" s="88"/>
      <c r="Z6" s="88"/>
    </row>
    <row r="7" spans="1:26" ht="15.75" x14ac:dyDescent="0.25">
      <c r="A7" s="74"/>
      <c r="B7" s="89"/>
      <c r="C7" s="90"/>
      <c r="D7" s="90"/>
      <c r="E7" s="90"/>
      <c r="F7" s="90"/>
      <c r="G7" s="90"/>
      <c r="H7" s="90"/>
      <c r="I7" s="90"/>
      <c r="J7" s="90"/>
      <c r="K7" s="90"/>
      <c r="L7" s="90"/>
      <c r="M7" s="90"/>
      <c r="N7" s="90"/>
      <c r="O7" s="91"/>
      <c r="P7" s="74"/>
      <c r="Q7" s="88"/>
      <c r="R7" s="88"/>
      <c r="S7" s="88"/>
      <c r="T7" s="88"/>
      <c r="U7" s="88"/>
      <c r="V7" s="88"/>
      <c r="W7" s="88"/>
      <c r="X7" s="88"/>
      <c r="Y7" s="88"/>
      <c r="Z7" s="88"/>
    </row>
    <row r="8" spans="1:26" ht="15.75" x14ac:dyDescent="0.25">
      <c r="A8" s="74"/>
      <c r="B8" s="92"/>
      <c r="C8" s="99" t="s">
        <v>104</v>
      </c>
      <c r="D8" s="100"/>
      <c r="E8" s="100"/>
      <c r="F8" s="100"/>
      <c r="G8" s="100"/>
      <c r="H8" s="100"/>
      <c r="I8" s="100"/>
      <c r="J8" s="100"/>
      <c r="K8" s="100"/>
      <c r="L8" s="100"/>
      <c r="M8" s="100"/>
      <c r="N8" s="101"/>
      <c r="O8" s="94"/>
      <c r="P8" s="74"/>
      <c r="Q8" s="88"/>
      <c r="R8" s="88"/>
      <c r="S8" s="88"/>
      <c r="T8" s="88"/>
      <c r="U8" s="88"/>
      <c r="V8" s="88"/>
      <c r="W8" s="88"/>
      <c r="X8" s="88"/>
      <c r="Y8" s="88"/>
      <c r="Z8" s="88"/>
    </row>
    <row r="9" spans="1:26" ht="15.75" x14ac:dyDescent="0.25">
      <c r="A9" s="74"/>
      <c r="B9" s="92"/>
      <c r="C9" s="93"/>
      <c r="D9" s="74"/>
      <c r="E9" s="74"/>
      <c r="F9" s="74"/>
      <c r="G9" s="74"/>
      <c r="H9" s="74"/>
      <c r="I9" s="74"/>
      <c r="J9" s="74"/>
      <c r="K9" s="74"/>
      <c r="L9" s="74"/>
      <c r="M9" s="74"/>
      <c r="N9" s="74"/>
      <c r="O9" s="94"/>
      <c r="P9" s="74"/>
      <c r="Q9" s="88"/>
      <c r="R9" s="88"/>
      <c r="S9" s="88"/>
      <c r="T9" s="88"/>
      <c r="U9" s="88"/>
      <c r="V9" s="88"/>
      <c r="W9" s="88"/>
      <c r="X9" s="88"/>
      <c r="Y9" s="88"/>
      <c r="Z9" s="88"/>
    </row>
    <row r="10" spans="1:26" ht="15.75" x14ac:dyDescent="0.25">
      <c r="A10" s="74"/>
      <c r="B10" s="92"/>
      <c r="C10" s="474" t="s">
        <v>105</v>
      </c>
      <c r="D10" s="474"/>
      <c r="E10" s="474"/>
      <c r="F10" s="474"/>
      <c r="G10" s="474"/>
      <c r="H10" s="474"/>
      <c r="I10" s="474"/>
      <c r="J10" s="474"/>
      <c r="K10" s="474"/>
      <c r="L10" s="474"/>
      <c r="M10" s="474"/>
      <c r="N10" s="474"/>
      <c r="O10" s="94"/>
      <c r="P10" s="74"/>
      <c r="Q10" s="88"/>
      <c r="R10" s="88"/>
      <c r="S10" s="88"/>
      <c r="T10" s="88"/>
      <c r="U10" s="88"/>
      <c r="V10" s="88"/>
      <c r="W10" s="88"/>
      <c r="X10" s="88"/>
      <c r="Y10" s="88"/>
      <c r="Z10" s="88"/>
    </row>
    <row r="11" spans="1:26" ht="15.75" x14ac:dyDescent="0.25">
      <c r="A11" s="74"/>
      <c r="B11" s="92"/>
      <c r="C11" s="74"/>
      <c r="D11" s="74"/>
      <c r="E11" s="74"/>
      <c r="F11" s="74"/>
      <c r="G11" s="74"/>
      <c r="H11" s="74"/>
      <c r="I11" s="74"/>
      <c r="J11" s="74"/>
      <c r="K11" s="74"/>
      <c r="L11" s="74"/>
      <c r="M11" s="74"/>
      <c r="N11" s="74"/>
      <c r="O11" s="94"/>
      <c r="P11" s="74"/>
      <c r="Q11" s="88"/>
      <c r="R11" s="88"/>
      <c r="S11" s="88"/>
      <c r="T11" s="88"/>
      <c r="U11" s="88"/>
      <c r="V11" s="88"/>
      <c r="W11" s="88"/>
      <c r="X11" s="88"/>
      <c r="Y11" s="88"/>
      <c r="Z11" s="88"/>
    </row>
    <row r="12" spans="1:26" s="388" customFormat="1" ht="15.75" x14ac:dyDescent="0.25">
      <c r="A12" s="371"/>
      <c r="B12" s="418"/>
      <c r="C12" s="473" t="s">
        <v>131</v>
      </c>
      <c r="D12" s="473"/>
      <c r="E12" s="473"/>
      <c r="F12" s="473"/>
      <c r="G12" s="473"/>
      <c r="H12" s="473"/>
      <c r="I12" s="473"/>
      <c r="J12" s="371"/>
      <c r="K12" s="371"/>
      <c r="L12" s="371"/>
      <c r="M12" s="371"/>
      <c r="N12" s="371"/>
      <c r="O12" s="419"/>
      <c r="P12" s="371"/>
      <c r="Q12" s="88"/>
      <c r="R12" s="88"/>
      <c r="S12" s="88"/>
      <c r="T12" s="88"/>
      <c r="U12" s="88"/>
      <c r="V12" s="88"/>
      <c r="W12" s="88"/>
      <c r="X12" s="88"/>
      <c r="Y12" s="88"/>
      <c r="Z12" s="88"/>
    </row>
    <row r="13" spans="1:26" s="388" customFormat="1" ht="15.75" x14ac:dyDescent="0.25">
      <c r="A13" s="371"/>
      <c r="B13" s="418"/>
      <c r="C13" s="371"/>
      <c r="D13" s="371"/>
      <c r="E13" s="371"/>
      <c r="F13" s="371"/>
      <c r="G13" s="371"/>
      <c r="H13" s="371"/>
      <c r="I13" s="371"/>
      <c r="J13" s="371"/>
      <c r="K13" s="371"/>
      <c r="L13" s="371"/>
      <c r="M13" s="371"/>
      <c r="N13" s="371"/>
      <c r="O13" s="419"/>
      <c r="P13" s="371"/>
      <c r="Q13" s="88"/>
      <c r="R13" s="88"/>
      <c r="S13" s="88"/>
      <c r="T13" s="88"/>
      <c r="U13" s="88"/>
      <c r="V13" s="88"/>
      <c r="W13" s="88"/>
      <c r="X13" s="88"/>
      <c r="Y13" s="88"/>
      <c r="Z13" s="88"/>
    </row>
    <row r="14" spans="1:26" ht="15.75" x14ac:dyDescent="0.25">
      <c r="A14" s="74"/>
      <c r="B14" s="92"/>
      <c r="C14" s="74"/>
      <c r="D14" s="74"/>
      <c r="E14" s="102" t="s">
        <v>106</v>
      </c>
      <c r="F14" s="102" t="s">
        <v>107</v>
      </c>
      <c r="G14" s="102" t="s">
        <v>108</v>
      </c>
      <c r="H14" s="102" t="s">
        <v>109</v>
      </c>
      <c r="I14" s="102" t="s">
        <v>110</v>
      </c>
      <c r="J14" s="74"/>
      <c r="K14" s="74"/>
      <c r="L14" s="74"/>
      <c r="M14" s="74"/>
      <c r="N14" s="74"/>
      <c r="O14" s="94"/>
      <c r="P14" s="74"/>
      <c r="Q14" s="88"/>
      <c r="R14" s="88"/>
      <c r="S14" s="88"/>
      <c r="T14" s="88"/>
      <c r="U14" s="88"/>
      <c r="V14" s="88"/>
      <c r="W14" s="88"/>
      <c r="X14" s="88"/>
      <c r="Y14" s="88"/>
      <c r="Z14" s="88"/>
    </row>
    <row r="15" spans="1:26" ht="15.75" x14ac:dyDescent="0.25">
      <c r="A15" s="74"/>
      <c r="B15" s="92"/>
      <c r="C15" s="475" t="s">
        <v>111</v>
      </c>
      <c r="D15" s="443"/>
      <c r="E15" s="415">
        <v>185.88133199999999</v>
      </c>
      <c r="F15" s="415">
        <v>132.158208</v>
      </c>
      <c r="G15" s="415">
        <v>87.473568</v>
      </c>
      <c r="H15" s="415">
        <v>34.190519999999999</v>
      </c>
      <c r="I15" s="415">
        <v>50.371776000000004</v>
      </c>
      <c r="J15" s="74"/>
      <c r="K15" s="74"/>
      <c r="L15" s="74"/>
      <c r="M15" s="74"/>
      <c r="N15" s="74"/>
      <c r="O15" s="94"/>
      <c r="P15" s="74"/>
      <c r="Q15" s="88"/>
      <c r="R15" s="88"/>
      <c r="S15" s="88"/>
      <c r="T15" s="88"/>
      <c r="U15" s="88"/>
      <c r="V15" s="88"/>
      <c r="W15" s="88"/>
      <c r="X15" s="88"/>
      <c r="Y15" s="88"/>
      <c r="Z15" s="88"/>
    </row>
    <row r="16" spans="1:26" ht="15.75" x14ac:dyDescent="0.25">
      <c r="A16" s="74"/>
      <c r="B16" s="92"/>
      <c r="C16" s="475" t="s">
        <v>112</v>
      </c>
      <c r="D16" s="443"/>
      <c r="E16" s="415">
        <v>4719.6119879999997</v>
      </c>
      <c r="F16" s="415">
        <v>4205.0954400000001</v>
      </c>
      <c r="G16" s="415">
        <v>4549.1333160000004</v>
      </c>
      <c r="H16" s="415">
        <v>4067.4532079999999</v>
      </c>
      <c r="I16" s="415">
        <v>5272.5844079999997</v>
      </c>
      <c r="J16" s="74"/>
      <c r="K16" s="74"/>
      <c r="L16" s="74"/>
      <c r="M16" s="74"/>
      <c r="N16" s="74"/>
      <c r="O16" s="94"/>
      <c r="P16" s="74"/>
      <c r="Q16" s="88"/>
      <c r="R16" s="88"/>
      <c r="S16" s="88"/>
      <c r="T16" s="88"/>
      <c r="U16" s="88"/>
      <c r="V16" s="88"/>
      <c r="W16" s="88"/>
      <c r="X16" s="88"/>
      <c r="Y16" s="88"/>
      <c r="Z16" s="88"/>
    </row>
    <row r="17" spans="1:26" ht="15.75" x14ac:dyDescent="0.25">
      <c r="A17" s="74"/>
      <c r="B17" s="92"/>
      <c r="C17" s="475" t="s">
        <v>113</v>
      </c>
      <c r="D17" s="443"/>
      <c r="E17" s="416">
        <v>0.84630000000000005</v>
      </c>
      <c r="F17" s="416">
        <v>0.50778000000000001</v>
      </c>
      <c r="G17" s="416">
        <v>0.88015200000000005</v>
      </c>
      <c r="H17" s="416">
        <v>1.01556</v>
      </c>
      <c r="I17" s="416">
        <v>1.5233400000000001</v>
      </c>
      <c r="J17" s="74"/>
      <c r="K17" s="74"/>
      <c r="L17" s="74"/>
      <c r="M17" s="74"/>
      <c r="N17" s="74"/>
      <c r="O17" s="94"/>
      <c r="P17" s="74"/>
      <c r="Q17" s="88"/>
      <c r="R17" s="88"/>
      <c r="S17" s="88"/>
      <c r="T17" s="88"/>
      <c r="U17" s="88"/>
      <c r="V17" s="88"/>
      <c r="W17" s="88"/>
      <c r="X17" s="88"/>
      <c r="Y17" s="88"/>
      <c r="Z17" s="88"/>
    </row>
    <row r="18" spans="1:26" ht="15.75" x14ac:dyDescent="0.25">
      <c r="A18" s="74"/>
      <c r="B18" s="92"/>
      <c r="C18" s="475" t="s">
        <v>114</v>
      </c>
      <c r="D18" s="443"/>
      <c r="E18" s="417">
        <f>SUM(E15:E17)</f>
        <v>4906.3396199999997</v>
      </c>
      <c r="F18" s="417">
        <f>SUM(F15:F17)</f>
        <v>4337.7614279999998</v>
      </c>
      <c r="G18" s="417">
        <f>SUM(G15:G17)</f>
        <v>4637.4870360000004</v>
      </c>
      <c r="H18" s="417">
        <f t="shared" ref="H18:I18" si="0">SUM(H15:H17)</f>
        <v>4102.6592879999998</v>
      </c>
      <c r="I18" s="417">
        <f t="shared" si="0"/>
        <v>5324.4795239999994</v>
      </c>
      <c r="J18" s="74"/>
      <c r="K18" s="74"/>
      <c r="L18" s="74"/>
      <c r="M18" s="74"/>
      <c r="N18" s="74"/>
      <c r="O18" s="94"/>
      <c r="P18" s="74"/>
      <c r="Q18" s="88"/>
      <c r="R18" s="88"/>
      <c r="S18" s="88"/>
      <c r="T18" s="88"/>
      <c r="U18" s="88"/>
      <c r="V18" s="88"/>
      <c r="W18" s="88"/>
      <c r="X18" s="88"/>
      <c r="Y18" s="88"/>
      <c r="Z18" s="88"/>
    </row>
    <row r="19" spans="1:26" ht="15.75" x14ac:dyDescent="0.25">
      <c r="A19" s="74"/>
      <c r="B19" s="92"/>
      <c r="C19" s="74"/>
      <c r="D19" s="74"/>
      <c r="E19" s="74"/>
      <c r="F19" s="74"/>
      <c r="G19" s="74"/>
      <c r="H19" s="74"/>
      <c r="I19" s="74"/>
      <c r="J19" s="74"/>
      <c r="K19" s="74"/>
      <c r="L19" s="74"/>
      <c r="M19" s="74"/>
      <c r="N19" s="74"/>
      <c r="O19" s="94"/>
      <c r="P19" s="74"/>
      <c r="Q19" s="88"/>
      <c r="R19" s="88"/>
      <c r="S19" s="88"/>
      <c r="T19" s="88"/>
      <c r="U19" s="88"/>
      <c r="V19" s="88"/>
      <c r="W19" s="88"/>
      <c r="X19" s="88"/>
      <c r="Y19" s="88"/>
      <c r="Z19" s="88"/>
    </row>
    <row r="20" spans="1:26" ht="15.75" x14ac:dyDescent="0.25">
      <c r="A20" s="74"/>
      <c r="B20" s="92"/>
      <c r="C20" s="105"/>
      <c r="D20" s="105"/>
      <c r="E20" s="105"/>
      <c r="F20" s="105"/>
      <c r="G20" s="105"/>
      <c r="H20" s="105"/>
      <c r="I20" s="105"/>
      <c r="J20" s="105"/>
      <c r="K20" s="105"/>
      <c r="L20" s="105"/>
      <c r="M20" s="105"/>
      <c r="N20" s="105"/>
      <c r="O20" s="94"/>
      <c r="P20" s="74"/>
      <c r="Q20" s="88"/>
      <c r="R20" s="88"/>
      <c r="S20" s="88"/>
      <c r="T20" s="88"/>
      <c r="U20" s="88"/>
      <c r="V20" s="88"/>
      <c r="W20" s="88"/>
      <c r="X20" s="88"/>
      <c r="Y20" s="88"/>
      <c r="Z20" s="88"/>
    </row>
    <row r="21" spans="1:26" ht="15.75" x14ac:dyDescent="0.25">
      <c r="A21" s="74"/>
      <c r="B21" s="92"/>
      <c r="C21" s="476" t="s">
        <v>115</v>
      </c>
      <c r="D21" s="442"/>
      <c r="E21" s="443"/>
      <c r="F21" s="105"/>
      <c r="G21" s="105"/>
      <c r="H21" s="105"/>
      <c r="I21" s="105"/>
      <c r="J21" s="105"/>
      <c r="K21" s="105"/>
      <c r="L21" s="105"/>
      <c r="M21" s="105"/>
      <c r="N21" s="105"/>
      <c r="O21" s="94"/>
      <c r="P21" s="74"/>
      <c r="Q21" s="88"/>
      <c r="R21" s="88"/>
      <c r="S21" s="88"/>
      <c r="T21" s="88"/>
      <c r="U21" s="88"/>
      <c r="V21" s="88"/>
      <c r="W21" s="88"/>
      <c r="X21" s="88"/>
      <c r="Y21" s="88"/>
      <c r="Z21" s="88"/>
    </row>
    <row r="22" spans="1:26" ht="15.75" x14ac:dyDescent="0.25">
      <c r="A22" s="74"/>
      <c r="B22" s="92"/>
      <c r="C22" s="81" t="s">
        <v>116</v>
      </c>
      <c r="D22" s="81"/>
      <c r="E22" s="106">
        <f>((I15/E15)^(1/5))-1</f>
        <v>-0.22982343896729263</v>
      </c>
      <c r="F22" s="105"/>
      <c r="G22" s="105"/>
      <c r="H22" s="105"/>
      <c r="I22" s="105"/>
      <c r="J22" s="105"/>
      <c r="K22" s="105"/>
      <c r="L22" s="105"/>
      <c r="M22" s="105"/>
      <c r="N22" s="105"/>
      <c r="O22" s="94"/>
      <c r="P22" s="74"/>
      <c r="Q22" s="88"/>
      <c r="R22" s="88"/>
      <c r="S22" s="88"/>
      <c r="T22" s="88"/>
      <c r="U22" s="88"/>
      <c r="V22" s="88"/>
      <c r="W22" s="88"/>
      <c r="X22" s="88"/>
      <c r="Y22" s="88"/>
      <c r="Z22" s="88"/>
    </row>
    <row r="23" spans="1:26" ht="15.75" customHeight="1" x14ac:dyDescent="0.25">
      <c r="A23" s="74"/>
      <c r="B23" s="92"/>
      <c r="C23" s="81" t="s">
        <v>117</v>
      </c>
      <c r="D23" s="81"/>
      <c r="E23" s="106">
        <f>((I16/E16)^(1/5))-1</f>
        <v>2.2406140318638412E-2</v>
      </c>
      <c r="F23" s="105"/>
      <c r="G23" s="105"/>
      <c r="H23" s="105"/>
      <c r="I23" s="105"/>
      <c r="J23" s="105"/>
      <c r="K23" s="105"/>
      <c r="L23" s="105"/>
      <c r="M23" s="105"/>
      <c r="N23" s="105"/>
      <c r="O23" s="94"/>
      <c r="P23" s="74"/>
      <c r="Q23" s="88"/>
      <c r="R23" s="88"/>
      <c r="S23" s="88"/>
      <c r="T23" s="88"/>
      <c r="U23" s="88"/>
      <c r="V23" s="88"/>
      <c r="W23" s="88"/>
      <c r="X23" s="88"/>
      <c r="Y23" s="88"/>
      <c r="Z23" s="88"/>
    </row>
    <row r="24" spans="1:26" ht="15.75" customHeight="1" x14ac:dyDescent="0.25">
      <c r="A24" s="74"/>
      <c r="B24" s="92"/>
      <c r="C24" s="81" t="s">
        <v>118</v>
      </c>
      <c r="D24" s="81"/>
      <c r="E24" s="106">
        <f>((I17/E17)^(1/5))-1</f>
        <v>0.12474611314209483</v>
      </c>
      <c r="F24" s="105"/>
      <c r="G24" s="105"/>
      <c r="H24" s="105"/>
      <c r="I24" s="105"/>
      <c r="J24" s="105"/>
      <c r="K24" s="105"/>
      <c r="L24" s="105"/>
      <c r="M24" s="105"/>
      <c r="N24" s="105"/>
      <c r="O24" s="94"/>
      <c r="P24" s="74"/>
      <c r="Q24" s="88"/>
      <c r="R24" s="88"/>
      <c r="S24" s="88"/>
      <c r="T24" s="88"/>
      <c r="U24" s="88"/>
      <c r="V24" s="88"/>
      <c r="W24" s="88"/>
      <c r="X24" s="88"/>
      <c r="Y24" s="88"/>
      <c r="Z24" s="88"/>
    </row>
    <row r="25" spans="1:26" ht="15.75" customHeight="1" x14ac:dyDescent="0.25">
      <c r="A25" s="74"/>
      <c r="B25" s="92"/>
      <c r="C25" s="105"/>
      <c r="D25" s="105"/>
      <c r="E25" s="105"/>
      <c r="F25" s="105"/>
      <c r="G25" s="105"/>
      <c r="H25" s="105"/>
      <c r="I25" s="105"/>
      <c r="J25" s="105"/>
      <c r="K25" s="105"/>
      <c r="L25" s="105"/>
      <c r="M25" s="105"/>
      <c r="N25" s="105"/>
      <c r="O25" s="94"/>
      <c r="P25" s="74"/>
      <c r="Q25" s="88"/>
      <c r="R25" s="88"/>
      <c r="S25" s="88"/>
      <c r="T25" s="88"/>
      <c r="U25" s="88"/>
      <c r="V25" s="88"/>
      <c r="W25" s="88"/>
      <c r="X25" s="88"/>
      <c r="Y25" s="88"/>
      <c r="Z25" s="88"/>
    </row>
    <row r="26" spans="1:26" ht="15.75" customHeight="1" x14ac:dyDescent="0.25">
      <c r="A26" s="74"/>
      <c r="B26" s="92"/>
      <c r="C26" s="93" t="s">
        <v>119</v>
      </c>
      <c r="D26" s="74"/>
      <c r="E26" s="74"/>
      <c r="F26" s="74"/>
      <c r="G26" s="74"/>
      <c r="H26" s="74"/>
      <c r="I26" s="74"/>
      <c r="J26" s="74"/>
      <c r="K26" s="74"/>
      <c r="L26" s="74"/>
      <c r="M26" s="74"/>
      <c r="N26" s="74"/>
      <c r="O26" s="94"/>
      <c r="P26" s="74"/>
      <c r="Q26" s="88"/>
      <c r="R26" s="88"/>
      <c r="S26" s="88"/>
      <c r="T26" s="88"/>
      <c r="U26" s="88"/>
      <c r="V26" s="88"/>
      <c r="W26" s="88"/>
      <c r="X26" s="88"/>
      <c r="Y26" s="88"/>
      <c r="Z26" s="88"/>
    </row>
    <row r="27" spans="1:26" ht="15.75" customHeight="1" x14ac:dyDescent="0.25">
      <c r="A27" s="74"/>
      <c r="B27" s="92"/>
      <c r="C27" s="74"/>
      <c r="D27" s="74"/>
      <c r="E27" s="74"/>
      <c r="F27" s="74"/>
      <c r="G27" s="74"/>
      <c r="H27" s="74"/>
      <c r="I27" s="74"/>
      <c r="J27" s="74"/>
      <c r="K27" s="74"/>
      <c r="L27" s="74"/>
      <c r="M27" s="74"/>
      <c r="N27" s="74"/>
      <c r="O27" s="94"/>
      <c r="P27" s="74"/>
      <c r="Q27" s="88"/>
      <c r="R27" s="88"/>
      <c r="S27" s="88"/>
      <c r="T27" s="88"/>
      <c r="U27" s="88"/>
      <c r="V27" s="88"/>
      <c r="W27" s="88"/>
      <c r="X27" s="88"/>
      <c r="Y27" s="88"/>
      <c r="Z27" s="88"/>
    </row>
    <row r="28" spans="1:26" ht="15.75" customHeight="1" x14ac:dyDescent="0.25">
      <c r="A28" s="74"/>
      <c r="B28" s="92"/>
      <c r="C28" s="74"/>
      <c r="D28" s="74"/>
      <c r="E28" s="107" t="s">
        <v>120</v>
      </c>
      <c r="F28" s="107" t="s">
        <v>121</v>
      </c>
      <c r="G28" s="107" t="s">
        <v>122</v>
      </c>
      <c r="H28" s="107" t="s">
        <v>123</v>
      </c>
      <c r="I28" s="107" t="s">
        <v>124</v>
      </c>
      <c r="J28" s="107" t="s">
        <v>125</v>
      </c>
      <c r="K28" s="107" t="s">
        <v>126</v>
      </c>
      <c r="L28" s="107" t="s">
        <v>127</v>
      </c>
      <c r="M28" s="107" t="s">
        <v>128</v>
      </c>
      <c r="N28" s="107" t="s">
        <v>129</v>
      </c>
      <c r="O28" s="94"/>
      <c r="P28" s="74"/>
      <c r="Q28" s="88"/>
      <c r="R28" s="88"/>
      <c r="S28" s="88"/>
      <c r="T28" s="88"/>
      <c r="U28" s="88"/>
      <c r="V28" s="88"/>
      <c r="W28" s="88"/>
      <c r="X28" s="88"/>
      <c r="Y28" s="88"/>
      <c r="Z28" s="88"/>
    </row>
    <row r="29" spans="1:26" ht="15.75" customHeight="1" x14ac:dyDescent="0.25">
      <c r="A29" s="74"/>
      <c r="B29" s="92"/>
      <c r="C29" s="475" t="s">
        <v>111</v>
      </c>
      <c r="D29" s="443"/>
      <c r="E29" s="104">
        <f>I15*(1+$E$22)</f>
        <v>38.795161212789864</v>
      </c>
      <c r="F29" s="104">
        <f>E29*(1+$E$22)</f>
        <v>29.879123847575976</v>
      </c>
      <c r="G29" s="104">
        <f>F29*(1+$E$22)</f>
        <v>23.012200851596422</v>
      </c>
      <c r="H29" s="104">
        <f>G29*(1+$E$22)</f>
        <v>17.723457713676471</v>
      </c>
      <c r="I29" s="104">
        <f t="shared" ref="I29:N29" si="1">H29*(1+$E$22)</f>
        <v>13.650191711527954</v>
      </c>
      <c r="J29" s="104">
        <f t="shared" si="1"/>
        <v>10.513057709821766</v>
      </c>
      <c r="K29" s="104">
        <f t="shared" si="1"/>
        <v>8.0969106328889175</v>
      </c>
      <c r="L29" s="104">
        <f t="shared" si="1"/>
        <v>6.2360507862275485</v>
      </c>
      <c r="M29" s="104">
        <f t="shared" si="1"/>
        <v>4.8028601489620444</v>
      </c>
      <c r="N29" s="104">
        <f t="shared" si="1"/>
        <v>3.6990503126486241</v>
      </c>
      <c r="O29" s="94"/>
      <c r="P29" s="74"/>
      <c r="Q29" s="88"/>
      <c r="R29" s="88"/>
      <c r="S29" s="88"/>
      <c r="T29" s="88"/>
      <c r="U29" s="88"/>
      <c r="V29" s="88"/>
      <c r="W29" s="88"/>
      <c r="X29" s="88"/>
      <c r="Y29" s="88"/>
      <c r="Z29" s="88"/>
    </row>
    <row r="30" spans="1:26" ht="15.75" customHeight="1" x14ac:dyDescent="0.25">
      <c r="A30" s="74"/>
      <c r="B30" s="92"/>
      <c r="C30" s="475" t="s">
        <v>112</v>
      </c>
      <c r="D30" s="443"/>
      <c r="E30" s="104">
        <f>I16*(1+$E$23)</f>
        <v>5390.722674087513</v>
      </c>
      <c r="F30" s="104">
        <f>E30*(1+$E$23)</f>
        <v>5511.5079627419836</v>
      </c>
      <c r="G30" s="104">
        <f>F30*(1+$E$23)</f>
        <v>5634.9995835224736</v>
      </c>
      <c r="H30" s="104">
        <f t="shared" ref="H30:N30" si="2">G30*(1+$E$23)</f>
        <v>5761.2581748863468</v>
      </c>
      <c r="I30" s="104">
        <f t="shared" si="2"/>
        <v>5890.345733964753</v>
      </c>
      <c r="J30" s="104">
        <f t="shared" si="2"/>
        <v>6022.3256470052602</v>
      </c>
      <c r="K30" s="104">
        <f t="shared" si="2"/>
        <v>6157.2627204965947</v>
      </c>
      <c r="L30" s="104">
        <f t="shared" si="2"/>
        <v>6295.2232129907625</v>
      </c>
      <c r="M30" s="104">
        <f t="shared" si="2"/>
        <v>6436.2748676381834</v>
      </c>
      <c r="N30" s="104">
        <f t="shared" si="2"/>
        <v>6580.4869454518102</v>
      </c>
      <c r="O30" s="94"/>
      <c r="P30" s="74"/>
      <c r="Q30" s="88"/>
      <c r="R30" s="88"/>
      <c r="S30" s="88"/>
      <c r="T30" s="88"/>
      <c r="U30" s="88"/>
      <c r="V30" s="88"/>
      <c r="W30" s="88"/>
      <c r="X30" s="88"/>
      <c r="Y30" s="88"/>
      <c r="Z30" s="88"/>
    </row>
    <row r="31" spans="1:26" ht="15.75" customHeight="1" x14ac:dyDescent="0.25">
      <c r="A31" s="74"/>
      <c r="B31" s="92"/>
      <c r="C31" s="475" t="s">
        <v>113</v>
      </c>
      <c r="D31" s="443"/>
      <c r="E31" s="104">
        <f>I17*(1+$E$24)</f>
        <v>1.7133707439938788</v>
      </c>
      <c r="F31" s="104">
        <f>I17*(1+$E$24)</f>
        <v>1.7133707439938788</v>
      </c>
      <c r="G31" s="104">
        <f t="shared" ref="G31:N31" si="3">F31*(1+$E$24)</f>
        <v>1.9271070846784943</v>
      </c>
      <c r="H31" s="104">
        <f t="shared" si="3"/>
        <v>2.1675062031007304</v>
      </c>
      <c r="I31" s="104">
        <f t="shared" si="3"/>
        <v>2.4378941771489266</v>
      </c>
      <c r="J31" s="104">
        <f t="shared" si="3"/>
        <v>2.7420120000000008</v>
      </c>
      <c r="K31" s="104">
        <f t="shared" si="3"/>
        <v>3.0840673391889828</v>
      </c>
      <c r="L31" s="104">
        <f t="shared" si="3"/>
        <v>3.4687927524212911</v>
      </c>
      <c r="M31" s="104">
        <f t="shared" si="3"/>
        <v>3.9015111655813159</v>
      </c>
      <c r="N31" s="104">
        <f t="shared" si="3"/>
        <v>4.3882095188680692</v>
      </c>
      <c r="O31" s="94"/>
      <c r="P31" s="74"/>
      <c r="Q31" s="88"/>
      <c r="R31" s="88"/>
      <c r="S31" s="88"/>
      <c r="T31" s="88"/>
      <c r="U31" s="88"/>
      <c r="V31" s="88"/>
      <c r="W31" s="88"/>
      <c r="X31" s="88"/>
      <c r="Y31" s="88"/>
      <c r="Z31" s="88"/>
    </row>
    <row r="32" spans="1:26" ht="15.75" customHeight="1" x14ac:dyDescent="0.25">
      <c r="A32" s="74"/>
      <c r="B32" s="92"/>
      <c r="C32" s="475" t="s">
        <v>114</v>
      </c>
      <c r="D32" s="443"/>
      <c r="E32" s="104">
        <f t="shared" ref="E32:N32" si="4">SUM(E29:E31)</f>
        <v>5431.2312060442964</v>
      </c>
      <c r="F32" s="104">
        <f t="shared" si="4"/>
        <v>5543.1004573335531</v>
      </c>
      <c r="G32" s="104">
        <f t="shared" si="4"/>
        <v>5659.9388914587489</v>
      </c>
      <c r="H32" s="104">
        <f t="shared" si="4"/>
        <v>5781.1491388031245</v>
      </c>
      <c r="I32" s="104">
        <f t="shared" si="4"/>
        <v>5906.4338198534306</v>
      </c>
      <c r="J32" s="104">
        <f t="shared" si="4"/>
        <v>6035.5807167150815</v>
      </c>
      <c r="K32" s="104">
        <f t="shared" si="4"/>
        <v>6168.4436984686718</v>
      </c>
      <c r="L32" s="104">
        <f t="shared" si="4"/>
        <v>6304.9280565294112</v>
      </c>
      <c r="M32" s="104">
        <f t="shared" si="4"/>
        <v>6444.9792389527274</v>
      </c>
      <c r="N32" s="104">
        <f t="shared" si="4"/>
        <v>6588.5742052833275</v>
      </c>
      <c r="O32" s="94"/>
      <c r="P32" s="74"/>
      <c r="Q32" s="88"/>
      <c r="R32" s="88"/>
      <c r="S32" s="88"/>
      <c r="T32" s="88"/>
      <c r="U32" s="88"/>
      <c r="V32" s="88"/>
      <c r="W32" s="88"/>
      <c r="X32" s="88"/>
      <c r="Y32" s="88"/>
      <c r="Z32" s="88"/>
    </row>
    <row r="33" spans="1:26" ht="15.75" customHeight="1" x14ac:dyDescent="0.25">
      <c r="A33" s="74"/>
      <c r="B33" s="92"/>
      <c r="C33" s="74"/>
      <c r="D33" s="74"/>
      <c r="E33" s="108"/>
      <c r="F33" s="108"/>
      <c r="G33" s="108"/>
      <c r="H33" s="108"/>
      <c r="I33" s="108"/>
      <c r="J33" s="108"/>
      <c r="K33" s="108"/>
      <c r="L33" s="108"/>
      <c r="M33" s="108"/>
      <c r="N33" s="108"/>
      <c r="O33" s="94"/>
      <c r="P33" s="74"/>
      <c r="Q33" s="88"/>
      <c r="R33" s="88"/>
      <c r="S33" s="88"/>
      <c r="T33" s="88"/>
      <c r="U33" s="88"/>
      <c r="V33" s="88"/>
      <c r="W33" s="88"/>
      <c r="X33" s="88"/>
      <c r="Y33" s="88"/>
      <c r="Z33" s="88"/>
    </row>
    <row r="34" spans="1:26" ht="15.75" customHeight="1" x14ac:dyDescent="0.25">
      <c r="A34" s="74"/>
      <c r="B34" s="92"/>
      <c r="C34" s="474" t="s">
        <v>130</v>
      </c>
      <c r="D34" s="474"/>
      <c r="E34" s="474"/>
      <c r="F34" s="474"/>
      <c r="G34" s="474"/>
      <c r="H34" s="474"/>
      <c r="I34" s="474"/>
      <c r="J34" s="474"/>
      <c r="K34" s="474"/>
      <c r="L34" s="474"/>
      <c r="M34" s="474"/>
      <c r="N34" s="474"/>
      <c r="O34" s="94"/>
      <c r="P34" s="74"/>
      <c r="Q34" s="88"/>
      <c r="R34" s="88"/>
      <c r="S34" s="88"/>
      <c r="T34" s="88"/>
      <c r="U34" s="88"/>
      <c r="V34" s="88"/>
      <c r="W34" s="88"/>
      <c r="X34" s="88"/>
      <c r="Y34" s="88"/>
      <c r="Z34" s="88"/>
    </row>
    <row r="35" spans="1:26" ht="15.75" customHeight="1" x14ac:dyDescent="0.25">
      <c r="A35" s="74"/>
      <c r="B35" s="92"/>
      <c r="C35" s="74"/>
      <c r="D35" s="74"/>
      <c r="E35" s="108"/>
      <c r="F35" s="108"/>
      <c r="G35" s="108"/>
      <c r="H35" s="108"/>
      <c r="I35" s="108"/>
      <c r="J35" s="108"/>
      <c r="K35" s="108"/>
      <c r="L35" s="108"/>
      <c r="M35" s="108"/>
      <c r="N35" s="108"/>
      <c r="O35" s="94"/>
      <c r="P35" s="74"/>
      <c r="Q35" s="88"/>
      <c r="R35" s="88"/>
      <c r="S35" s="88"/>
      <c r="T35" s="88"/>
      <c r="U35" s="88"/>
      <c r="V35" s="88"/>
      <c r="W35" s="88"/>
      <c r="X35" s="88"/>
      <c r="Y35" s="88"/>
      <c r="Z35" s="88"/>
    </row>
    <row r="36" spans="1:26" ht="15.75" customHeight="1" x14ac:dyDescent="0.25">
      <c r="A36" s="74"/>
      <c r="B36" s="92"/>
      <c r="C36" s="473" t="s">
        <v>131</v>
      </c>
      <c r="D36" s="473"/>
      <c r="E36" s="473"/>
      <c r="F36" s="473"/>
      <c r="G36" s="473"/>
      <c r="H36" s="473"/>
      <c r="I36" s="473"/>
      <c r="J36" s="108"/>
      <c r="K36" s="108"/>
      <c r="L36" s="108"/>
      <c r="M36" s="108"/>
      <c r="N36" s="108"/>
      <c r="O36" s="94"/>
      <c r="P36" s="74"/>
      <c r="Q36" s="88"/>
      <c r="R36" s="88"/>
      <c r="S36" s="88"/>
      <c r="T36" s="88"/>
      <c r="U36" s="88"/>
      <c r="V36" s="88"/>
      <c r="W36" s="88"/>
      <c r="X36" s="88"/>
      <c r="Y36" s="88"/>
      <c r="Z36" s="88"/>
    </row>
    <row r="37" spans="1:26" ht="15.75" customHeight="1" x14ac:dyDescent="0.25">
      <c r="A37" s="74"/>
      <c r="B37" s="92"/>
      <c r="C37" s="105"/>
      <c r="D37" s="105"/>
      <c r="E37" s="105"/>
      <c r="F37" s="105"/>
      <c r="G37" s="105"/>
      <c r="H37" s="105"/>
      <c r="I37" s="105"/>
      <c r="J37" s="105"/>
      <c r="K37" s="105"/>
      <c r="L37" s="105"/>
      <c r="M37" s="105"/>
      <c r="N37" s="105"/>
      <c r="O37" s="109"/>
      <c r="P37" s="74"/>
      <c r="Q37" s="88"/>
      <c r="R37" s="88"/>
      <c r="S37" s="88"/>
      <c r="T37" s="88"/>
      <c r="U37" s="88"/>
      <c r="V37" s="88"/>
      <c r="W37" s="88"/>
      <c r="X37" s="88"/>
      <c r="Y37" s="88"/>
      <c r="Z37" s="88"/>
    </row>
    <row r="38" spans="1:26" ht="15.75" customHeight="1" x14ac:dyDescent="0.25">
      <c r="A38" s="74"/>
      <c r="B38" s="92"/>
      <c r="C38" s="74"/>
      <c r="D38" s="74"/>
      <c r="E38" s="102" t="s">
        <v>106</v>
      </c>
      <c r="F38" s="102" t="s">
        <v>107</v>
      </c>
      <c r="G38" s="102" t="s">
        <v>108</v>
      </c>
      <c r="H38" s="102" t="s">
        <v>109</v>
      </c>
      <c r="I38" s="102" t="s">
        <v>132</v>
      </c>
      <c r="J38" s="105"/>
      <c r="K38" s="105"/>
      <c r="L38" s="105"/>
      <c r="M38" s="105"/>
      <c r="N38" s="105"/>
      <c r="O38" s="109"/>
      <c r="P38" s="74"/>
      <c r="Q38" s="88"/>
      <c r="R38" s="88"/>
      <c r="S38" s="88"/>
      <c r="T38" s="88"/>
      <c r="U38" s="88"/>
      <c r="V38" s="88"/>
      <c r="W38" s="88"/>
      <c r="X38" s="88"/>
      <c r="Y38" s="88"/>
      <c r="Z38" s="88"/>
    </row>
    <row r="39" spans="1:26" ht="15.75" customHeight="1" x14ac:dyDescent="0.25">
      <c r="A39" s="74"/>
      <c r="B39" s="92"/>
      <c r="C39" s="475" t="s">
        <v>111</v>
      </c>
      <c r="D39" s="443"/>
      <c r="E39" s="110">
        <v>5491</v>
      </c>
      <c r="F39" s="110">
        <v>3904</v>
      </c>
      <c r="G39" s="110">
        <v>2584</v>
      </c>
      <c r="H39" s="110">
        <v>1010</v>
      </c>
      <c r="I39" s="103">
        <v>1488</v>
      </c>
      <c r="J39" s="105"/>
      <c r="K39" s="105"/>
      <c r="L39" s="105"/>
      <c r="M39" s="105"/>
      <c r="N39" s="105"/>
      <c r="O39" s="109"/>
      <c r="P39" s="74"/>
      <c r="Q39" s="88"/>
      <c r="R39" s="88"/>
      <c r="S39" s="88"/>
      <c r="T39" s="88"/>
      <c r="U39" s="88"/>
      <c r="V39" s="88"/>
      <c r="W39" s="88"/>
      <c r="X39" s="88"/>
      <c r="Y39" s="88"/>
      <c r="Z39" s="88"/>
    </row>
    <row r="40" spans="1:26" ht="15.75" customHeight="1" x14ac:dyDescent="0.25">
      <c r="A40" s="74"/>
      <c r="B40" s="92"/>
      <c r="C40" s="475" t="s">
        <v>112</v>
      </c>
      <c r="D40" s="443"/>
      <c r="E40" s="110">
        <v>139419</v>
      </c>
      <c r="F40" s="110">
        <v>124220</v>
      </c>
      <c r="G40" s="110">
        <v>134383</v>
      </c>
      <c r="H40" s="110">
        <v>120154</v>
      </c>
      <c r="I40" s="103">
        <v>155754</v>
      </c>
      <c r="J40" s="105"/>
      <c r="K40" s="105"/>
      <c r="L40" s="105"/>
      <c r="M40" s="105"/>
      <c r="N40" s="105"/>
      <c r="O40" s="109"/>
      <c r="P40" s="74"/>
      <c r="Q40" s="88"/>
      <c r="R40" s="88"/>
      <c r="S40" s="88"/>
      <c r="T40" s="88"/>
      <c r="U40" s="88"/>
      <c r="V40" s="88"/>
      <c r="W40" s="88"/>
      <c r="X40" s="88"/>
      <c r="Y40" s="88"/>
      <c r="Z40" s="88"/>
    </row>
    <row r="41" spans="1:26" ht="15.75" customHeight="1" x14ac:dyDescent="0.25">
      <c r="A41" s="74"/>
      <c r="B41" s="92"/>
      <c r="C41" s="475" t="s">
        <v>113</v>
      </c>
      <c r="D41" s="443"/>
      <c r="E41" s="110">
        <v>25</v>
      </c>
      <c r="F41" s="110">
        <v>15</v>
      </c>
      <c r="G41" s="110">
        <v>26</v>
      </c>
      <c r="H41" s="110">
        <v>30</v>
      </c>
      <c r="I41" s="103">
        <v>45</v>
      </c>
      <c r="J41" s="105"/>
      <c r="K41" s="105"/>
      <c r="L41" s="105"/>
      <c r="M41" s="105"/>
      <c r="N41" s="105"/>
      <c r="O41" s="109"/>
      <c r="P41" s="74"/>
      <c r="Q41" s="88"/>
      <c r="R41" s="88"/>
      <c r="S41" s="88"/>
      <c r="T41" s="88"/>
      <c r="U41" s="88"/>
      <c r="V41" s="88"/>
      <c r="W41" s="88"/>
      <c r="X41" s="88"/>
      <c r="Y41" s="88"/>
      <c r="Z41" s="88"/>
    </row>
    <row r="42" spans="1:26" ht="15.75" customHeight="1" x14ac:dyDescent="0.25">
      <c r="A42" s="74"/>
      <c r="B42" s="92"/>
      <c r="C42" s="475" t="s">
        <v>114</v>
      </c>
      <c r="D42" s="443"/>
      <c r="E42" s="111">
        <f>SUM(E39:E41)</f>
        <v>144935</v>
      </c>
      <c r="F42" s="111">
        <f t="shared" ref="F42:I42" si="5">SUM(F39:F41)</f>
        <v>128139</v>
      </c>
      <c r="G42" s="111">
        <f t="shared" si="5"/>
        <v>136993</v>
      </c>
      <c r="H42" s="111">
        <f t="shared" si="5"/>
        <v>121194</v>
      </c>
      <c r="I42" s="104">
        <f t="shared" si="5"/>
        <v>157287</v>
      </c>
      <c r="J42" s="105"/>
      <c r="K42" s="105"/>
      <c r="L42" s="105"/>
      <c r="M42" s="105"/>
      <c r="N42" s="105"/>
      <c r="O42" s="109"/>
      <c r="P42" s="74"/>
      <c r="Q42" s="88"/>
      <c r="R42" s="88"/>
      <c r="S42" s="88"/>
      <c r="T42" s="88"/>
      <c r="U42" s="88"/>
      <c r="V42" s="88"/>
      <c r="W42" s="88"/>
      <c r="X42" s="88"/>
      <c r="Y42" s="88"/>
      <c r="Z42" s="88"/>
    </row>
    <row r="43" spans="1:26" ht="15.75" customHeight="1" x14ac:dyDescent="0.25">
      <c r="A43" s="74"/>
      <c r="B43" s="92"/>
      <c r="C43" s="74"/>
      <c r="D43" s="74"/>
      <c r="E43" s="74"/>
      <c r="F43" s="105"/>
      <c r="G43" s="105"/>
      <c r="H43" s="105"/>
      <c r="I43" s="105"/>
      <c r="J43" s="105"/>
      <c r="K43" s="105"/>
      <c r="L43" s="105"/>
      <c r="M43" s="105"/>
      <c r="N43" s="105"/>
      <c r="O43" s="109"/>
      <c r="P43" s="74"/>
      <c r="Q43" s="88"/>
      <c r="R43" s="88"/>
      <c r="S43" s="88"/>
      <c r="T43" s="88"/>
      <c r="U43" s="88"/>
      <c r="V43" s="88"/>
      <c r="W43" s="88"/>
      <c r="X43" s="88"/>
      <c r="Y43" s="88"/>
      <c r="Z43" s="88"/>
    </row>
    <row r="44" spans="1:26" ht="15.75" customHeight="1" x14ac:dyDescent="0.25">
      <c r="A44" s="74"/>
      <c r="B44" s="92"/>
      <c r="C44" s="105"/>
      <c r="D44" s="105"/>
      <c r="E44" s="105"/>
      <c r="F44" s="105"/>
      <c r="G44" s="105"/>
      <c r="H44" s="105"/>
      <c r="I44" s="105"/>
      <c r="J44" s="105"/>
      <c r="K44" s="105"/>
      <c r="L44" s="105"/>
      <c r="M44" s="105"/>
      <c r="N44" s="105"/>
      <c r="O44" s="109"/>
      <c r="P44" s="74"/>
      <c r="Q44" s="88"/>
      <c r="R44" s="88"/>
      <c r="S44" s="88"/>
      <c r="T44" s="88"/>
      <c r="U44" s="88"/>
      <c r="V44" s="88"/>
      <c r="W44" s="88"/>
      <c r="X44" s="88"/>
      <c r="Y44" s="88"/>
      <c r="Z44" s="88"/>
    </row>
    <row r="45" spans="1:26" ht="33.75" customHeight="1" x14ac:dyDescent="0.25">
      <c r="A45" s="74"/>
      <c r="B45" s="92"/>
      <c r="C45" s="477" t="s">
        <v>133</v>
      </c>
      <c r="D45" s="442"/>
      <c r="E45" s="443"/>
      <c r="F45" s="105"/>
      <c r="G45" s="105"/>
      <c r="H45" s="105"/>
      <c r="I45" s="105"/>
      <c r="J45" s="105"/>
      <c r="K45" s="105"/>
      <c r="L45" s="105"/>
      <c r="M45" s="105"/>
      <c r="N45" s="105"/>
      <c r="O45" s="109"/>
      <c r="P45" s="74"/>
      <c r="Q45" s="88"/>
      <c r="R45" s="88"/>
      <c r="S45" s="88"/>
      <c r="T45" s="88"/>
      <c r="U45" s="88"/>
      <c r="V45" s="88"/>
      <c r="W45" s="88"/>
      <c r="X45" s="88"/>
      <c r="Y45" s="88"/>
      <c r="Z45" s="88"/>
    </row>
    <row r="46" spans="1:26" ht="15.75" customHeight="1" x14ac:dyDescent="0.25">
      <c r="A46" s="74"/>
      <c r="B46" s="92"/>
      <c r="C46" s="81" t="s">
        <v>116</v>
      </c>
      <c r="D46" s="81"/>
      <c r="E46" s="106">
        <f>((I39/E39)^(1/5))-1</f>
        <v>-0.22982343896729263</v>
      </c>
      <c r="F46" s="105"/>
      <c r="G46" s="105"/>
      <c r="H46" s="105"/>
      <c r="I46" s="105"/>
      <c r="J46" s="105"/>
      <c r="K46" s="105"/>
      <c r="L46" s="105"/>
      <c r="M46" s="105"/>
      <c r="N46" s="105"/>
      <c r="O46" s="109"/>
      <c r="P46" s="74"/>
      <c r="Q46" s="88"/>
      <c r="R46" s="88"/>
      <c r="S46" s="88"/>
      <c r="T46" s="88"/>
      <c r="U46" s="88"/>
      <c r="V46" s="88"/>
      <c r="W46" s="88"/>
      <c r="X46" s="88"/>
      <c r="Y46" s="88"/>
      <c r="Z46" s="88"/>
    </row>
    <row r="47" spans="1:26" ht="15.75" customHeight="1" x14ac:dyDescent="0.25">
      <c r="A47" s="74"/>
      <c r="B47" s="92"/>
      <c r="C47" s="81" t="s">
        <v>117</v>
      </c>
      <c r="D47" s="81"/>
      <c r="E47" s="106">
        <f>((I40/E40)^(1/5))-1</f>
        <v>2.2406140318638412E-2</v>
      </c>
      <c r="F47" s="105"/>
      <c r="G47" s="105"/>
      <c r="H47" s="105"/>
      <c r="I47" s="105"/>
      <c r="J47" s="105"/>
      <c r="K47" s="105"/>
      <c r="L47" s="105"/>
      <c r="M47" s="105"/>
      <c r="N47" s="105"/>
      <c r="O47" s="109"/>
      <c r="P47" s="74"/>
      <c r="Q47" s="88"/>
      <c r="R47" s="88"/>
      <c r="S47" s="88"/>
      <c r="T47" s="88"/>
      <c r="U47" s="88"/>
      <c r="V47" s="88"/>
      <c r="W47" s="88"/>
      <c r="X47" s="88"/>
      <c r="Y47" s="88"/>
      <c r="Z47" s="88"/>
    </row>
    <row r="48" spans="1:26" ht="15.75" customHeight="1" x14ac:dyDescent="0.25">
      <c r="A48" s="74"/>
      <c r="B48" s="92"/>
      <c r="C48" s="81" t="s">
        <v>118</v>
      </c>
      <c r="D48" s="81"/>
      <c r="E48" s="106">
        <f>((I41/E41)^(1/5))-1</f>
        <v>0.12474611314209483</v>
      </c>
      <c r="F48" s="105"/>
      <c r="G48" s="105"/>
      <c r="H48" s="105"/>
      <c r="I48" s="105"/>
      <c r="J48" s="105"/>
      <c r="K48" s="105"/>
      <c r="L48" s="105"/>
      <c r="M48" s="105"/>
      <c r="N48" s="105"/>
      <c r="O48" s="109"/>
      <c r="P48" s="74"/>
      <c r="Q48" s="88"/>
      <c r="R48" s="88"/>
      <c r="S48" s="88"/>
      <c r="T48" s="88"/>
      <c r="U48" s="88"/>
      <c r="V48" s="88"/>
      <c r="W48" s="88"/>
      <c r="X48" s="88"/>
      <c r="Y48" s="88"/>
      <c r="Z48" s="88"/>
    </row>
    <row r="49" spans="1:26" ht="15.75" customHeight="1" x14ac:dyDescent="0.25">
      <c r="A49" s="74"/>
      <c r="B49" s="92"/>
      <c r="C49" s="105"/>
      <c r="D49" s="105"/>
      <c r="E49" s="105"/>
      <c r="F49" s="105"/>
      <c r="G49" s="105"/>
      <c r="H49" s="105"/>
      <c r="I49" s="105"/>
      <c r="J49" s="105"/>
      <c r="K49" s="105"/>
      <c r="L49" s="105"/>
      <c r="M49" s="105"/>
      <c r="N49" s="105"/>
      <c r="O49" s="109"/>
      <c r="P49" s="74"/>
      <c r="Q49" s="88"/>
      <c r="R49" s="88"/>
      <c r="S49" s="88"/>
      <c r="T49" s="88"/>
      <c r="U49" s="88"/>
      <c r="V49" s="88"/>
      <c r="W49" s="88"/>
      <c r="X49" s="88"/>
      <c r="Y49" s="88"/>
      <c r="Z49" s="88"/>
    </row>
    <row r="50" spans="1:26" ht="15.75" customHeight="1" x14ac:dyDescent="0.25">
      <c r="A50" s="74"/>
      <c r="B50" s="92"/>
      <c r="C50" s="93" t="s">
        <v>134</v>
      </c>
      <c r="D50" s="74"/>
      <c r="E50" s="74"/>
      <c r="F50" s="74"/>
      <c r="G50" s="74"/>
      <c r="H50" s="74"/>
      <c r="I50" s="74"/>
      <c r="J50" s="74"/>
      <c r="K50" s="74"/>
      <c r="L50" s="74"/>
      <c r="M50" s="74"/>
      <c r="N50" s="74"/>
      <c r="O50" s="94"/>
      <c r="P50" s="74"/>
      <c r="Q50" s="88"/>
      <c r="R50" s="88"/>
      <c r="S50" s="88"/>
      <c r="T50" s="88"/>
      <c r="U50" s="88"/>
      <c r="V50" s="88"/>
      <c r="W50" s="88"/>
      <c r="X50" s="88"/>
      <c r="Y50" s="88"/>
      <c r="Z50" s="88"/>
    </row>
    <row r="51" spans="1:26" ht="15.75" customHeight="1" x14ac:dyDescent="0.25">
      <c r="A51" s="74"/>
      <c r="B51" s="92"/>
      <c r="C51" s="112"/>
      <c r="D51" s="112"/>
      <c r="E51" s="112"/>
      <c r="F51" s="112"/>
      <c r="G51" s="112"/>
      <c r="H51" s="112"/>
      <c r="I51" s="112"/>
      <c r="J51" s="112"/>
      <c r="K51" s="112"/>
      <c r="L51" s="112"/>
      <c r="M51" s="112"/>
      <c r="N51" s="112"/>
      <c r="O51" s="94"/>
      <c r="P51" s="74"/>
      <c r="Q51" s="88"/>
      <c r="R51" s="88"/>
      <c r="S51" s="88"/>
      <c r="T51" s="88"/>
      <c r="U51" s="88"/>
      <c r="V51" s="88"/>
      <c r="W51" s="88"/>
      <c r="X51" s="88"/>
      <c r="Y51" s="88"/>
      <c r="Z51" s="88"/>
    </row>
    <row r="52" spans="1:26" ht="15.75" customHeight="1" x14ac:dyDescent="0.25">
      <c r="A52" s="74"/>
      <c r="B52" s="92"/>
      <c r="C52" s="74"/>
      <c r="D52" s="74"/>
      <c r="E52" s="107" t="s">
        <v>120</v>
      </c>
      <c r="F52" s="107" t="s">
        <v>121</v>
      </c>
      <c r="G52" s="107" t="s">
        <v>122</v>
      </c>
      <c r="H52" s="107" t="s">
        <v>123</v>
      </c>
      <c r="I52" s="107" t="s">
        <v>124</v>
      </c>
      <c r="J52" s="107" t="s">
        <v>125</v>
      </c>
      <c r="K52" s="107" t="s">
        <v>126</v>
      </c>
      <c r="L52" s="107" t="s">
        <v>127</v>
      </c>
      <c r="M52" s="107" t="s">
        <v>128</v>
      </c>
      <c r="N52" s="107" t="s">
        <v>129</v>
      </c>
      <c r="O52" s="94"/>
      <c r="P52" s="74"/>
      <c r="Q52" s="88"/>
      <c r="R52" s="88"/>
      <c r="S52" s="88"/>
      <c r="T52" s="88"/>
      <c r="U52" s="88"/>
      <c r="V52" s="88"/>
      <c r="W52" s="88"/>
      <c r="X52" s="88"/>
      <c r="Y52" s="88"/>
      <c r="Z52" s="88"/>
    </row>
    <row r="53" spans="1:26" ht="15.75" customHeight="1" x14ac:dyDescent="0.25">
      <c r="A53" s="74"/>
      <c r="B53" s="92"/>
      <c r="C53" s="475" t="s">
        <v>111</v>
      </c>
      <c r="D53" s="443"/>
      <c r="E53" s="104">
        <f>I39*(1+$E$46)</f>
        <v>1146.0227228166686</v>
      </c>
      <c r="F53" s="104">
        <f>E53*(1+$E$46)</f>
        <v>882.63983952428146</v>
      </c>
      <c r="G53" s="104">
        <f>F53*(1+$E$46)</f>
        <v>679.7885162352718</v>
      </c>
      <c r="H53" s="104">
        <f>G53*(1+$E$46)</f>
        <v>523.55718166360839</v>
      </c>
      <c r="I53" s="104">
        <f>H53*(1+$E$46)</f>
        <v>403.23146967765433</v>
      </c>
      <c r="J53" s="104">
        <f>I53*(1+$E$46)</f>
        <v>310.55942661650022</v>
      </c>
      <c r="K53" s="104">
        <f>J53*(1+$E$46)</f>
        <v>239.18559118778558</v>
      </c>
      <c r="L53" s="104">
        <f>K53*(1+$E$46)</f>
        <v>184.21513606958374</v>
      </c>
      <c r="M53" s="104">
        <f>L53*(1+$E$46)</f>
        <v>141.87817998824426</v>
      </c>
      <c r="N53" s="104">
        <f>M53*(1+$E$46)</f>
        <v>109.27124874892544</v>
      </c>
      <c r="O53" s="94"/>
      <c r="P53" s="74"/>
      <c r="Q53" s="88"/>
      <c r="R53" s="88"/>
      <c r="S53" s="88"/>
      <c r="T53" s="88"/>
      <c r="U53" s="88"/>
      <c r="V53" s="88"/>
      <c r="W53" s="88"/>
      <c r="X53" s="88"/>
      <c r="Y53" s="88"/>
      <c r="Z53" s="88"/>
    </row>
    <row r="54" spans="1:26" ht="15.75" customHeight="1" x14ac:dyDescent="0.25">
      <c r="A54" s="74"/>
      <c r="B54" s="92"/>
      <c r="C54" s="475" t="s">
        <v>112</v>
      </c>
      <c r="D54" s="443"/>
      <c r="E54" s="104">
        <f>I40*(1+$E$47)</f>
        <v>159243.84597918921</v>
      </c>
      <c r="F54" s="104">
        <f>E54*(1+$E$47)</f>
        <v>162811.88593707856</v>
      </c>
      <c r="G54" s="104">
        <f t="shared" ref="G54:N54" si="6">F54*(1+$E$47)</f>
        <v>166459.87189892691</v>
      </c>
      <c r="H54" s="104">
        <f t="shared" si="6"/>
        <v>170189.59514611683</v>
      </c>
      <c r="I54" s="104">
        <f t="shared" si="6"/>
        <v>174002.88709573299</v>
      </c>
      <c r="J54" s="104">
        <f t="shared" si="6"/>
        <v>177901.62019984817</v>
      </c>
      <c r="K54" s="104">
        <f t="shared" si="6"/>
        <v>181887.70886495907</v>
      </c>
      <c r="L54" s="104">
        <f t="shared" si="6"/>
        <v>185963.11039202299</v>
      </c>
      <c r="M54" s="104">
        <f t="shared" si="6"/>
        <v>190129.82593755709</v>
      </c>
      <c r="N54" s="104">
        <f t="shared" si="6"/>
        <v>194389.9014962723</v>
      </c>
      <c r="O54" s="94"/>
      <c r="P54" s="74"/>
      <c r="Q54" s="88"/>
      <c r="R54" s="88"/>
      <c r="S54" s="88"/>
      <c r="T54" s="88"/>
      <c r="U54" s="88"/>
      <c r="V54" s="88"/>
      <c r="W54" s="88"/>
      <c r="X54" s="88"/>
      <c r="Y54" s="88"/>
      <c r="Z54" s="88"/>
    </row>
    <row r="55" spans="1:26" ht="15.75" customHeight="1" x14ac:dyDescent="0.25">
      <c r="A55" s="74"/>
      <c r="B55" s="92"/>
      <c r="C55" s="475" t="s">
        <v>113</v>
      </c>
      <c r="D55" s="443"/>
      <c r="E55" s="104">
        <f>I41*(1+$E$48)</f>
        <v>50.613575091394267</v>
      </c>
      <c r="F55" s="104">
        <f>E55*(1+$E$48)</f>
        <v>56.927421856271252</v>
      </c>
      <c r="G55" s="104">
        <f t="shared" ref="G55:N55" si="7">F55*(1+$E$48)</f>
        <v>64.028896464041424</v>
      </c>
      <c r="H55" s="104">
        <f t="shared" si="7"/>
        <v>72.016252426708206</v>
      </c>
      <c r="I55" s="104">
        <f t="shared" si="7"/>
        <v>81.000000000000014</v>
      </c>
      <c r="J55" s="104">
        <f t="shared" si="7"/>
        <v>91.104435164509695</v>
      </c>
      <c r="K55" s="104">
        <f t="shared" si="7"/>
        <v>102.46935934128827</v>
      </c>
      <c r="L55" s="104">
        <f t="shared" si="7"/>
        <v>115.25201363527458</v>
      </c>
      <c r="M55" s="104">
        <f t="shared" si="7"/>
        <v>129.62925436807481</v>
      </c>
      <c r="N55" s="104">
        <f t="shared" si="7"/>
        <v>145.80000000000007</v>
      </c>
      <c r="O55" s="94"/>
      <c r="P55" s="74"/>
      <c r="Q55" s="88"/>
      <c r="R55" s="88"/>
      <c r="S55" s="88"/>
      <c r="T55" s="88"/>
      <c r="U55" s="88"/>
      <c r="V55" s="88"/>
      <c r="W55" s="88"/>
      <c r="X55" s="88"/>
      <c r="Y55" s="88"/>
      <c r="Z55" s="88"/>
    </row>
    <row r="56" spans="1:26" ht="15.75" customHeight="1" x14ac:dyDescent="0.25">
      <c r="A56" s="74"/>
      <c r="B56" s="92"/>
      <c r="C56" s="475" t="s">
        <v>114</v>
      </c>
      <c r="D56" s="443"/>
      <c r="E56" s="104">
        <f t="shared" ref="E56:N56" si="8">SUM(E53:E55)</f>
        <v>160440.48227709727</v>
      </c>
      <c r="F56" s="104">
        <f t="shared" si="8"/>
        <v>163751.45319845912</v>
      </c>
      <c r="G56" s="104">
        <f t="shared" si="8"/>
        <v>167203.68931162622</v>
      </c>
      <c r="H56" s="104">
        <f t="shared" si="8"/>
        <v>170785.16858020716</v>
      </c>
      <c r="I56" s="104">
        <f t="shared" si="8"/>
        <v>174487.11856541064</v>
      </c>
      <c r="J56" s="104">
        <f t="shared" si="8"/>
        <v>178303.28406162918</v>
      </c>
      <c r="K56" s="104">
        <f t="shared" si="8"/>
        <v>182229.36381548815</v>
      </c>
      <c r="L56" s="104">
        <f t="shared" si="8"/>
        <v>186262.57754172783</v>
      </c>
      <c r="M56" s="104">
        <f t="shared" si="8"/>
        <v>190401.33337191341</v>
      </c>
      <c r="N56" s="104">
        <f t="shared" si="8"/>
        <v>194644.97274502122</v>
      </c>
      <c r="O56" s="94"/>
      <c r="P56" s="74"/>
      <c r="Q56" s="88"/>
      <c r="R56" s="88"/>
      <c r="S56" s="88"/>
      <c r="T56" s="88"/>
      <c r="U56" s="88"/>
      <c r="V56" s="88"/>
      <c r="W56" s="88"/>
      <c r="X56" s="88"/>
      <c r="Y56" s="88"/>
      <c r="Z56" s="88"/>
    </row>
    <row r="57" spans="1:26" ht="15.75" customHeight="1" x14ac:dyDescent="0.25">
      <c r="A57" s="74"/>
      <c r="B57" s="92"/>
      <c r="C57" s="74"/>
      <c r="D57" s="74"/>
      <c r="E57" s="108"/>
      <c r="F57" s="108"/>
      <c r="G57" s="108"/>
      <c r="H57" s="108"/>
      <c r="I57" s="108"/>
      <c r="J57" s="108"/>
      <c r="K57" s="108"/>
      <c r="L57" s="108"/>
      <c r="M57" s="108"/>
      <c r="N57" s="108"/>
      <c r="O57" s="94"/>
      <c r="P57" s="74"/>
      <c r="Q57" s="88"/>
      <c r="R57" s="88"/>
      <c r="S57" s="88"/>
      <c r="T57" s="88"/>
      <c r="U57" s="88"/>
      <c r="V57" s="88"/>
      <c r="W57" s="88"/>
      <c r="X57" s="88"/>
      <c r="Y57" s="88"/>
      <c r="Z57" s="88"/>
    </row>
    <row r="58" spans="1:26" ht="15.75" customHeight="1" x14ac:dyDescent="0.25">
      <c r="A58" s="74"/>
      <c r="B58" s="92"/>
      <c r="C58" s="93" t="s">
        <v>135</v>
      </c>
      <c r="D58" s="74"/>
      <c r="E58" s="74"/>
      <c r="F58" s="74"/>
      <c r="G58" s="74"/>
      <c r="H58" s="74"/>
      <c r="I58" s="74"/>
      <c r="J58" s="74"/>
      <c r="K58" s="74"/>
      <c r="L58" s="74"/>
      <c r="M58" s="74"/>
      <c r="N58" s="74"/>
      <c r="O58" s="94"/>
      <c r="P58" s="74"/>
      <c r="Q58" s="88"/>
      <c r="R58" s="88"/>
      <c r="S58" s="88"/>
      <c r="T58" s="88"/>
      <c r="U58" s="88"/>
      <c r="V58" s="88"/>
      <c r="W58" s="88"/>
      <c r="X58" s="88"/>
      <c r="Y58" s="88"/>
      <c r="Z58" s="88"/>
    </row>
    <row r="59" spans="1:26" ht="15.75" customHeight="1" x14ac:dyDescent="0.25">
      <c r="A59" s="74"/>
      <c r="B59" s="92"/>
      <c r="C59" s="105"/>
      <c r="D59" s="105"/>
      <c r="E59" s="105"/>
      <c r="F59" s="105"/>
      <c r="G59" s="105"/>
      <c r="H59" s="105"/>
      <c r="I59" s="105"/>
      <c r="J59" s="105"/>
      <c r="K59" s="105"/>
      <c r="L59" s="105"/>
      <c r="M59" s="105"/>
      <c r="N59" s="105"/>
      <c r="O59" s="94"/>
      <c r="P59" s="74"/>
      <c r="Q59" s="88"/>
      <c r="R59" s="88"/>
      <c r="S59" s="88"/>
      <c r="T59" s="88"/>
      <c r="U59" s="88"/>
      <c r="V59" s="88"/>
      <c r="W59" s="88"/>
      <c r="X59" s="88"/>
      <c r="Y59" s="88"/>
      <c r="Z59" s="88"/>
    </row>
    <row r="60" spans="1:26" ht="15.75" customHeight="1" x14ac:dyDescent="0.25">
      <c r="A60" s="74"/>
      <c r="B60" s="92"/>
      <c r="C60" s="476" t="s">
        <v>1036</v>
      </c>
      <c r="D60" s="442"/>
      <c r="E60" s="443"/>
      <c r="F60" s="74"/>
      <c r="G60" s="74"/>
      <c r="H60" s="74"/>
      <c r="I60" s="74"/>
      <c r="J60" s="74"/>
      <c r="K60" s="74"/>
      <c r="L60" s="74"/>
      <c r="M60" s="74"/>
      <c r="N60" s="74"/>
      <c r="O60" s="94"/>
      <c r="P60" s="74"/>
      <c r="Q60" s="88"/>
      <c r="R60" s="88"/>
      <c r="S60" s="88"/>
      <c r="T60" s="88"/>
      <c r="U60" s="88"/>
      <c r="V60" s="88"/>
      <c r="W60" s="88"/>
      <c r="X60" s="88"/>
      <c r="Y60" s="88"/>
      <c r="Z60" s="88"/>
    </row>
    <row r="61" spans="1:26" ht="15.75" customHeight="1" x14ac:dyDescent="0.25">
      <c r="A61" s="74"/>
      <c r="B61" s="92"/>
      <c r="C61" s="475" t="s">
        <v>111</v>
      </c>
      <c r="D61" s="443"/>
      <c r="E61" s="113">
        <v>0.1</v>
      </c>
      <c r="F61" s="429">
        <v>0.1</v>
      </c>
      <c r="G61" s="74"/>
      <c r="H61" s="74"/>
      <c r="I61" s="74"/>
      <c r="J61" s="74"/>
      <c r="K61" s="74"/>
      <c r="L61" s="74"/>
      <c r="M61" s="74"/>
      <c r="N61" s="74"/>
      <c r="O61" s="94"/>
      <c r="P61" s="74"/>
      <c r="Q61" s="88"/>
      <c r="R61" s="88"/>
      <c r="S61" s="88"/>
      <c r="T61" s="88"/>
      <c r="U61" s="88"/>
      <c r="V61" s="88"/>
      <c r="W61" s="88"/>
      <c r="X61" s="88"/>
      <c r="Y61" s="88"/>
      <c r="Z61" s="88"/>
    </row>
    <row r="62" spans="1:26" ht="15.75" customHeight="1" x14ac:dyDescent="0.25">
      <c r="A62" s="74"/>
      <c r="B62" s="92"/>
      <c r="C62" s="475" t="s">
        <v>112</v>
      </c>
      <c r="D62" s="443"/>
      <c r="E62" s="113">
        <v>0.1</v>
      </c>
      <c r="F62" s="429">
        <v>0.1</v>
      </c>
      <c r="G62" s="74"/>
      <c r="H62" s="74"/>
      <c r="I62" s="74"/>
      <c r="J62" s="74"/>
      <c r="K62" s="74"/>
      <c r="L62" s="74"/>
      <c r="M62" s="74"/>
      <c r="N62" s="74"/>
      <c r="O62" s="94"/>
      <c r="P62" s="74"/>
      <c r="Q62" s="88"/>
      <c r="R62" s="88"/>
      <c r="S62" s="88"/>
      <c r="T62" s="88"/>
      <c r="U62" s="88"/>
      <c r="V62" s="88"/>
      <c r="W62" s="88"/>
      <c r="X62" s="88"/>
      <c r="Y62" s="88"/>
      <c r="Z62" s="88"/>
    </row>
    <row r="63" spans="1:26" ht="15.75" customHeight="1" x14ac:dyDescent="0.25">
      <c r="A63" s="74"/>
      <c r="B63" s="92"/>
      <c r="C63" s="475" t="s">
        <v>113</v>
      </c>
      <c r="D63" s="443"/>
      <c r="E63" s="113">
        <v>0.1</v>
      </c>
      <c r="F63" s="429">
        <v>0.1</v>
      </c>
      <c r="G63" s="74"/>
      <c r="H63" s="74"/>
      <c r="I63" s="74"/>
      <c r="J63" s="74"/>
      <c r="K63" s="74"/>
      <c r="L63" s="74"/>
      <c r="M63" s="74"/>
      <c r="N63" s="74"/>
      <c r="O63" s="94"/>
      <c r="P63" s="74"/>
      <c r="Q63" s="88"/>
      <c r="R63" s="88"/>
      <c r="S63" s="88"/>
      <c r="T63" s="88"/>
      <c r="U63" s="88"/>
      <c r="V63" s="88"/>
      <c r="W63" s="88"/>
      <c r="X63" s="88"/>
      <c r="Y63" s="88"/>
      <c r="Z63" s="88"/>
    </row>
    <row r="64" spans="1:26" ht="15.75" customHeight="1" x14ac:dyDescent="0.25">
      <c r="A64" s="74"/>
      <c r="B64" s="92"/>
      <c r="C64" s="74"/>
      <c r="D64" s="74"/>
      <c r="E64" s="74"/>
      <c r="F64" s="74"/>
      <c r="G64" s="74"/>
      <c r="H64" s="74"/>
      <c r="I64" s="74"/>
      <c r="J64" s="74"/>
      <c r="K64" s="74"/>
      <c r="L64" s="74"/>
      <c r="M64" s="74"/>
      <c r="N64" s="74"/>
      <c r="O64" s="94"/>
      <c r="P64" s="74"/>
      <c r="Q64" s="88"/>
      <c r="R64" s="88"/>
      <c r="S64" s="88"/>
      <c r="T64" s="88"/>
      <c r="U64" s="88"/>
      <c r="V64" s="88"/>
      <c r="W64" s="88"/>
      <c r="X64" s="88"/>
      <c r="Y64" s="88"/>
      <c r="Z64" s="88"/>
    </row>
    <row r="65" spans="1:26" ht="15.75" customHeight="1" x14ac:dyDescent="0.25">
      <c r="A65" s="74"/>
      <c r="B65" s="92"/>
      <c r="C65" s="74"/>
      <c r="D65" s="74"/>
      <c r="E65" s="114" t="s">
        <v>120</v>
      </c>
      <c r="F65" s="114" t="s">
        <v>121</v>
      </c>
      <c r="G65" s="114" t="s">
        <v>122</v>
      </c>
      <c r="H65" s="114" t="s">
        <v>123</v>
      </c>
      <c r="I65" s="114" t="s">
        <v>124</v>
      </c>
      <c r="J65" s="114" t="s">
        <v>125</v>
      </c>
      <c r="K65" s="114" t="s">
        <v>126</v>
      </c>
      <c r="L65" s="114" t="s">
        <v>127</v>
      </c>
      <c r="M65" s="114" t="s">
        <v>128</v>
      </c>
      <c r="N65" s="114" t="s">
        <v>129</v>
      </c>
      <c r="O65" s="94"/>
      <c r="P65" s="74"/>
      <c r="Q65" s="88"/>
      <c r="R65" s="88"/>
      <c r="S65" s="88"/>
      <c r="T65" s="88"/>
      <c r="U65" s="88"/>
      <c r="V65" s="88"/>
      <c r="W65" s="88"/>
      <c r="X65" s="88"/>
      <c r="Y65" s="88"/>
      <c r="Z65" s="88"/>
    </row>
    <row r="66" spans="1:26" ht="15.75" customHeight="1" x14ac:dyDescent="0.25">
      <c r="A66" s="74"/>
      <c r="B66" s="92"/>
      <c r="C66" s="475" t="s">
        <v>111</v>
      </c>
      <c r="D66" s="443"/>
      <c r="E66" s="115">
        <f t="shared" ref="E66:N66" si="9">E53*$E$61</f>
        <v>114.60227228166687</v>
      </c>
      <c r="F66" s="116">
        <f t="shared" si="9"/>
        <v>88.263983952428148</v>
      </c>
      <c r="G66" s="116">
        <f t="shared" si="9"/>
        <v>67.978851623527177</v>
      </c>
      <c r="H66" s="116">
        <f t="shared" si="9"/>
        <v>52.355718166360845</v>
      </c>
      <c r="I66" s="116">
        <f t="shared" si="9"/>
        <v>40.323146967765439</v>
      </c>
      <c r="J66" s="116">
        <f t="shared" si="9"/>
        <v>31.055942661650022</v>
      </c>
      <c r="K66" s="116">
        <f t="shared" si="9"/>
        <v>23.91855911877856</v>
      </c>
      <c r="L66" s="116">
        <f t="shared" si="9"/>
        <v>18.421513606958374</v>
      </c>
      <c r="M66" s="116">
        <f t="shared" si="9"/>
        <v>14.187817998824427</v>
      </c>
      <c r="N66" s="116">
        <f t="shared" si="9"/>
        <v>10.927124874892545</v>
      </c>
      <c r="O66" s="94"/>
      <c r="P66" s="74"/>
      <c r="Q66" s="88"/>
      <c r="R66" s="88"/>
      <c r="S66" s="88"/>
      <c r="T66" s="88"/>
      <c r="U66" s="88"/>
      <c r="V66" s="88"/>
      <c r="W66" s="88"/>
      <c r="X66" s="88"/>
      <c r="Y66" s="88"/>
      <c r="Z66" s="88"/>
    </row>
    <row r="67" spans="1:26" ht="15.75" customHeight="1" x14ac:dyDescent="0.25">
      <c r="A67" s="74"/>
      <c r="B67" s="92"/>
      <c r="C67" s="475" t="s">
        <v>112</v>
      </c>
      <c r="D67" s="443"/>
      <c r="E67" s="115">
        <f t="shared" ref="E67:N67" si="10">E54*$E$62</f>
        <v>15924.384597918921</v>
      </c>
      <c r="F67" s="116">
        <f t="shared" si="10"/>
        <v>16281.188593707857</v>
      </c>
      <c r="G67" s="116">
        <f t="shared" si="10"/>
        <v>16645.98718989269</v>
      </c>
      <c r="H67" s="116">
        <f t="shared" si="10"/>
        <v>17018.959514611684</v>
      </c>
      <c r="I67" s="116">
        <f t="shared" si="10"/>
        <v>17400.288709573299</v>
      </c>
      <c r="J67" s="116">
        <f t="shared" si="10"/>
        <v>17790.162019984818</v>
      </c>
      <c r="K67" s="116">
        <f t="shared" si="10"/>
        <v>18188.77088649591</v>
      </c>
      <c r="L67" s="116">
        <f t="shared" si="10"/>
        <v>18596.311039202301</v>
      </c>
      <c r="M67" s="116">
        <f t="shared" si="10"/>
        <v>19012.982593755711</v>
      </c>
      <c r="N67" s="116">
        <f t="shared" si="10"/>
        <v>19438.990149627232</v>
      </c>
      <c r="O67" s="94"/>
      <c r="P67" s="74"/>
      <c r="Q67" s="88"/>
      <c r="R67" s="88"/>
      <c r="S67" s="88"/>
      <c r="T67" s="88"/>
      <c r="U67" s="88"/>
      <c r="V67" s="88"/>
      <c r="W67" s="88"/>
      <c r="X67" s="88"/>
      <c r="Y67" s="88"/>
      <c r="Z67" s="88"/>
    </row>
    <row r="68" spans="1:26" ht="15.75" customHeight="1" x14ac:dyDescent="0.25">
      <c r="A68" s="74"/>
      <c r="B68" s="92"/>
      <c r="C68" s="475" t="s">
        <v>113</v>
      </c>
      <c r="D68" s="443"/>
      <c r="E68" s="115">
        <f t="shared" ref="E68:N68" si="11">E55*$E$63</f>
        <v>5.0613575091394267</v>
      </c>
      <c r="F68" s="116">
        <f t="shared" si="11"/>
        <v>5.6927421856271252</v>
      </c>
      <c r="G68" s="116">
        <f t="shared" si="11"/>
        <v>6.4028896464041427</v>
      </c>
      <c r="H68" s="116">
        <f t="shared" si="11"/>
        <v>7.2016252426708212</v>
      </c>
      <c r="I68" s="116">
        <f t="shared" si="11"/>
        <v>8.1000000000000014</v>
      </c>
      <c r="J68" s="116">
        <f t="shared" si="11"/>
        <v>9.1104435164509692</v>
      </c>
      <c r="K68" s="116">
        <f t="shared" si="11"/>
        <v>10.246935934128828</v>
      </c>
      <c r="L68" s="116">
        <f t="shared" si="11"/>
        <v>11.525201363527458</v>
      </c>
      <c r="M68" s="116">
        <f t="shared" si="11"/>
        <v>12.962925436807481</v>
      </c>
      <c r="N68" s="116">
        <f t="shared" si="11"/>
        <v>14.580000000000007</v>
      </c>
      <c r="O68" s="94"/>
      <c r="P68" s="74"/>
      <c r="Q68" s="88"/>
      <c r="R68" s="88"/>
      <c r="S68" s="88"/>
      <c r="T68" s="88"/>
      <c r="U68" s="88"/>
      <c r="V68" s="88"/>
      <c r="W68" s="88"/>
      <c r="X68" s="88"/>
      <c r="Y68" s="88"/>
      <c r="Z68" s="88"/>
    </row>
    <row r="69" spans="1:26" ht="15.75" customHeight="1" x14ac:dyDescent="0.25">
      <c r="A69" s="74"/>
      <c r="B69" s="92"/>
      <c r="C69" s="475" t="s">
        <v>114</v>
      </c>
      <c r="D69" s="443"/>
      <c r="E69" s="115">
        <f>SUM(E66:E68)</f>
        <v>16044.048227709727</v>
      </c>
      <c r="F69" s="116">
        <f t="shared" ref="F69:N69" si="12">SUM(F66:F68)</f>
        <v>16375.145319845913</v>
      </c>
      <c r="G69" s="116">
        <f t="shared" si="12"/>
        <v>16720.368931162622</v>
      </c>
      <c r="H69" s="116">
        <f t="shared" si="12"/>
        <v>17078.516858020714</v>
      </c>
      <c r="I69" s="116">
        <f t="shared" si="12"/>
        <v>17448.711856541064</v>
      </c>
      <c r="J69" s="116">
        <f t="shared" si="12"/>
        <v>17830.32840616292</v>
      </c>
      <c r="K69" s="116">
        <f t="shared" si="12"/>
        <v>18222.936381548818</v>
      </c>
      <c r="L69" s="116">
        <f t="shared" si="12"/>
        <v>18626.257754172788</v>
      </c>
      <c r="M69" s="116">
        <f t="shared" si="12"/>
        <v>19040.133337191342</v>
      </c>
      <c r="N69" s="116">
        <f t="shared" si="12"/>
        <v>19464.497274502126</v>
      </c>
      <c r="O69" s="94"/>
      <c r="P69" s="74"/>
      <c r="Q69" s="88"/>
      <c r="R69" s="88"/>
      <c r="S69" s="88"/>
      <c r="T69" s="88"/>
      <c r="U69" s="88"/>
      <c r="V69" s="88"/>
      <c r="W69" s="88"/>
      <c r="X69" s="88"/>
      <c r="Y69" s="88"/>
      <c r="Z69" s="88"/>
    </row>
    <row r="70" spans="1:26" ht="15.75" customHeight="1" x14ac:dyDescent="0.25">
      <c r="A70" s="74"/>
      <c r="B70" s="92"/>
      <c r="C70" s="74"/>
      <c r="D70" s="74"/>
      <c r="E70" s="108"/>
      <c r="F70" s="108"/>
      <c r="G70" s="108"/>
      <c r="H70" s="108"/>
      <c r="I70" s="108"/>
      <c r="J70" s="108"/>
      <c r="K70" s="108"/>
      <c r="L70" s="108"/>
      <c r="M70" s="108"/>
      <c r="N70" s="108"/>
      <c r="O70" s="94"/>
      <c r="P70" s="74"/>
      <c r="Q70" s="88"/>
      <c r="R70" s="88"/>
      <c r="S70" s="88"/>
      <c r="T70" s="88"/>
      <c r="U70" s="88"/>
      <c r="V70" s="88"/>
      <c r="W70" s="88"/>
      <c r="X70" s="88"/>
      <c r="Y70" s="88"/>
      <c r="Z70" s="88"/>
    </row>
    <row r="71" spans="1:26" ht="15.75" customHeight="1" x14ac:dyDescent="0.25">
      <c r="A71" s="74"/>
      <c r="B71" s="92"/>
      <c r="C71" s="93" t="s">
        <v>136</v>
      </c>
      <c r="D71" s="74"/>
      <c r="E71" s="74"/>
      <c r="F71" s="74"/>
      <c r="G71" s="74"/>
      <c r="H71" s="74"/>
      <c r="I71" s="74"/>
      <c r="J71" s="74"/>
      <c r="K71" s="74"/>
      <c r="L71" s="74"/>
      <c r="M71" s="74"/>
      <c r="N71" s="74"/>
      <c r="O71" s="94"/>
      <c r="P71" s="74"/>
      <c r="Q71" s="88"/>
      <c r="R71" s="88"/>
      <c r="S71" s="88"/>
      <c r="T71" s="88"/>
      <c r="U71" s="88"/>
      <c r="V71" s="88"/>
      <c r="W71" s="88"/>
      <c r="X71" s="88"/>
      <c r="Y71" s="88"/>
      <c r="Z71" s="88"/>
    </row>
    <row r="72" spans="1:26" ht="15.75" customHeight="1" x14ac:dyDescent="0.25">
      <c r="A72" s="74"/>
      <c r="B72" s="92"/>
      <c r="C72" s="105"/>
      <c r="D72" s="105"/>
      <c r="E72" s="105"/>
      <c r="F72" s="105"/>
      <c r="G72" s="105"/>
      <c r="H72" s="105"/>
      <c r="I72" s="105"/>
      <c r="J72" s="105"/>
      <c r="K72" s="105"/>
      <c r="L72" s="105"/>
      <c r="M72" s="105"/>
      <c r="N72" s="105"/>
      <c r="O72" s="94"/>
      <c r="P72" s="74"/>
      <c r="Q72" s="88"/>
      <c r="R72" s="88"/>
      <c r="S72" s="88"/>
      <c r="T72" s="88"/>
      <c r="U72" s="88"/>
      <c r="V72" s="88"/>
      <c r="W72" s="88"/>
      <c r="X72" s="88"/>
      <c r="Y72" s="88"/>
      <c r="Z72" s="88"/>
    </row>
    <row r="73" spans="1:26" ht="15.75" customHeight="1" x14ac:dyDescent="0.25">
      <c r="A73" s="74"/>
      <c r="B73" s="92"/>
      <c r="C73" s="476" t="s">
        <v>1037</v>
      </c>
      <c r="D73" s="442"/>
      <c r="E73" s="443"/>
      <c r="F73" s="74"/>
      <c r="G73" s="74"/>
      <c r="H73" s="74"/>
      <c r="I73" s="74"/>
      <c r="J73" s="74"/>
      <c r="K73" s="74"/>
      <c r="L73" s="74"/>
      <c r="M73" s="74"/>
      <c r="N73" s="74"/>
      <c r="O73" s="94"/>
      <c r="P73" s="74"/>
      <c r="Q73" s="88"/>
      <c r="R73" s="88"/>
      <c r="S73" s="88"/>
      <c r="T73" s="88"/>
      <c r="U73" s="88"/>
      <c r="V73" s="88"/>
      <c r="W73" s="88"/>
      <c r="X73" s="88"/>
      <c r="Y73" s="88"/>
      <c r="Z73" s="88"/>
    </row>
    <row r="74" spans="1:26" ht="15.75" customHeight="1" x14ac:dyDescent="0.25">
      <c r="A74" s="74"/>
      <c r="B74" s="92"/>
      <c r="C74" s="475" t="s">
        <v>111</v>
      </c>
      <c r="D74" s="443"/>
      <c r="E74" s="106">
        <f>'Determinación (Fde)'!D8</f>
        <v>0.5</v>
      </c>
      <c r="F74" s="74"/>
      <c r="G74" s="74"/>
      <c r="H74" s="74"/>
      <c r="I74" s="74"/>
      <c r="J74" s="74"/>
      <c r="K74" s="74"/>
      <c r="L74" s="74"/>
      <c r="M74" s="74"/>
      <c r="N74" s="74"/>
      <c r="O74" s="94"/>
      <c r="P74" s="74"/>
      <c r="Q74" s="88"/>
      <c r="R74" s="88"/>
      <c r="S74" s="88"/>
      <c r="T74" s="88"/>
      <c r="U74" s="88"/>
      <c r="V74" s="88"/>
      <c r="W74" s="88"/>
      <c r="X74" s="88"/>
      <c r="Y74" s="88"/>
      <c r="Z74" s="88"/>
    </row>
    <row r="75" spans="1:26" ht="15.75" customHeight="1" x14ac:dyDescent="0.25">
      <c r="A75" s="74"/>
      <c r="B75" s="92"/>
      <c r="C75" s="475" t="s">
        <v>112</v>
      </c>
      <c r="D75" s="443"/>
      <c r="E75" s="106">
        <f>'Determinación (Fde)'!F8</f>
        <v>0.97826086956521741</v>
      </c>
      <c r="F75" s="74"/>
      <c r="G75" s="74"/>
      <c r="H75" s="74"/>
      <c r="I75" s="74"/>
      <c r="J75" s="74"/>
      <c r="K75" s="74"/>
      <c r="L75" s="74"/>
      <c r="M75" s="74"/>
      <c r="N75" s="74"/>
      <c r="O75" s="94"/>
      <c r="P75" s="74"/>
      <c r="Q75" s="88"/>
      <c r="R75" s="88"/>
      <c r="S75" s="88"/>
      <c r="T75" s="88"/>
      <c r="U75" s="88"/>
      <c r="V75" s="88"/>
      <c r="W75" s="88"/>
      <c r="X75" s="88"/>
      <c r="Y75" s="88"/>
      <c r="Z75" s="88"/>
    </row>
    <row r="76" spans="1:26" ht="15.75" customHeight="1" x14ac:dyDescent="0.25">
      <c r="A76" s="74"/>
      <c r="B76" s="92"/>
      <c r="C76" s="475" t="s">
        <v>113</v>
      </c>
      <c r="D76" s="443"/>
      <c r="E76" s="106">
        <f>'Determinación (Fde)'!H8</f>
        <v>1</v>
      </c>
      <c r="F76" s="74"/>
      <c r="G76" s="74"/>
      <c r="H76" s="74"/>
      <c r="I76" s="74"/>
      <c r="J76" s="74"/>
      <c r="K76" s="74"/>
      <c r="L76" s="74"/>
      <c r="M76" s="74"/>
      <c r="N76" s="74"/>
      <c r="O76" s="94"/>
      <c r="P76" s="74"/>
      <c r="Q76" s="88"/>
      <c r="R76" s="88"/>
      <c r="S76" s="88"/>
      <c r="T76" s="88"/>
      <c r="U76" s="88"/>
      <c r="V76" s="88"/>
      <c r="W76" s="88"/>
      <c r="X76" s="88"/>
      <c r="Y76" s="88"/>
      <c r="Z76" s="88"/>
    </row>
    <row r="77" spans="1:26" ht="15.75" customHeight="1" x14ac:dyDescent="0.25">
      <c r="A77" s="74"/>
      <c r="B77" s="92"/>
      <c r="C77" s="74"/>
      <c r="D77" s="74"/>
      <c r="E77" s="74"/>
      <c r="F77" s="74"/>
      <c r="G77" s="74"/>
      <c r="H77" s="74"/>
      <c r="I77" s="74"/>
      <c r="J77" s="74"/>
      <c r="K77" s="74"/>
      <c r="L77" s="74"/>
      <c r="M77" s="74"/>
      <c r="N77" s="74"/>
      <c r="O77" s="94"/>
      <c r="P77" s="74"/>
      <c r="Q77" s="88"/>
      <c r="R77" s="88"/>
      <c r="S77" s="88"/>
      <c r="T77" s="88"/>
      <c r="U77" s="88"/>
      <c r="V77" s="88"/>
      <c r="W77" s="88"/>
      <c r="X77" s="88"/>
      <c r="Y77" s="88"/>
      <c r="Z77" s="88"/>
    </row>
    <row r="78" spans="1:26" ht="15.75" customHeight="1" x14ac:dyDescent="0.25">
      <c r="A78" s="74"/>
      <c r="B78" s="92"/>
      <c r="C78" s="117"/>
      <c r="D78" s="117"/>
      <c r="E78" s="107" t="s">
        <v>120</v>
      </c>
      <c r="F78" s="107" t="s">
        <v>121</v>
      </c>
      <c r="G78" s="107" t="s">
        <v>122</v>
      </c>
      <c r="H78" s="107" t="s">
        <v>123</v>
      </c>
      <c r="I78" s="107" t="s">
        <v>124</v>
      </c>
      <c r="J78" s="107" t="s">
        <v>125</v>
      </c>
      <c r="K78" s="107" t="s">
        <v>126</v>
      </c>
      <c r="L78" s="107" t="s">
        <v>127</v>
      </c>
      <c r="M78" s="107" t="s">
        <v>128</v>
      </c>
      <c r="N78" s="107" t="s">
        <v>129</v>
      </c>
      <c r="O78" s="94"/>
      <c r="P78" s="74"/>
      <c r="Q78" s="88"/>
      <c r="R78" s="88"/>
      <c r="S78" s="88"/>
      <c r="T78" s="88"/>
      <c r="U78" s="88"/>
      <c r="V78" s="88"/>
      <c r="W78" s="88"/>
      <c r="X78" s="88"/>
      <c r="Y78" s="88"/>
      <c r="Z78" s="88"/>
    </row>
    <row r="79" spans="1:26" ht="15.75" customHeight="1" x14ac:dyDescent="0.25">
      <c r="A79" s="74"/>
      <c r="B79" s="92"/>
      <c r="C79" s="478" t="s">
        <v>111</v>
      </c>
      <c r="D79" s="443"/>
      <c r="E79" s="413">
        <f>E66*$E$74</f>
        <v>57.301136140833435</v>
      </c>
      <c r="F79" s="413">
        <f t="shared" ref="F79:N79" si="13">F66*$E$74</f>
        <v>44.131991976214074</v>
      </c>
      <c r="G79" s="413">
        <f t="shared" si="13"/>
        <v>33.989425811763589</v>
      </c>
      <c r="H79" s="413">
        <f t="shared" si="13"/>
        <v>26.177859083180422</v>
      </c>
      <c r="I79" s="413">
        <f t="shared" si="13"/>
        <v>20.161573483882719</v>
      </c>
      <c r="J79" s="413">
        <f t="shared" si="13"/>
        <v>15.527971330825011</v>
      </c>
      <c r="K79" s="413">
        <f t="shared" si="13"/>
        <v>11.95927955938928</v>
      </c>
      <c r="L79" s="413">
        <f t="shared" si="13"/>
        <v>9.2107568034791871</v>
      </c>
      <c r="M79" s="413">
        <f t="shared" si="13"/>
        <v>7.0939089994122133</v>
      </c>
      <c r="N79" s="413">
        <f t="shared" si="13"/>
        <v>5.4635624374462726</v>
      </c>
      <c r="O79" s="94"/>
      <c r="P79" s="74"/>
      <c r="Q79" s="88"/>
      <c r="R79" s="88"/>
      <c r="S79" s="88"/>
      <c r="T79" s="88"/>
      <c r="U79" s="88"/>
      <c r="V79" s="88"/>
      <c r="W79" s="88"/>
      <c r="X79" s="88"/>
      <c r="Y79" s="88"/>
      <c r="Z79" s="88"/>
    </row>
    <row r="80" spans="1:26" ht="15.75" customHeight="1" x14ac:dyDescent="0.25">
      <c r="A80" s="74"/>
      <c r="B80" s="92"/>
      <c r="C80" s="478" t="s">
        <v>112</v>
      </c>
      <c r="D80" s="443"/>
      <c r="E80" s="413">
        <f>E67*$E$75</f>
        <v>15578.202324051119</v>
      </c>
      <c r="F80" s="413">
        <f t="shared" ref="F80:N80" si="14">F67*$E$75</f>
        <v>15927.249711235947</v>
      </c>
      <c r="G80" s="413">
        <f t="shared" si="14"/>
        <v>16284.117903155893</v>
      </c>
      <c r="H80" s="413">
        <f t="shared" si="14"/>
        <v>16648.982133859256</v>
      </c>
      <c r="I80" s="413">
        <f t="shared" si="14"/>
        <v>17022.02156371301</v>
      </c>
      <c r="J80" s="413">
        <f t="shared" si="14"/>
        <v>17403.419367376453</v>
      </c>
      <c r="K80" s="413">
        <f t="shared" si="14"/>
        <v>17793.362823746</v>
      </c>
      <c r="L80" s="413">
        <f t="shared" si="14"/>
        <v>18192.043407915295</v>
      </c>
      <c r="M80" s="413">
        <f t="shared" si="14"/>
        <v>18599.656885195804</v>
      </c>
      <c r="N80" s="413">
        <f t="shared" si="14"/>
        <v>19016.403407244034</v>
      </c>
      <c r="O80" s="94"/>
      <c r="P80" s="74"/>
      <c r="Q80" s="88"/>
      <c r="R80" s="88"/>
      <c r="S80" s="88"/>
      <c r="T80" s="88"/>
      <c r="U80" s="88"/>
      <c r="V80" s="88"/>
      <c r="W80" s="88"/>
      <c r="X80" s="88"/>
      <c r="Y80" s="88"/>
      <c r="Z80" s="88"/>
    </row>
    <row r="81" spans="1:26" ht="15.75" customHeight="1" x14ac:dyDescent="0.25">
      <c r="A81" s="74"/>
      <c r="B81" s="92"/>
      <c r="C81" s="478" t="s">
        <v>113</v>
      </c>
      <c r="D81" s="443"/>
      <c r="E81" s="413">
        <f>E68*$E$76</f>
        <v>5.0613575091394267</v>
      </c>
      <c r="F81" s="413">
        <f t="shared" ref="F81:N81" si="15">F68*$E$76</f>
        <v>5.6927421856271252</v>
      </c>
      <c r="G81" s="413">
        <f t="shared" si="15"/>
        <v>6.4028896464041427</v>
      </c>
      <c r="H81" s="413">
        <f t="shared" si="15"/>
        <v>7.2016252426708212</v>
      </c>
      <c r="I81" s="413">
        <f t="shared" si="15"/>
        <v>8.1000000000000014</v>
      </c>
      <c r="J81" s="413">
        <f t="shared" si="15"/>
        <v>9.1104435164509692</v>
      </c>
      <c r="K81" s="413">
        <f t="shared" si="15"/>
        <v>10.246935934128828</v>
      </c>
      <c r="L81" s="413">
        <f t="shared" si="15"/>
        <v>11.525201363527458</v>
      </c>
      <c r="M81" s="413">
        <f t="shared" si="15"/>
        <v>12.962925436807481</v>
      </c>
      <c r="N81" s="413">
        <f t="shared" si="15"/>
        <v>14.580000000000007</v>
      </c>
      <c r="O81" s="94"/>
      <c r="P81" s="74"/>
      <c r="Q81" s="88"/>
      <c r="R81" s="88"/>
      <c r="S81" s="88"/>
      <c r="T81" s="88"/>
      <c r="U81" s="88"/>
      <c r="V81" s="88"/>
      <c r="W81" s="88"/>
      <c r="X81" s="88"/>
      <c r="Y81" s="88"/>
      <c r="Z81" s="88"/>
    </row>
    <row r="82" spans="1:26" ht="15.75" customHeight="1" x14ac:dyDescent="0.25">
      <c r="A82" s="74"/>
      <c r="B82" s="92"/>
      <c r="C82" s="479" t="s">
        <v>114</v>
      </c>
      <c r="D82" s="480"/>
      <c r="E82" s="414">
        <f>SUM(E79:E81)</f>
        <v>15640.564817701092</v>
      </c>
      <c r="F82" s="414">
        <f t="shared" ref="F82:N82" si="16">SUM(F79:F81)</f>
        <v>15977.074445397788</v>
      </c>
      <c r="G82" s="414">
        <f t="shared" si="16"/>
        <v>16324.510218614061</v>
      </c>
      <c r="H82" s="414">
        <f t="shared" si="16"/>
        <v>16682.361618185107</v>
      </c>
      <c r="I82" s="414">
        <f t="shared" si="16"/>
        <v>17050.28313719689</v>
      </c>
      <c r="J82" s="414">
        <f t="shared" si="16"/>
        <v>17428.057782223732</v>
      </c>
      <c r="K82" s="414">
        <f t="shared" si="16"/>
        <v>17815.569039239519</v>
      </c>
      <c r="L82" s="414">
        <f t="shared" si="16"/>
        <v>18212.779366082304</v>
      </c>
      <c r="M82" s="414">
        <f t="shared" si="16"/>
        <v>18619.713719632025</v>
      </c>
      <c r="N82" s="414">
        <f t="shared" si="16"/>
        <v>19036.446969681481</v>
      </c>
      <c r="O82" s="94"/>
      <c r="P82" s="74"/>
      <c r="Q82" s="88"/>
      <c r="R82" s="88"/>
      <c r="S82" s="88"/>
      <c r="T82" s="88"/>
      <c r="U82" s="88"/>
      <c r="V82" s="88"/>
      <c r="W82" s="88"/>
      <c r="X82" s="88"/>
      <c r="Y82" s="88"/>
      <c r="Z82" s="88"/>
    </row>
    <row r="83" spans="1:26" ht="15.75" customHeight="1" x14ac:dyDescent="0.25">
      <c r="A83" s="74"/>
      <c r="B83" s="95"/>
      <c r="C83" s="97"/>
      <c r="D83" s="97"/>
      <c r="E83" s="97"/>
      <c r="F83" s="97"/>
      <c r="G83" s="97"/>
      <c r="H83" s="97"/>
      <c r="I83" s="97"/>
      <c r="J83" s="97"/>
      <c r="K83" s="97"/>
      <c r="L83" s="97"/>
      <c r="M83" s="97"/>
      <c r="N83" s="97"/>
      <c r="O83" s="98"/>
      <c r="P83" s="74"/>
      <c r="Q83" s="88"/>
      <c r="R83" s="88"/>
      <c r="S83" s="88"/>
      <c r="T83" s="88"/>
      <c r="U83" s="88"/>
      <c r="V83" s="88"/>
      <c r="W83" s="88"/>
      <c r="X83" s="88"/>
      <c r="Y83" s="88"/>
      <c r="Z83" s="88"/>
    </row>
    <row r="84" spans="1:26" ht="15.75" customHeight="1" x14ac:dyDescent="0.25">
      <c r="A84" s="74"/>
      <c r="B84" s="74"/>
      <c r="C84" s="74"/>
      <c r="D84" s="74"/>
      <c r="E84" s="74"/>
      <c r="F84" s="74"/>
      <c r="G84" s="74"/>
      <c r="H84" s="74"/>
      <c r="I84" s="74"/>
      <c r="J84" s="74"/>
      <c r="K84" s="74"/>
      <c r="L84" s="74"/>
      <c r="M84" s="74"/>
      <c r="N84" s="74"/>
      <c r="O84" s="74"/>
      <c r="P84" s="74"/>
      <c r="Q84" s="88"/>
      <c r="R84" s="88"/>
      <c r="S84" s="88"/>
      <c r="T84" s="88"/>
      <c r="U84" s="88"/>
      <c r="V84" s="88"/>
      <c r="W84" s="88"/>
      <c r="X84" s="88"/>
      <c r="Y84" s="88"/>
      <c r="Z84" s="88"/>
    </row>
    <row r="85" spans="1:26" ht="15.75" customHeight="1" x14ac:dyDescent="0.25">
      <c r="A85" s="74"/>
      <c r="B85" s="74"/>
      <c r="C85" s="74"/>
      <c r="D85" s="74"/>
      <c r="E85" s="74"/>
      <c r="F85" s="74"/>
      <c r="G85" s="74"/>
      <c r="H85" s="74"/>
      <c r="I85" s="74"/>
      <c r="J85" s="74"/>
      <c r="K85" s="74"/>
      <c r="L85" s="74"/>
      <c r="M85" s="74"/>
      <c r="N85" s="74"/>
      <c r="O85" s="74"/>
      <c r="P85" s="74"/>
      <c r="Q85" s="88"/>
      <c r="R85" s="88"/>
      <c r="S85" s="88"/>
      <c r="T85" s="88"/>
      <c r="U85" s="88"/>
      <c r="V85" s="88"/>
      <c r="W85" s="88"/>
      <c r="X85" s="88"/>
      <c r="Y85" s="88"/>
      <c r="Z85" s="88"/>
    </row>
    <row r="86" spans="1:26" ht="15.75" customHeight="1" x14ac:dyDescent="0.25">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5.75" customHeight="1" x14ac:dyDescent="0.25">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5.75" customHeight="1" x14ac:dyDescent="0.25">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5.75" customHeight="1" x14ac:dyDescent="0.25">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5.75" customHeight="1" x14ac:dyDescent="0.25">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5.75" customHeight="1" x14ac:dyDescent="0.25">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5.75" customHeight="1" x14ac:dyDescent="0.25">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5.75" customHeight="1" x14ac:dyDescent="0.25">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5.75" customHeight="1" x14ac:dyDescent="0.25">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5.75" customHeight="1" x14ac:dyDescent="0.25">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5.75" customHeight="1" x14ac:dyDescent="0.25">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5.75" customHeight="1" x14ac:dyDescent="0.25">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5.75" customHeight="1" x14ac:dyDescent="0.25">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5.75" customHeight="1" x14ac:dyDescent="0.25">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5.75" customHeight="1" x14ac:dyDescent="0.25">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5.75" customHeight="1" x14ac:dyDescent="0.25">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5.75" customHeight="1" x14ac:dyDescent="0.25">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5.75" customHeight="1" x14ac:dyDescent="0.25">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5.75" customHeight="1" x14ac:dyDescent="0.25">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5.75" customHeight="1" x14ac:dyDescent="0.25">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5.75" customHeight="1" x14ac:dyDescent="0.25">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5.75" customHeight="1" x14ac:dyDescent="0.25">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5.75" customHeight="1" x14ac:dyDescent="0.25">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5.75" customHeight="1" x14ac:dyDescent="0.25">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5.75" customHeight="1" x14ac:dyDescent="0.25">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5.75" customHeight="1" x14ac:dyDescent="0.25">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5.75" customHeight="1" x14ac:dyDescent="0.25">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5.75" customHeight="1" x14ac:dyDescent="0.25">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5.75" customHeight="1" x14ac:dyDescent="0.25">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5.75" customHeight="1" x14ac:dyDescent="0.25">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5.75" customHeight="1" x14ac:dyDescent="0.25">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5.75" customHeight="1" x14ac:dyDescent="0.25">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5.75" customHeight="1" x14ac:dyDescent="0.25">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5.75" customHeight="1" x14ac:dyDescent="0.25">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5.75" customHeight="1" x14ac:dyDescent="0.25">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5.75" customHeight="1" x14ac:dyDescent="0.25">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5.75" customHeight="1" x14ac:dyDescent="0.25">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5.75" customHeight="1" x14ac:dyDescent="0.25">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5.75" customHeight="1" x14ac:dyDescent="0.25">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5.75" customHeight="1" x14ac:dyDescent="0.25">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5.75" customHeight="1" x14ac:dyDescent="0.25">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5.75" customHeight="1" x14ac:dyDescent="0.25">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5.75" customHeight="1" x14ac:dyDescent="0.25">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5.75" customHeight="1" x14ac:dyDescent="0.25">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5.75" customHeight="1" x14ac:dyDescent="0.25">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5.75" customHeight="1" x14ac:dyDescent="0.25">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5.75" customHeight="1" x14ac:dyDescent="0.25">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5.75" customHeight="1" x14ac:dyDescent="0.25">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5.75" customHeight="1" x14ac:dyDescent="0.25">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5.75" customHeight="1" x14ac:dyDescent="0.25">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5.75" customHeight="1" x14ac:dyDescent="0.25">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5.75" customHeight="1" x14ac:dyDescent="0.25">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5.75" customHeight="1" x14ac:dyDescent="0.25">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5.75" customHeight="1" x14ac:dyDescent="0.25">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5.75" customHeight="1" x14ac:dyDescent="0.25">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5.75" customHeight="1" x14ac:dyDescent="0.25">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5.75" customHeight="1" x14ac:dyDescent="0.25">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5.75" customHeight="1" x14ac:dyDescent="0.25">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5.75" customHeight="1" x14ac:dyDescent="0.25">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5.75" customHeight="1" x14ac:dyDescent="0.25">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5.75" customHeight="1" x14ac:dyDescent="0.25">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5.75" customHeight="1" x14ac:dyDescent="0.25">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5.75" customHeight="1" x14ac:dyDescent="0.25">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5.75" customHeight="1" x14ac:dyDescent="0.25">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5.75" customHeight="1" x14ac:dyDescent="0.25">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5.75" customHeight="1" x14ac:dyDescent="0.25">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5.75" customHeight="1" x14ac:dyDescent="0.25">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5.75" customHeight="1" x14ac:dyDescent="0.25">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5.75" customHeight="1" x14ac:dyDescent="0.25">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5.75" customHeight="1" x14ac:dyDescent="0.25">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5.75" customHeight="1" x14ac:dyDescent="0.25">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5.75" customHeight="1" x14ac:dyDescent="0.25">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5.75" customHeight="1" x14ac:dyDescent="0.25">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5.75" customHeight="1" x14ac:dyDescent="0.25">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5.75" customHeight="1" x14ac:dyDescent="0.25">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5.75" customHeight="1" x14ac:dyDescent="0.25">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5.75" customHeight="1" x14ac:dyDescent="0.25">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5.75" customHeight="1" x14ac:dyDescent="0.25">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5.75" customHeight="1" x14ac:dyDescent="0.25">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5.75" customHeight="1" x14ac:dyDescent="0.25">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5.75" customHeight="1" x14ac:dyDescent="0.25">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5.75" customHeight="1" x14ac:dyDescent="0.25">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5.75" customHeight="1" x14ac:dyDescent="0.25">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5.75" customHeight="1" x14ac:dyDescent="0.25">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5.75" customHeight="1" x14ac:dyDescent="0.25">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5.75" customHeight="1" x14ac:dyDescent="0.25">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5.75" customHeight="1" x14ac:dyDescent="0.25">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5.75" customHeight="1" x14ac:dyDescent="0.25">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5.75" customHeight="1" x14ac:dyDescent="0.25">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5.75" customHeight="1" x14ac:dyDescent="0.2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5.75" customHeight="1" x14ac:dyDescent="0.25">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5.75" customHeight="1" x14ac:dyDescent="0.25">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5.75" customHeight="1" x14ac:dyDescent="0.25">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5.75" customHeight="1" x14ac:dyDescent="0.25">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5.75" customHeight="1" x14ac:dyDescent="0.25">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5.75" customHeight="1" x14ac:dyDescent="0.25">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5.75" customHeight="1" x14ac:dyDescent="0.25">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5.75" customHeight="1" x14ac:dyDescent="0.25">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5.75" customHeight="1" x14ac:dyDescent="0.25">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5.75" customHeight="1" x14ac:dyDescent="0.25">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5.75" customHeight="1" x14ac:dyDescent="0.25">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5.75" customHeight="1" x14ac:dyDescent="0.25">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5.75" customHeight="1" x14ac:dyDescent="0.25">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5.75" customHeight="1" x14ac:dyDescent="0.25">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5.75" customHeight="1" x14ac:dyDescent="0.25">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5.75" customHeight="1" x14ac:dyDescent="0.25">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5.75" customHeight="1" x14ac:dyDescent="0.25">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5.75" customHeight="1" x14ac:dyDescent="0.25">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5.75" customHeight="1" x14ac:dyDescent="0.25">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5.75" customHeight="1" x14ac:dyDescent="0.25">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5.75" customHeight="1" x14ac:dyDescent="0.25">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5.75" customHeight="1" x14ac:dyDescent="0.25">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5.75" customHeight="1" x14ac:dyDescent="0.25">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5.75" customHeight="1" x14ac:dyDescent="0.25">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5.75" customHeight="1" x14ac:dyDescent="0.25">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5.75" customHeight="1" x14ac:dyDescent="0.25">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5.75" customHeight="1" x14ac:dyDescent="0.25">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5.75" customHeight="1" x14ac:dyDescent="0.25">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5.75" customHeight="1" x14ac:dyDescent="0.25">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5.75" customHeight="1" x14ac:dyDescent="0.25">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5.75" customHeight="1" x14ac:dyDescent="0.25">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5.75" customHeight="1" x14ac:dyDescent="0.25">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5.75" customHeight="1" x14ac:dyDescent="0.25">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5.75" customHeight="1" x14ac:dyDescent="0.25">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5.75" customHeight="1" x14ac:dyDescent="0.25">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5.75" customHeight="1" x14ac:dyDescent="0.25">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5.75" customHeight="1" x14ac:dyDescent="0.25">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5.75" customHeight="1" x14ac:dyDescent="0.25">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5.75" customHeight="1" x14ac:dyDescent="0.25">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5.75" customHeight="1" x14ac:dyDescent="0.25">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5.75" customHeight="1" x14ac:dyDescent="0.25">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5.75" customHeight="1" x14ac:dyDescent="0.25">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5.75" customHeight="1" x14ac:dyDescent="0.25">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5.75" customHeight="1" x14ac:dyDescent="0.25">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5.75" customHeight="1" x14ac:dyDescent="0.25">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5.75" customHeight="1" x14ac:dyDescent="0.25">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5.75" customHeight="1" x14ac:dyDescent="0.25">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5.75" customHeight="1" x14ac:dyDescent="0.25">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5.75" customHeight="1" x14ac:dyDescent="0.25">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5.75" customHeight="1" x14ac:dyDescent="0.25">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5.75" customHeight="1" x14ac:dyDescent="0.25">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5.75" customHeight="1" x14ac:dyDescent="0.25">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5.75" customHeight="1" x14ac:dyDescent="0.25">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5.75" customHeight="1" x14ac:dyDescent="0.25">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5.75" customHeight="1" x14ac:dyDescent="0.25">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5.75" customHeight="1" x14ac:dyDescent="0.25">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5.75" customHeight="1" x14ac:dyDescent="0.25">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5.75" customHeight="1" x14ac:dyDescent="0.25">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5.75" customHeight="1" x14ac:dyDescent="0.25">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5.75" customHeight="1" x14ac:dyDescent="0.25">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5.75" customHeight="1" x14ac:dyDescent="0.25">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5.75" customHeight="1" x14ac:dyDescent="0.25">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5.75" customHeight="1" x14ac:dyDescent="0.25">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5.75" customHeight="1" x14ac:dyDescent="0.25">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5.75" customHeight="1" x14ac:dyDescent="0.25">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5.75" customHeight="1" x14ac:dyDescent="0.25">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5.75" customHeight="1" x14ac:dyDescent="0.25">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5.75" customHeight="1" x14ac:dyDescent="0.25">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5.75" customHeight="1" x14ac:dyDescent="0.25">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5.75" customHeight="1" x14ac:dyDescent="0.25">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5.75" customHeight="1" x14ac:dyDescent="0.25">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5.75" customHeight="1" x14ac:dyDescent="0.25">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5.75" customHeight="1" x14ac:dyDescent="0.25">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15.75" customHeight="1" x14ac:dyDescent="0.25">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15.75" customHeight="1" x14ac:dyDescent="0.25">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15.75" customHeight="1" x14ac:dyDescent="0.25">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15.75" customHeight="1" x14ac:dyDescent="0.25">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15.75" customHeight="1" x14ac:dyDescent="0.25">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15.75" customHeight="1" x14ac:dyDescent="0.25">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15.75" customHeight="1" x14ac:dyDescent="0.25">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15.75" customHeight="1" x14ac:dyDescent="0.25">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15.75" customHeight="1" x14ac:dyDescent="0.25">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15.75" customHeight="1" x14ac:dyDescent="0.25">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15.75" customHeight="1" x14ac:dyDescent="0.25">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15.75" customHeight="1" x14ac:dyDescent="0.25">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15.75" customHeight="1" x14ac:dyDescent="0.25">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15.75" customHeight="1" x14ac:dyDescent="0.25">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15.75" customHeight="1" x14ac:dyDescent="0.25">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15.75" customHeight="1" x14ac:dyDescent="0.25">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15.75" customHeight="1" x14ac:dyDescent="0.25">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15.75" customHeight="1" x14ac:dyDescent="0.25">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15.75" customHeight="1" x14ac:dyDescent="0.25">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15.75" customHeight="1" x14ac:dyDescent="0.25">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15.75" customHeight="1" x14ac:dyDescent="0.25">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15.75" customHeight="1" x14ac:dyDescent="0.25">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15.75" customHeight="1" x14ac:dyDescent="0.25">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15.75" customHeight="1" x14ac:dyDescent="0.25">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15.75" customHeight="1" x14ac:dyDescent="0.25">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15.75" customHeight="1" x14ac:dyDescent="0.25">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15.75" customHeight="1" x14ac:dyDescent="0.25">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15.75" customHeight="1" x14ac:dyDescent="0.25">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15.75" customHeight="1" x14ac:dyDescent="0.25">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15.75" customHeight="1" x14ac:dyDescent="0.25">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15.75" customHeight="1" x14ac:dyDescent="0.25">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15.75" customHeight="1" x14ac:dyDescent="0.25">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15.75" customHeight="1" x14ac:dyDescent="0.25">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15.75" customHeight="1" x14ac:dyDescent="0.25">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15.75" customHeight="1" x14ac:dyDescent="0.25">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15.75" customHeight="1" x14ac:dyDescent="0.25">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15.75" customHeight="1" x14ac:dyDescent="0.25">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15.75" customHeight="1" x14ac:dyDescent="0.25">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15.75" customHeight="1" x14ac:dyDescent="0.25">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15.75" customHeight="1" x14ac:dyDescent="0.25">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15.75" customHeight="1" x14ac:dyDescent="0.25">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15.75" customHeight="1" x14ac:dyDescent="0.25">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15.75" customHeight="1" x14ac:dyDescent="0.25">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15.75" customHeight="1" x14ac:dyDescent="0.25">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15.75" customHeight="1" x14ac:dyDescent="0.25">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15.75" customHeight="1" x14ac:dyDescent="0.25">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15.75" customHeight="1" x14ac:dyDescent="0.25">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15.75" customHeight="1" x14ac:dyDescent="0.25">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15.75" customHeight="1" x14ac:dyDescent="0.25">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15.75" customHeight="1" x14ac:dyDescent="0.25">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15.75" customHeight="1" x14ac:dyDescent="0.25">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15.75" customHeight="1" x14ac:dyDescent="0.25">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15.75" customHeight="1" x14ac:dyDescent="0.25">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15.75" customHeight="1" x14ac:dyDescent="0.25">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15.75" customHeight="1" x14ac:dyDescent="0.25">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15.75" customHeight="1" x14ac:dyDescent="0.25">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15.75" customHeight="1" x14ac:dyDescent="0.25">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15.75" customHeight="1" x14ac:dyDescent="0.25">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15.75" customHeight="1" x14ac:dyDescent="0.25">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15.75" customHeight="1" x14ac:dyDescent="0.25">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15.75" customHeight="1" x14ac:dyDescent="0.25">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15.75" customHeight="1" x14ac:dyDescent="0.25">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15.75" customHeight="1" x14ac:dyDescent="0.25">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15.75" customHeight="1" x14ac:dyDescent="0.25">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15.75" customHeight="1" x14ac:dyDescent="0.25">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15.75" customHeight="1" x14ac:dyDescent="0.25">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15.75" customHeight="1" x14ac:dyDescent="0.25">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15.75" customHeight="1" x14ac:dyDescent="0.25">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15.75" customHeight="1" x14ac:dyDescent="0.25">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15.75" customHeight="1" x14ac:dyDescent="0.25">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15.75" customHeight="1" x14ac:dyDescent="0.25">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15.75" customHeight="1" x14ac:dyDescent="0.25">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15.75" customHeight="1" x14ac:dyDescent="0.25">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15.75" customHeight="1" x14ac:dyDescent="0.25">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15.75" customHeight="1" x14ac:dyDescent="0.25">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15.75" customHeight="1" x14ac:dyDescent="0.25">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15.75" customHeight="1" x14ac:dyDescent="0.25">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15.75" customHeight="1" x14ac:dyDescent="0.25">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15.75" customHeight="1" x14ac:dyDescent="0.25">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15.75" customHeight="1" x14ac:dyDescent="0.25">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15.75" customHeight="1" x14ac:dyDescent="0.25">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15.75" customHeight="1" x14ac:dyDescent="0.25">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15.75" customHeight="1" x14ac:dyDescent="0.25">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15.75" customHeight="1" x14ac:dyDescent="0.25">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15.75" customHeight="1" x14ac:dyDescent="0.25">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15.75" customHeight="1" x14ac:dyDescent="0.25">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15.75" customHeight="1" x14ac:dyDescent="0.25">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15.75" customHeight="1" x14ac:dyDescent="0.25">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15.75" customHeight="1" x14ac:dyDescent="0.25">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15.75" customHeight="1" x14ac:dyDescent="0.25">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15.75" customHeight="1" x14ac:dyDescent="0.25">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15.75" customHeight="1" x14ac:dyDescent="0.25">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15.75" customHeight="1" x14ac:dyDescent="0.25">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15.75" customHeight="1" x14ac:dyDescent="0.25">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15.75" customHeight="1" x14ac:dyDescent="0.25">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15.75" customHeight="1" x14ac:dyDescent="0.25">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15.75" customHeight="1" x14ac:dyDescent="0.25">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15.75" customHeight="1" x14ac:dyDescent="0.25">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15.75" customHeight="1" x14ac:dyDescent="0.25">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15.75" customHeight="1" x14ac:dyDescent="0.25">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15.75" customHeight="1" x14ac:dyDescent="0.25">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15.75" customHeight="1" x14ac:dyDescent="0.25">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15.75" customHeight="1" x14ac:dyDescent="0.25">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15.75" customHeight="1" x14ac:dyDescent="0.25">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15.75" customHeight="1" x14ac:dyDescent="0.25">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15.75" customHeight="1" x14ac:dyDescent="0.25">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15.75" customHeight="1" x14ac:dyDescent="0.25">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15.75" customHeight="1" x14ac:dyDescent="0.25">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15.75" customHeight="1" x14ac:dyDescent="0.25">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15.75" customHeight="1" x14ac:dyDescent="0.25">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15.75" customHeight="1" x14ac:dyDescent="0.25">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15.75" customHeight="1" x14ac:dyDescent="0.25">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15.75" customHeight="1" x14ac:dyDescent="0.25">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15.75" customHeight="1" x14ac:dyDescent="0.25">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15.75" customHeight="1" x14ac:dyDescent="0.25">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15.75" customHeight="1" x14ac:dyDescent="0.25">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15.75" customHeight="1" x14ac:dyDescent="0.25">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15.75" customHeight="1" x14ac:dyDescent="0.25">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15.75" customHeight="1" x14ac:dyDescent="0.25">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15.75" customHeight="1" x14ac:dyDescent="0.25">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15.75" customHeight="1" x14ac:dyDescent="0.25">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15.75" customHeight="1" x14ac:dyDescent="0.25">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15.75" customHeight="1" x14ac:dyDescent="0.25">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15.75" customHeight="1" x14ac:dyDescent="0.25">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15.75" customHeight="1" x14ac:dyDescent="0.25">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15.75" customHeight="1" x14ac:dyDescent="0.25">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15.75" customHeight="1" x14ac:dyDescent="0.25">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15.75" customHeight="1" x14ac:dyDescent="0.25">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15.75" customHeight="1" x14ac:dyDescent="0.25">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15.75" customHeight="1" x14ac:dyDescent="0.25">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15.75" customHeight="1" x14ac:dyDescent="0.25">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15.75" customHeight="1" x14ac:dyDescent="0.25">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15.75" customHeight="1" x14ac:dyDescent="0.25">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15.75" customHeight="1" x14ac:dyDescent="0.25">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15.75" customHeight="1" x14ac:dyDescent="0.25">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15.75" customHeight="1" x14ac:dyDescent="0.25">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15.75" customHeight="1" x14ac:dyDescent="0.25">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15.75" customHeight="1" x14ac:dyDescent="0.25">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15.75" customHeight="1" x14ac:dyDescent="0.25">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15.75" customHeight="1" x14ac:dyDescent="0.25">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15.75" customHeight="1" x14ac:dyDescent="0.25">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15.75" customHeight="1" x14ac:dyDescent="0.25">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15.75" customHeight="1" x14ac:dyDescent="0.25">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15.75" customHeight="1" x14ac:dyDescent="0.25">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15.75" customHeight="1" x14ac:dyDescent="0.25">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15.75" customHeight="1" x14ac:dyDescent="0.25">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15.75" customHeight="1" x14ac:dyDescent="0.25">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15.75" customHeight="1" x14ac:dyDescent="0.25">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15.75" customHeight="1" x14ac:dyDescent="0.25">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15.75" customHeight="1" x14ac:dyDescent="0.25">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15.75" customHeight="1" x14ac:dyDescent="0.25">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15.75" customHeight="1" x14ac:dyDescent="0.25">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15.75" customHeight="1" x14ac:dyDescent="0.25">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15.75" customHeight="1" x14ac:dyDescent="0.25">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15.75" customHeight="1" x14ac:dyDescent="0.25">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15.75" customHeight="1" x14ac:dyDescent="0.25">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15.75" customHeight="1" x14ac:dyDescent="0.25">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15.75" customHeight="1" x14ac:dyDescent="0.25">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15.75" customHeight="1" x14ac:dyDescent="0.25">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15.75" customHeight="1" x14ac:dyDescent="0.25">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15.75" customHeight="1" x14ac:dyDescent="0.25">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15.75" customHeight="1" x14ac:dyDescent="0.25">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15.75" customHeight="1" x14ac:dyDescent="0.25">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15.75" customHeight="1" x14ac:dyDescent="0.25">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15.75" customHeight="1" x14ac:dyDescent="0.25">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15.75" customHeight="1" x14ac:dyDescent="0.25">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15.75" customHeight="1" x14ac:dyDescent="0.25">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15.75" customHeight="1" x14ac:dyDescent="0.25">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15.75" customHeight="1" x14ac:dyDescent="0.25">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15.75" customHeight="1" x14ac:dyDescent="0.25">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15.75" customHeight="1" x14ac:dyDescent="0.25">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15.75" customHeight="1" x14ac:dyDescent="0.25">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15.75" customHeight="1" x14ac:dyDescent="0.25">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15.75" customHeight="1" x14ac:dyDescent="0.25">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15.75" customHeight="1" x14ac:dyDescent="0.25">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15.75" customHeight="1" x14ac:dyDescent="0.25">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15.75" customHeight="1" x14ac:dyDescent="0.25">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15.75" customHeight="1" x14ac:dyDescent="0.25">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15.75" customHeight="1" x14ac:dyDescent="0.25">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15.75" customHeight="1" x14ac:dyDescent="0.25">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15.75" customHeight="1" x14ac:dyDescent="0.25">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15.75" customHeight="1" x14ac:dyDescent="0.25">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15.75" customHeight="1" x14ac:dyDescent="0.25">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15.75" customHeight="1" x14ac:dyDescent="0.25">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15.75" customHeight="1" x14ac:dyDescent="0.25">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15.75" customHeight="1" x14ac:dyDescent="0.25">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15.75" customHeight="1" x14ac:dyDescent="0.25">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15.75" customHeight="1" x14ac:dyDescent="0.25">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15.75" customHeight="1" x14ac:dyDescent="0.25">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15.75" customHeight="1" x14ac:dyDescent="0.25">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15.75" customHeight="1" x14ac:dyDescent="0.25">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15.75" customHeight="1" x14ac:dyDescent="0.25">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15.75" customHeight="1" x14ac:dyDescent="0.25">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15.75" customHeight="1" x14ac:dyDescent="0.25">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15.75" customHeight="1" x14ac:dyDescent="0.25">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15.75" customHeight="1" x14ac:dyDescent="0.25">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15.75" customHeight="1" x14ac:dyDescent="0.25">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15.75" customHeight="1" x14ac:dyDescent="0.25">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15.75" customHeight="1" x14ac:dyDescent="0.25">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15.75" customHeight="1" x14ac:dyDescent="0.25">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15.75" customHeight="1" x14ac:dyDescent="0.25">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15.75" customHeight="1" x14ac:dyDescent="0.25">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15.75" customHeight="1" x14ac:dyDescent="0.25">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15.75" customHeight="1" x14ac:dyDescent="0.25">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15.75" customHeight="1" x14ac:dyDescent="0.25">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15.75" customHeight="1" x14ac:dyDescent="0.25">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15.75" customHeight="1" x14ac:dyDescent="0.25">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15.75" customHeight="1" x14ac:dyDescent="0.25">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15.75" customHeight="1" x14ac:dyDescent="0.25">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15.75" customHeight="1" x14ac:dyDescent="0.25">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15.75" customHeight="1" x14ac:dyDescent="0.25">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15.75" customHeight="1" x14ac:dyDescent="0.25">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15.75" customHeight="1" x14ac:dyDescent="0.25">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15.75" customHeight="1" x14ac:dyDescent="0.25">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15.75" customHeight="1" x14ac:dyDescent="0.25">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15.75" customHeight="1" x14ac:dyDescent="0.25">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15.75" customHeight="1" x14ac:dyDescent="0.25">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15.75" customHeight="1" x14ac:dyDescent="0.25">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15.75" customHeight="1" x14ac:dyDescent="0.25">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15.75" customHeight="1" x14ac:dyDescent="0.25">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15.75" customHeight="1" x14ac:dyDescent="0.25">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15.75" customHeight="1" x14ac:dyDescent="0.25">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15.75" customHeight="1" x14ac:dyDescent="0.25">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15.75" customHeight="1" x14ac:dyDescent="0.25">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15.75" customHeight="1" x14ac:dyDescent="0.25">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15.75" customHeight="1" x14ac:dyDescent="0.25">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15.75" customHeight="1" x14ac:dyDescent="0.25">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15.75" customHeight="1" x14ac:dyDescent="0.25">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15.75" customHeight="1" x14ac:dyDescent="0.25">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15.75" customHeight="1" x14ac:dyDescent="0.25">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15.75" customHeight="1" x14ac:dyDescent="0.25">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15.75" customHeight="1" x14ac:dyDescent="0.25">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15.75" customHeight="1" x14ac:dyDescent="0.25">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15.75" customHeight="1" x14ac:dyDescent="0.25">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15.75" customHeight="1" x14ac:dyDescent="0.25">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15.75" customHeight="1" x14ac:dyDescent="0.25">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15.75" customHeight="1" x14ac:dyDescent="0.25">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15.75" customHeight="1" x14ac:dyDescent="0.25">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15.75" customHeight="1" x14ac:dyDescent="0.25">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15.75" customHeight="1" x14ac:dyDescent="0.25">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15.75" customHeight="1" x14ac:dyDescent="0.25">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15.75" customHeight="1" x14ac:dyDescent="0.25">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15.75" customHeight="1" x14ac:dyDescent="0.25">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15.75" customHeight="1" x14ac:dyDescent="0.25">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15.75" customHeight="1" x14ac:dyDescent="0.25">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15.75" customHeight="1" x14ac:dyDescent="0.25">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15.75" customHeight="1" x14ac:dyDescent="0.25">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15.75" customHeight="1" x14ac:dyDescent="0.25">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15.75" customHeight="1" x14ac:dyDescent="0.25">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15.75" customHeight="1" x14ac:dyDescent="0.25">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15.75" customHeight="1" x14ac:dyDescent="0.25">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15.75" customHeight="1" x14ac:dyDescent="0.25">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15.75" customHeight="1" x14ac:dyDescent="0.25">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15.75" customHeight="1" x14ac:dyDescent="0.25">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15.75" customHeight="1" x14ac:dyDescent="0.25">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15.75" customHeight="1" x14ac:dyDescent="0.25">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15.75" customHeight="1" x14ac:dyDescent="0.25">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15.75" customHeight="1" x14ac:dyDescent="0.25">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15.75" customHeight="1" x14ac:dyDescent="0.25">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15.75" customHeight="1" x14ac:dyDescent="0.25">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15.75" customHeight="1" x14ac:dyDescent="0.25">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15.75" customHeight="1" x14ac:dyDescent="0.25">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15.75" customHeight="1" x14ac:dyDescent="0.25">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15.75" customHeight="1" x14ac:dyDescent="0.25">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15.75" customHeight="1" x14ac:dyDescent="0.25">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15.75" customHeight="1" x14ac:dyDescent="0.25">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15.75" customHeight="1" x14ac:dyDescent="0.25">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15.75" customHeight="1" x14ac:dyDescent="0.25">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15.75" customHeight="1" x14ac:dyDescent="0.25">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15.75" customHeight="1" x14ac:dyDescent="0.25">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15.75" customHeight="1" x14ac:dyDescent="0.25">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15.75" customHeight="1" x14ac:dyDescent="0.25">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15.75" customHeight="1" x14ac:dyDescent="0.25">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15.75" customHeight="1" x14ac:dyDescent="0.25">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15.75" customHeight="1" x14ac:dyDescent="0.25">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15.75" customHeight="1" x14ac:dyDescent="0.25">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15.75" customHeight="1" x14ac:dyDescent="0.25">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15.75" customHeight="1" x14ac:dyDescent="0.25">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15.75" customHeight="1" x14ac:dyDescent="0.25">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15.75" customHeight="1" x14ac:dyDescent="0.25">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15.75" customHeight="1" x14ac:dyDescent="0.25">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15.75" customHeight="1" x14ac:dyDescent="0.25">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15.75" customHeight="1" x14ac:dyDescent="0.25">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15.75" customHeight="1" x14ac:dyDescent="0.25">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15.75" customHeight="1" x14ac:dyDescent="0.25">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15.75" customHeight="1" x14ac:dyDescent="0.25">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15.75" customHeight="1" x14ac:dyDescent="0.25">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15.75" customHeight="1" x14ac:dyDescent="0.25">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15.75" customHeight="1" x14ac:dyDescent="0.25">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15.75" customHeight="1" x14ac:dyDescent="0.25">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15.75" customHeight="1" x14ac:dyDescent="0.25">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15.75" customHeight="1" x14ac:dyDescent="0.25">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15.75" customHeight="1" x14ac:dyDescent="0.25">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15.75" customHeight="1" x14ac:dyDescent="0.25">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15.75" customHeight="1" x14ac:dyDescent="0.25">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15.75" customHeight="1" x14ac:dyDescent="0.25">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15.75" customHeight="1" x14ac:dyDescent="0.25">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15.75" customHeight="1" x14ac:dyDescent="0.25">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15.75" customHeight="1" x14ac:dyDescent="0.25">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15.75" customHeight="1" x14ac:dyDescent="0.25">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15.75" customHeight="1" x14ac:dyDescent="0.25">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15.75" customHeight="1" x14ac:dyDescent="0.25">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15.75" customHeight="1" x14ac:dyDescent="0.25">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15.75" customHeight="1" x14ac:dyDescent="0.25">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15.75" customHeight="1" x14ac:dyDescent="0.25">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15.75" customHeight="1" x14ac:dyDescent="0.25">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15.75" customHeight="1" x14ac:dyDescent="0.25">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15.75" customHeight="1" x14ac:dyDescent="0.25">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15.75" customHeight="1" x14ac:dyDescent="0.25">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15.75" customHeight="1" x14ac:dyDescent="0.25">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15.75" customHeight="1" x14ac:dyDescent="0.25">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15.75" customHeight="1" x14ac:dyDescent="0.25">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15.75" customHeight="1" x14ac:dyDescent="0.25">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15.75" customHeight="1" x14ac:dyDescent="0.25">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15.75" customHeight="1" x14ac:dyDescent="0.25">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15.75" customHeight="1" x14ac:dyDescent="0.25">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15.75" customHeight="1" x14ac:dyDescent="0.25">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15.75" customHeight="1" x14ac:dyDescent="0.25">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15.75" customHeight="1" x14ac:dyDescent="0.25">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15.75" customHeight="1" x14ac:dyDescent="0.25">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15.75" customHeight="1" x14ac:dyDescent="0.25">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15.75" customHeight="1" x14ac:dyDescent="0.25">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15.75" customHeight="1" x14ac:dyDescent="0.25">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15.75" customHeight="1" x14ac:dyDescent="0.25">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15.75" customHeight="1" x14ac:dyDescent="0.25">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15.75" customHeight="1" x14ac:dyDescent="0.25">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15.75" customHeight="1" x14ac:dyDescent="0.25">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15.75" customHeight="1" x14ac:dyDescent="0.25">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15.75" customHeight="1" x14ac:dyDescent="0.25">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15.75" customHeight="1" x14ac:dyDescent="0.25">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15.75" customHeight="1" x14ac:dyDescent="0.25">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15.75" customHeight="1" x14ac:dyDescent="0.25">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15.75" customHeight="1" x14ac:dyDescent="0.25">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15.75" customHeight="1" x14ac:dyDescent="0.25">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15.75" customHeight="1" x14ac:dyDescent="0.25">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15.75" customHeight="1" x14ac:dyDescent="0.25">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15.75" customHeight="1" x14ac:dyDescent="0.25">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15.75" customHeight="1" x14ac:dyDescent="0.25">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15.75" customHeight="1" x14ac:dyDescent="0.25">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15.75" customHeight="1" x14ac:dyDescent="0.25">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15.75" customHeight="1" x14ac:dyDescent="0.25">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15.75" customHeight="1" x14ac:dyDescent="0.25">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15.75" customHeight="1" x14ac:dyDescent="0.25">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15.75" customHeight="1" x14ac:dyDescent="0.25">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15.75" customHeight="1" x14ac:dyDescent="0.25">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15.75" customHeight="1" x14ac:dyDescent="0.25">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15.75" customHeight="1" x14ac:dyDescent="0.25">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15.75" customHeight="1" x14ac:dyDescent="0.25">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15.75" customHeight="1" x14ac:dyDescent="0.25">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15.75" customHeight="1" x14ac:dyDescent="0.25">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15.75" customHeight="1" x14ac:dyDescent="0.25">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15.75" customHeight="1" x14ac:dyDescent="0.25">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15.75" customHeight="1" x14ac:dyDescent="0.25">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15.75" customHeight="1" x14ac:dyDescent="0.25">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15.75" customHeight="1" x14ac:dyDescent="0.25">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15.75" customHeight="1" x14ac:dyDescent="0.25">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15.75" customHeight="1" x14ac:dyDescent="0.25">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15.75" customHeight="1" x14ac:dyDescent="0.25">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15.75" customHeight="1" x14ac:dyDescent="0.25">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15.75" customHeight="1" x14ac:dyDescent="0.25">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15.75" customHeight="1" x14ac:dyDescent="0.25">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15.75" customHeight="1" x14ac:dyDescent="0.25">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15.75" customHeight="1" x14ac:dyDescent="0.25">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15.75" customHeight="1" x14ac:dyDescent="0.25">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15.75" customHeight="1" x14ac:dyDescent="0.25">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15.75" customHeight="1" x14ac:dyDescent="0.25">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15.75" customHeight="1" x14ac:dyDescent="0.25">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15.75" customHeight="1" x14ac:dyDescent="0.25">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15.75" customHeight="1" x14ac:dyDescent="0.25">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15.75" customHeight="1" x14ac:dyDescent="0.25">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15.75" customHeight="1" x14ac:dyDescent="0.25">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15.75" customHeight="1" x14ac:dyDescent="0.25">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15.75" customHeight="1" x14ac:dyDescent="0.25">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15.75" customHeight="1" x14ac:dyDescent="0.25">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15.75" customHeight="1" x14ac:dyDescent="0.25">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15.75" customHeight="1" x14ac:dyDescent="0.25">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15.75" customHeight="1" x14ac:dyDescent="0.25">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15.75" customHeight="1" x14ac:dyDescent="0.25">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15.75" customHeight="1" x14ac:dyDescent="0.25">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15.75" customHeight="1" x14ac:dyDescent="0.25">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15.75" customHeight="1" x14ac:dyDescent="0.25">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15.75" customHeight="1" x14ac:dyDescent="0.25">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15.75" customHeight="1" x14ac:dyDescent="0.25">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15.75" customHeight="1" x14ac:dyDescent="0.25">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15.75" customHeight="1" x14ac:dyDescent="0.25">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15.75" customHeight="1" x14ac:dyDescent="0.25">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15.75" customHeight="1" x14ac:dyDescent="0.25">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15.75" customHeight="1" x14ac:dyDescent="0.25">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15.75" customHeight="1" x14ac:dyDescent="0.25">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15.75" customHeight="1" x14ac:dyDescent="0.25">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15.75" customHeight="1" x14ac:dyDescent="0.25">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15.75" customHeight="1" x14ac:dyDescent="0.25">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15.75" customHeight="1" x14ac:dyDescent="0.25">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15.75" customHeight="1" x14ac:dyDescent="0.25">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15.75" customHeight="1" x14ac:dyDescent="0.25">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15.75" customHeight="1" x14ac:dyDescent="0.25">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15.75" customHeight="1" x14ac:dyDescent="0.25">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15.75" customHeight="1" x14ac:dyDescent="0.25">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15.75" customHeight="1" x14ac:dyDescent="0.25">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15.75" customHeight="1" x14ac:dyDescent="0.25">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15.75" customHeight="1" x14ac:dyDescent="0.25">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15.75" customHeight="1" x14ac:dyDescent="0.25">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15.75" customHeight="1" x14ac:dyDescent="0.25">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15.75" customHeight="1" x14ac:dyDescent="0.25">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15.75" customHeight="1" x14ac:dyDescent="0.25">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15.75" customHeight="1" x14ac:dyDescent="0.25">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15.75" customHeight="1" x14ac:dyDescent="0.25">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15.75" customHeight="1" x14ac:dyDescent="0.25">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15.75" customHeight="1" x14ac:dyDescent="0.25">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15.75" customHeight="1" x14ac:dyDescent="0.25">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15.75" customHeight="1" x14ac:dyDescent="0.25">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15.75" customHeight="1" x14ac:dyDescent="0.25">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15.75" customHeight="1" x14ac:dyDescent="0.25">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15.75" customHeight="1" x14ac:dyDescent="0.25">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15.75" customHeight="1" x14ac:dyDescent="0.25">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15.75" customHeight="1" x14ac:dyDescent="0.25">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15.75" customHeight="1" x14ac:dyDescent="0.25">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15.75" customHeight="1" x14ac:dyDescent="0.25">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15.75" customHeight="1" x14ac:dyDescent="0.25">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15.75" customHeight="1" x14ac:dyDescent="0.25">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15.75" customHeight="1" x14ac:dyDescent="0.25">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15.75" customHeight="1" x14ac:dyDescent="0.25">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15.75" customHeight="1" x14ac:dyDescent="0.25">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15.75" customHeight="1" x14ac:dyDescent="0.25">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15.75" customHeight="1" x14ac:dyDescent="0.25">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15.75" customHeight="1" x14ac:dyDescent="0.25">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15.75" customHeight="1" x14ac:dyDescent="0.25">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15.75" customHeight="1" x14ac:dyDescent="0.25">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15.75" customHeight="1" x14ac:dyDescent="0.25">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15.75" customHeight="1" x14ac:dyDescent="0.25">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15.75" customHeight="1" x14ac:dyDescent="0.25">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15.75" customHeight="1" x14ac:dyDescent="0.25">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15.75" customHeight="1" x14ac:dyDescent="0.25">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15.75" customHeight="1" x14ac:dyDescent="0.25">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15.75" customHeight="1" x14ac:dyDescent="0.25">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15.75" customHeight="1" x14ac:dyDescent="0.25">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15.75" customHeight="1" x14ac:dyDescent="0.25">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15.75" customHeight="1" x14ac:dyDescent="0.25">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15.75" customHeight="1" x14ac:dyDescent="0.25">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15.75" customHeight="1" x14ac:dyDescent="0.25">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15.75" customHeight="1" x14ac:dyDescent="0.25">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15.75" customHeight="1" x14ac:dyDescent="0.25">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15.75" customHeight="1" x14ac:dyDescent="0.25">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15.75" customHeight="1" x14ac:dyDescent="0.25">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15.75" customHeight="1" x14ac:dyDescent="0.25">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15.75" customHeight="1" x14ac:dyDescent="0.25">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15.75" customHeight="1" x14ac:dyDescent="0.25">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15.75" customHeight="1" x14ac:dyDescent="0.25">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15.75" customHeight="1" x14ac:dyDescent="0.25">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15.75" customHeight="1" x14ac:dyDescent="0.25">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15.75" customHeight="1" x14ac:dyDescent="0.25">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15.75" customHeight="1" x14ac:dyDescent="0.25">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15.75" customHeight="1" x14ac:dyDescent="0.25">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15.75" customHeight="1" x14ac:dyDescent="0.25">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15.75" customHeight="1" x14ac:dyDescent="0.25">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15.75" customHeight="1" x14ac:dyDescent="0.25">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15.75" customHeight="1" x14ac:dyDescent="0.25">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15.75" customHeight="1" x14ac:dyDescent="0.25">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15.75" customHeight="1" x14ac:dyDescent="0.25">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15.75" customHeight="1" x14ac:dyDescent="0.25">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15.75" customHeight="1" x14ac:dyDescent="0.25">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15.75" customHeight="1" x14ac:dyDescent="0.25">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15.75" customHeight="1" x14ac:dyDescent="0.25">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15.75" customHeight="1" x14ac:dyDescent="0.25">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15.75" customHeight="1" x14ac:dyDescent="0.25">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15.75" customHeight="1" x14ac:dyDescent="0.25">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15.75" customHeight="1" x14ac:dyDescent="0.25">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15.75" customHeight="1" x14ac:dyDescent="0.25">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15.75" customHeight="1" x14ac:dyDescent="0.25">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15.75" customHeight="1" x14ac:dyDescent="0.25">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15.75" customHeight="1" x14ac:dyDescent="0.25">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15.75" customHeight="1" x14ac:dyDescent="0.25">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15.75" customHeight="1" x14ac:dyDescent="0.25">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15.75" customHeight="1" x14ac:dyDescent="0.25">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15.75" customHeight="1" x14ac:dyDescent="0.25">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15.75" customHeight="1" x14ac:dyDescent="0.25">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15.75" customHeight="1" x14ac:dyDescent="0.25">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15.75" customHeight="1" x14ac:dyDescent="0.25">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15.75" customHeight="1" x14ac:dyDescent="0.25">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15.75" customHeight="1" x14ac:dyDescent="0.25">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15.75" customHeight="1" x14ac:dyDescent="0.25">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15.75" customHeight="1" x14ac:dyDescent="0.25">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15.75" customHeight="1" x14ac:dyDescent="0.25">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15.75" customHeight="1" x14ac:dyDescent="0.25">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15.75" customHeight="1" x14ac:dyDescent="0.25">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15.75" customHeight="1" x14ac:dyDescent="0.25">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15.75" customHeight="1" x14ac:dyDescent="0.25">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15.75" customHeight="1" x14ac:dyDescent="0.25">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15.75" customHeight="1" x14ac:dyDescent="0.25">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15.75" customHeight="1" x14ac:dyDescent="0.25">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15.75" customHeight="1" x14ac:dyDescent="0.25">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15.75" customHeight="1" x14ac:dyDescent="0.25">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15.75" customHeight="1" x14ac:dyDescent="0.25">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15.75" customHeight="1" x14ac:dyDescent="0.25">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15.75" customHeight="1" x14ac:dyDescent="0.25">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15.75" customHeight="1" x14ac:dyDescent="0.25">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15.75" customHeight="1" x14ac:dyDescent="0.25">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15.75" customHeight="1" x14ac:dyDescent="0.25">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15.75" customHeight="1" x14ac:dyDescent="0.25">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15.75" customHeight="1" x14ac:dyDescent="0.25">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15.75" customHeight="1" x14ac:dyDescent="0.25">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15.75" customHeight="1" x14ac:dyDescent="0.25">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15.75" customHeight="1" x14ac:dyDescent="0.25">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15.75" customHeight="1" x14ac:dyDescent="0.25">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15.75" customHeight="1" x14ac:dyDescent="0.25">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15.75" customHeight="1" x14ac:dyDescent="0.25">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15.75" customHeight="1" x14ac:dyDescent="0.25">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15.75" customHeight="1" x14ac:dyDescent="0.25">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15.75" customHeight="1" x14ac:dyDescent="0.25">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15.75" customHeight="1" x14ac:dyDescent="0.25">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15.75" customHeight="1" x14ac:dyDescent="0.25">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15.75" customHeight="1" x14ac:dyDescent="0.25">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15.75" customHeight="1" x14ac:dyDescent="0.25">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15.75" customHeight="1" x14ac:dyDescent="0.25">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15.75" customHeight="1" x14ac:dyDescent="0.25">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15.75" customHeight="1" x14ac:dyDescent="0.25">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15.75" customHeight="1" x14ac:dyDescent="0.25">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15.75" customHeight="1" x14ac:dyDescent="0.25">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15.75" customHeight="1" x14ac:dyDescent="0.25">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15.75" customHeight="1" x14ac:dyDescent="0.25">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15.75" customHeight="1" x14ac:dyDescent="0.25">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15.75" customHeight="1" x14ac:dyDescent="0.25">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15.75" customHeight="1" x14ac:dyDescent="0.25">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15.75" customHeight="1" x14ac:dyDescent="0.25">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15.75" customHeight="1" x14ac:dyDescent="0.25">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15.75" customHeight="1" x14ac:dyDescent="0.25">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15.75" customHeight="1" x14ac:dyDescent="0.25">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15.75" customHeight="1" x14ac:dyDescent="0.25">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15.75" customHeight="1" x14ac:dyDescent="0.25">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15.75" customHeight="1" x14ac:dyDescent="0.25">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15.75" customHeight="1" x14ac:dyDescent="0.25">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15.75" customHeight="1" x14ac:dyDescent="0.25">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15.75" customHeight="1" x14ac:dyDescent="0.25">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15.75" customHeight="1" x14ac:dyDescent="0.25">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15.75" customHeight="1" x14ac:dyDescent="0.25">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15.75" customHeight="1" x14ac:dyDescent="0.25">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15.75" customHeight="1" x14ac:dyDescent="0.25">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15.75" customHeight="1" x14ac:dyDescent="0.25">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15.75" customHeight="1" x14ac:dyDescent="0.25">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15.75" customHeight="1" x14ac:dyDescent="0.25">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15.75" customHeight="1" x14ac:dyDescent="0.25">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15.75" customHeight="1" x14ac:dyDescent="0.25">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15.75" customHeight="1" x14ac:dyDescent="0.25">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15.75" customHeight="1" x14ac:dyDescent="0.25">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15.75" customHeight="1" x14ac:dyDescent="0.25">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15.75" customHeight="1" x14ac:dyDescent="0.25">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15.75" customHeight="1" x14ac:dyDescent="0.25">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15.75" customHeight="1" x14ac:dyDescent="0.25">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15.75" customHeight="1" x14ac:dyDescent="0.25">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15.75" customHeight="1" x14ac:dyDescent="0.25">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15.75" customHeight="1" x14ac:dyDescent="0.25">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15.75" customHeight="1" x14ac:dyDescent="0.25">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15.75" customHeight="1" x14ac:dyDescent="0.25">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15.75" customHeight="1" x14ac:dyDescent="0.25">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15.75" customHeight="1" x14ac:dyDescent="0.25">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15.75" customHeight="1" x14ac:dyDescent="0.25">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15.75" customHeight="1" x14ac:dyDescent="0.25">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15.75" customHeight="1" x14ac:dyDescent="0.25">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15.75" customHeight="1" x14ac:dyDescent="0.25">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15.75" customHeight="1" x14ac:dyDescent="0.25">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15.75" customHeight="1" x14ac:dyDescent="0.25">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15.75" customHeight="1" x14ac:dyDescent="0.25">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15.75" customHeight="1" x14ac:dyDescent="0.25">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15.75" customHeight="1" x14ac:dyDescent="0.25">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15.75" customHeight="1" x14ac:dyDescent="0.25">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15.75" customHeight="1" x14ac:dyDescent="0.25">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15.75" customHeight="1" x14ac:dyDescent="0.25">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15.75" customHeight="1" x14ac:dyDescent="0.25">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15.75" customHeight="1" x14ac:dyDescent="0.25">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15.75" customHeight="1" x14ac:dyDescent="0.25">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15.75" customHeight="1" x14ac:dyDescent="0.25">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15.75" customHeight="1" x14ac:dyDescent="0.25">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15.75" customHeight="1" x14ac:dyDescent="0.25">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15.75" customHeight="1" x14ac:dyDescent="0.25">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15.75" customHeight="1" x14ac:dyDescent="0.25">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15.75" customHeight="1" x14ac:dyDescent="0.25">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15.75" customHeight="1" x14ac:dyDescent="0.25">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15.75" customHeight="1" x14ac:dyDescent="0.25">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15.75" customHeight="1" x14ac:dyDescent="0.25">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15.75" customHeight="1" x14ac:dyDescent="0.25">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15.75" customHeight="1" x14ac:dyDescent="0.25">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15.75" customHeight="1" x14ac:dyDescent="0.25">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15.75" customHeight="1" x14ac:dyDescent="0.25">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15.75" customHeight="1" x14ac:dyDescent="0.25">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15.75" customHeight="1" x14ac:dyDescent="0.25">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15.75" customHeight="1" x14ac:dyDescent="0.25">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15.75" customHeight="1" x14ac:dyDescent="0.25">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15.75" customHeight="1" x14ac:dyDescent="0.25">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15.75" customHeight="1" x14ac:dyDescent="0.25">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15.75" customHeight="1" x14ac:dyDescent="0.25">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15.75" customHeight="1" x14ac:dyDescent="0.25">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15.75" customHeight="1" x14ac:dyDescent="0.25">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15.75" customHeight="1" x14ac:dyDescent="0.25">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15.75" customHeight="1" x14ac:dyDescent="0.25">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15.75" customHeight="1" x14ac:dyDescent="0.25">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15.75" customHeight="1" x14ac:dyDescent="0.25">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15.75" customHeight="1" x14ac:dyDescent="0.25">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15.75" customHeight="1" x14ac:dyDescent="0.25">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15.75" customHeight="1" x14ac:dyDescent="0.25">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15.75" customHeight="1" x14ac:dyDescent="0.25">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15.75" customHeight="1" x14ac:dyDescent="0.25">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15.75" customHeight="1" x14ac:dyDescent="0.25">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15.75" customHeight="1" x14ac:dyDescent="0.25">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15.75" customHeight="1" x14ac:dyDescent="0.25">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15.75" customHeight="1" x14ac:dyDescent="0.25">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15.75" customHeight="1" x14ac:dyDescent="0.25">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15.75" customHeight="1" x14ac:dyDescent="0.25">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15.75" customHeight="1" x14ac:dyDescent="0.25">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15.75" customHeight="1" x14ac:dyDescent="0.25">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15.75" customHeight="1" x14ac:dyDescent="0.25">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15.75" customHeight="1" x14ac:dyDescent="0.25">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15.75" customHeight="1" x14ac:dyDescent="0.25">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15.75" customHeight="1" x14ac:dyDescent="0.25">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15.75" customHeight="1" x14ac:dyDescent="0.25">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15.75" customHeight="1" x14ac:dyDescent="0.25">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15.75" customHeight="1" x14ac:dyDescent="0.25">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15.75" customHeight="1" x14ac:dyDescent="0.25">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15.75" customHeight="1" x14ac:dyDescent="0.25">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15.75" customHeight="1" x14ac:dyDescent="0.25">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15.75" customHeight="1" x14ac:dyDescent="0.25">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15.75" customHeight="1" x14ac:dyDescent="0.25">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15.75" customHeight="1" x14ac:dyDescent="0.25">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15.75" customHeight="1" x14ac:dyDescent="0.25">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15.75" customHeight="1" x14ac:dyDescent="0.25">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15.75" customHeight="1" x14ac:dyDescent="0.25">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15.75" customHeight="1" x14ac:dyDescent="0.25">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15.75" customHeight="1" x14ac:dyDescent="0.25">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15.75" customHeight="1" x14ac:dyDescent="0.25">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15.75" customHeight="1" x14ac:dyDescent="0.25">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15.75" customHeight="1" x14ac:dyDescent="0.25">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15.75" customHeight="1" x14ac:dyDescent="0.25">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15.75" customHeight="1" x14ac:dyDescent="0.25">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15.75" customHeight="1" x14ac:dyDescent="0.25">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15.75" customHeight="1" x14ac:dyDescent="0.25">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15.75" customHeight="1" x14ac:dyDescent="0.25">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15.75" customHeight="1" x14ac:dyDescent="0.25">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15.75" customHeight="1" x14ac:dyDescent="0.25">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15.75" customHeight="1" x14ac:dyDescent="0.25">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15.75" customHeight="1" x14ac:dyDescent="0.25">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15.75" customHeight="1" x14ac:dyDescent="0.25">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15.75" customHeight="1" x14ac:dyDescent="0.25">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15.75" customHeight="1" x14ac:dyDescent="0.25">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15.75" customHeight="1" x14ac:dyDescent="0.25">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15.75" customHeight="1" x14ac:dyDescent="0.25">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15.75" customHeight="1" x14ac:dyDescent="0.25">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15.75" customHeight="1" x14ac:dyDescent="0.25">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15.75" customHeight="1" x14ac:dyDescent="0.25">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15.75" customHeight="1" x14ac:dyDescent="0.25">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15.75" customHeight="1" x14ac:dyDescent="0.25">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15.75" customHeight="1" x14ac:dyDescent="0.25">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15.75" customHeight="1" x14ac:dyDescent="0.25">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15.75" customHeight="1" x14ac:dyDescent="0.25">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15.75" customHeight="1" x14ac:dyDescent="0.25">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15.75" customHeight="1" x14ac:dyDescent="0.25">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15.75" customHeight="1" x14ac:dyDescent="0.25">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15.75" customHeight="1" x14ac:dyDescent="0.25">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15.75" customHeight="1" x14ac:dyDescent="0.25">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15.75" customHeight="1" x14ac:dyDescent="0.25">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15.75" customHeight="1" x14ac:dyDescent="0.25">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15.75" customHeight="1" x14ac:dyDescent="0.25">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15.75" customHeight="1" x14ac:dyDescent="0.25">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15.75" customHeight="1" x14ac:dyDescent="0.25">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15.75" customHeight="1" x14ac:dyDescent="0.25">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15.75" customHeight="1" x14ac:dyDescent="0.25">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15.75" customHeight="1" x14ac:dyDescent="0.25">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15.75" customHeight="1" x14ac:dyDescent="0.25">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15.75" customHeight="1" x14ac:dyDescent="0.25">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15.75" customHeight="1" x14ac:dyDescent="0.25">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15.75" customHeight="1" x14ac:dyDescent="0.25">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15.75" customHeight="1" x14ac:dyDescent="0.25">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15.75" customHeight="1" x14ac:dyDescent="0.25">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15.75" customHeight="1" x14ac:dyDescent="0.25">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15.75" customHeight="1" x14ac:dyDescent="0.25">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15.75" customHeight="1" x14ac:dyDescent="0.25">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15.75" customHeight="1" x14ac:dyDescent="0.25">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15.75" customHeight="1" x14ac:dyDescent="0.25">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15.75" customHeight="1" x14ac:dyDescent="0.25">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15.75" customHeight="1" x14ac:dyDescent="0.25">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15.75" customHeight="1" x14ac:dyDescent="0.25">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15.75" customHeight="1" x14ac:dyDescent="0.25">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15.75" customHeight="1" x14ac:dyDescent="0.25">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15.75" customHeight="1" x14ac:dyDescent="0.25">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15.75" customHeight="1" x14ac:dyDescent="0.25">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15.75" customHeight="1" x14ac:dyDescent="0.25">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15.75" customHeight="1" x14ac:dyDescent="0.25">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15.75" customHeight="1" x14ac:dyDescent="0.25">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15.75" customHeight="1" x14ac:dyDescent="0.25">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15.75" customHeight="1" x14ac:dyDescent="0.25">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15.75" customHeight="1" x14ac:dyDescent="0.25">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15.75" customHeight="1" x14ac:dyDescent="0.25">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15.75" customHeight="1" x14ac:dyDescent="0.25">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15.75" customHeight="1" x14ac:dyDescent="0.25">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15.75" customHeight="1" x14ac:dyDescent="0.25">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15.75" customHeight="1" x14ac:dyDescent="0.25">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15.75" customHeight="1" x14ac:dyDescent="0.25">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15.75" customHeight="1" x14ac:dyDescent="0.25">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15.75" customHeight="1" x14ac:dyDescent="0.25">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15.75" customHeight="1" x14ac:dyDescent="0.25">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15.75" customHeight="1" x14ac:dyDescent="0.25">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15.75" customHeight="1" x14ac:dyDescent="0.25">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15.75" customHeight="1" x14ac:dyDescent="0.25">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15.75" customHeight="1" x14ac:dyDescent="0.25">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15.75" customHeight="1" x14ac:dyDescent="0.25">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15.75" customHeight="1" x14ac:dyDescent="0.25">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15.75" customHeight="1" x14ac:dyDescent="0.25">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15.75" customHeight="1" x14ac:dyDescent="0.25">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15.75" customHeight="1" x14ac:dyDescent="0.25">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15.75" customHeight="1" x14ac:dyDescent="0.25">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15.75" customHeight="1" x14ac:dyDescent="0.25">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15.75" customHeight="1" x14ac:dyDescent="0.25">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15.75" customHeight="1" x14ac:dyDescent="0.25">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15.75" customHeight="1" x14ac:dyDescent="0.25">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15.75" customHeight="1" x14ac:dyDescent="0.25">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15.75" customHeight="1" x14ac:dyDescent="0.25">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15.75" customHeight="1" x14ac:dyDescent="0.25">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15.75" customHeight="1" x14ac:dyDescent="0.25">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15.75" customHeight="1" x14ac:dyDescent="0.25">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15.75" customHeight="1" x14ac:dyDescent="0.25">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15.75" customHeight="1" x14ac:dyDescent="0.25">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15.75" customHeight="1" x14ac:dyDescent="0.25">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15.75" customHeight="1" x14ac:dyDescent="0.25">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15.75" customHeight="1" x14ac:dyDescent="0.25">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15.75" customHeight="1" x14ac:dyDescent="0.25">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15.75" customHeight="1" x14ac:dyDescent="0.25">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15.75" customHeight="1" x14ac:dyDescent="0.25">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15.75" customHeight="1" x14ac:dyDescent="0.25">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15.75" customHeight="1" x14ac:dyDescent="0.25">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15.75" customHeight="1" x14ac:dyDescent="0.25">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15.75" customHeight="1" x14ac:dyDescent="0.25">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15.75" customHeight="1" x14ac:dyDescent="0.25">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15.75" customHeight="1" x14ac:dyDescent="0.25">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15.75" customHeight="1" x14ac:dyDescent="0.25">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15.75" customHeight="1" x14ac:dyDescent="0.25">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15.75" customHeight="1" x14ac:dyDescent="0.25">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15.75" customHeight="1" x14ac:dyDescent="0.25">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15.75" customHeight="1" x14ac:dyDescent="0.25">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15.75" customHeight="1" x14ac:dyDescent="0.25">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15.75" customHeight="1" x14ac:dyDescent="0.25">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15.75" customHeight="1" x14ac:dyDescent="0.25">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15.75" customHeight="1" x14ac:dyDescent="0.25">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15.75" customHeight="1" x14ac:dyDescent="0.25">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15.75" customHeight="1" x14ac:dyDescent="0.25">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15.75" customHeight="1" x14ac:dyDescent="0.25">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15.75" customHeight="1" x14ac:dyDescent="0.25">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15.75" customHeight="1" x14ac:dyDescent="0.25">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15.75" customHeight="1" x14ac:dyDescent="0.25">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15.75" customHeight="1" x14ac:dyDescent="0.25">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15.75" customHeight="1" x14ac:dyDescent="0.25">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15.75" customHeight="1" x14ac:dyDescent="0.25">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15.75" customHeight="1" x14ac:dyDescent="0.25">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15.75" customHeight="1" x14ac:dyDescent="0.25">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15.75" customHeight="1" x14ac:dyDescent="0.25">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row r="1001" spans="1:26" ht="15.75" customHeight="1" x14ac:dyDescent="0.25">
      <c r="A1001" s="88"/>
      <c r="B1001" s="88"/>
      <c r="C1001" s="88"/>
      <c r="D1001" s="88"/>
      <c r="E1001" s="88"/>
      <c r="F1001" s="88"/>
      <c r="G1001" s="88"/>
      <c r="H1001" s="88"/>
      <c r="I1001" s="88"/>
      <c r="J1001" s="88"/>
      <c r="K1001" s="88"/>
      <c r="L1001" s="88"/>
      <c r="M1001" s="88"/>
      <c r="N1001" s="88"/>
      <c r="O1001" s="88"/>
      <c r="P1001" s="88"/>
      <c r="Q1001" s="88"/>
      <c r="R1001" s="88"/>
      <c r="S1001" s="88"/>
      <c r="T1001" s="88"/>
      <c r="U1001" s="88"/>
      <c r="V1001" s="88"/>
      <c r="W1001" s="88"/>
      <c r="X1001" s="88"/>
      <c r="Y1001" s="88"/>
      <c r="Z1001" s="88"/>
    </row>
    <row r="1002" spans="1:26" ht="15.75" customHeight="1" x14ac:dyDescent="0.25">
      <c r="A1002" s="88"/>
      <c r="B1002" s="88"/>
      <c r="C1002" s="88"/>
      <c r="D1002" s="88"/>
      <c r="E1002" s="88"/>
      <c r="F1002" s="88"/>
      <c r="G1002" s="88"/>
      <c r="H1002" s="88"/>
      <c r="I1002" s="88"/>
      <c r="J1002" s="88"/>
      <c r="K1002" s="88"/>
      <c r="L1002" s="88"/>
      <c r="M1002" s="88"/>
      <c r="N1002" s="88"/>
      <c r="O1002" s="88"/>
      <c r="P1002" s="88"/>
      <c r="Q1002" s="88"/>
      <c r="R1002" s="88"/>
      <c r="S1002" s="88"/>
      <c r="T1002" s="88"/>
      <c r="U1002" s="88"/>
      <c r="V1002" s="88"/>
      <c r="W1002" s="88"/>
      <c r="X1002" s="88"/>
      <c r="Y1002" s="88"/>
      <c r="Z1002" s="88"/>
    </row>
  </sheetData>
  <mergeCells count="38">
    <mergeCell ref="C79:D79"/>
    <mergeCell ref="C80:D80"/>
    <mergeCell ref="C81:D81"/>
    <mergeCell ref="C82:D82"/>
    <mergeCell ref="C61:D61"/>
    <mergeCell ref="C62:D62"/>
    <mergeCell ref="C63:D63"/>
    <mergeCell ref="C66:D66"/>
    <mergeCell ref="C67:D67"/>
    <mergeCell ref="C68:D68"/>
    <mergeCell ref="C69:D69"/>
    <mergeCell ref="C60:E60"/>
    <mergeCell ref="C73:E73"/>
    <mergeCell ref="C74:D74"/>
    <mergeCell ref="C75:D75"/>
    <mergeCell ref="C76:D76"/>
    <mergeCell ref="C45:E45"/>
    <mergeCell ref="C53:D53"/>
    <mergeCell ref="C54:D54"/>
    <mergeCell ref="C55:D55"/>
    <mergeCell ref="C56:D56"/>
    <mergeCell ref="C36:I36"/>
    <mergeCell ref="C39:D39"/>
    <mergeCell ref="C40:D40"/>
    <mergeCell ref="C41:D41"/>
    <mergeCell ref="C42:D42"/>
    <mergeCell ref="C12:I12"/>
    <mergeCell ref="C10:N10"/>
    <mergeCell ref="C34:N34"/>
    <mergeCell ref="C15:D15"/>
    <mergeCell ref="C16:D16"/>
    <mergeCell ref="C17:D17"/>
    <mergeCell ref="C18:D18"/>
    <mergeCell ref="C21:E21"/>
    <mergeCell ref="C29:D29"/>
    <mergeCell ref="C30:D30"/>
    <mergeCell ref="C31:D31"/>
    <mergeCell ref="C32:D32"/>
  </mergeCells>
  <pageMargins left="0.70866141732283472" right="0.70866141732283472" top="0.74803149606299213" bottom="0.74803149606299213" header="0" footer="0"/>
  <pageSetup paperSize="9" scale="55"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topLeftCell="I118" workbookViewId="0">
      <selection activeCell="U151" sqref="U151"/>
    </sheetView>
  </sheetViews>
  <sheetFormatPr baseColWidth="10" defaultColWidth="11.25" defaultRowHeight="15" customHeight="1" x14ac:dyDescent="0.25"/>
  <cols>
    <col min="1" max="1" width="2.75" customWidth="1"/>
    <col min="2" max="2" width="4.75" customWidth="1"/>
    <col min="3" max="3" width="14.5" customWidth="1"/>
    <col min="4" max="4" width="2" customWidth="1"/>
    <col min="5" max="5" width="19.875" customWidth="1"/>
    <col min="6" max="6" width="20" customWidth="1"/>
    <col min="7" max="7" width="20.25" customWidth="1"/>
    <col min="8" max="8" width="11" customWidth="1"/>
    <col min="9" max="9" width="9.5" customWidth="1"/>
    <col min="10" max="10" width="2.75" customWidth="1"/>
    <col min="11" max="11" width="3" customWidth="1"/>
    <col min="12" max="12" width="34.5" customWidth="1"/>
    <col min="13" max="13" width="16.375" customWidth="1"/>
    <col min="14" max="14" width="12.875" customWidth="1"/>
    <col min="15" max="15" width="12" customWidth="1"/>
    <col min="16" max="16" width="15.375" customWidth="1"/>
    <col min="17" max="17" width="10.25" customWidth="1"/>
    <col min="18" max="19" width="9.375" customWidth="1"/>
    <col min="20" max="20" width="10.75" customWidth="1"/>
    <col min="21" max="21" width="30.875" customWidth="1"/>
    <col min="22" max="26" width="11" customWidth="1"/>
  </cols>
  <sheetData>
    <row r="1" spans="1:26" ht="9.75" customHeight="1" x14ac:dyDescent="0.25">
      <c r="A1" s="118"/>
      <c r="B1" s="118"/>
      <c r="C1" s="118"/>
      <c r="D1" s="118"/>
      <c r="E1" s="118"/>
      <c r="F1" s="118"/>
      <c r="G1" s="118"/>
      <c r="H1" s="118"/>
      <c r="I1" s="118"/>
      <c r="J1" s="118"/>
      <c r="K1" s="118"/>
      <c r="L1" s="118"/>
      <c r="M1" s="118"/>
      <c r="N1" s="118"/>
      <c r="O1" s="118"/>
      <c r="P1" s="118"/>
      <c r="Q1" s="118"/>
      <c r="R1" s="118"/>
      <c r="S1" s="118"/>
      <c r="T1" s="88"/>
      <c r="U1" s="88"/>
      <c r="V1" s="88"/>
      <c r="W1" s="88"/>
      <c r="X1" s="88"/>
      <c r="Y1" s="88"/>
      <c r="Z1" s="88"/>
    </row>
    <row r="2" spans="1:26" ht="15.75" x14ac:dyDescent="0.25">
      <c r="A2" s="118"/>
      <c r="B2" s="118"/>
      <c r="C2" s="119" t="s">
        <v>137</v>
      </c>
      <c r="D2" s="119"/>
      <c r="E2" s="118"/>
      <c r="F2" s="118"/>
      <c r="G2" s="118"/>
      <c r="H2" s="118"/>
      <c r="I2" s="118"/>
      <c r="J2" s="118"/>
      <c r="K2" s="118"/>
      <c r="L2" s="118"/>
      <c r="M2" s="118"/>
      <c r="N2" s="118"/>
      <c r="O2" s="118"/>
      <c r="P2" s="118"/>
      <c r="Q2" s="118"/>
      <c r="R2" s="118"/>
      <c r="S2" s="118"/>
      <c r="T2" s="88"/>
      <c r="U2" s="88"/>
      <c r="V2" s="88"/>
      <c r="W2" s="88"/>
      <c r="X2" s="88"/>
      <c r="Y2" s="88"/>
      <c r="Z2" s="88"/>
    </row>
    <row r="3" spans="1:26" ht="7.5" customHeight="1" x14ac:dyDescent="0.25">
      <c r="A3" s="118"/>
      <c r="B3" s="118"/>
      <c r="C3" s="119"/>
      <c r="D3" s="119"/>
      <c r="E3" s="118"/>
      <c r="F3" s="118"/>
      <c r="G3" s="118"/>
      <c r="H3" s="118"/>
      <c r="I3" s="118"/>
      <c r="J3" s="118"/>
      <c r="K3" s="118"/>
      <c r="L3" s="118"/>
      <c r="M3" s="118"/>
      <c r="N3" s="118"/>
      <c r="O3" s="118"/>
      <c r="P3" s="118"/>
      <c r="Q3" s="118"/>
      <c r="R3" s="118"/>
      <c r="S3" s="118"/>
      <c r="T3" s="88"/>
      <c r="U3" s="88"/>
      <c r="V3" s="88"/>
      <c r="W3" s="88"/>
      <c r="X3" s="88"/>
      <c r="Y3" s="88"/>
      <c r="Z3" s="88"/>
    </row>
    <row r="4" spans="1:26" ht="7.5" customHeight="1" x14ac:dyDescent="0.25">
      <c r="A4" s="118"/>
      <c r="B4" s="118"/>
      <c r="C4" s="119"/>
      <c r="D4" s="119"/>
      <c r="E4" s="118"/>
      <c r="F4" s="118"/>
      <c r="G4" s="118"/>
      <c r="H4" s="118"/>
      <c r="I4" s="118"/>
      <c r="J4" s="118"/>
      <c r="K4" s="118"/>
      <c r="L4" s="118"/>
      <c r="M4" s="118"/>
      <c r="N4" s="118"/>
      <c r="O4" s="118"/>
      <c r="P4" s="118"/>
      <c r="Q4" s="118"/>
      <c r="R4" s="118"/>
      <c r="S4" s="118"/>
      <c r="T4" s="88"/>
      <c r="U4" s="88"/>
      <c r="V4" s="88"/>
      <c r="W4" s="88"/>
      <c r="X4" s="88"/>
      <c r="Y4" s="88"/>
      <c r="Z4" s="88"/>
    </row>
    <row r="5" spans="1:26" ht="12.75" customHeight="1" x14ac:dyDescent="0.25">
      <c r="A5" s="118"/>
      <c r="B5" s="489"/>
      <c r="C5" s="443"/>
      <c r="D5" s="476" t="s">
        <v>138</v>
      </c>
      <c r="E5" s="442"/>
      <c r="F5" s="442"/>
      <c r="G5" s="442"/>
      <c r="H5" s="442"/>
      <c r="I5" s="442"/>
      <c r="J5" s="443"/>
      <c r="K5" s="499" t="s">
        <v>139</v>
      </c>
      <c r="L5" s="442"/>
      <c r="M5" s="442"/>
      <c r="N5" s="443"/>
      <c r="O5" s="120"/>
      <c r="P5" s="120"/>
      <c r="Q5" s="120"/>
      <c r="R5" s="120"/>
      <c r="S5" s="120"/>
      <c r="T5" s="120"/>
      <c r="U5" s="120"/>
      <c r="V5" s="88"/>
      <c r="W5" s="88"/>
      <c r="X5" s="88"/>
      <c r="Y5" s="88"/>
      <c r="Z5" s="88"/>
    </row>
    <row r="6" spans="1:26" ht="15.75" x14ac:dyDescent="0.25">
      <c r="A6" s="118"/>
      <c r="B6" s="121"/>
      <c r="C6" s="122"/>
      <c r="D6" s="118"/>
      <c r="E6" s="118"/>
      <c r="F6" s="118"/>
      <c r="G6" s="118"/>
      <c r="H6" s="118"/>
      <c r="I6" s="118"/>
      <c r="J6" s="122"/>
      <c r="K6" s="118"/>
      <c r="L6" s="118"/>
      <c r="M6" s="118"/>
      <c r="N6" s="122"/>
      <c r="O6" s="74"/>
      <c r="P6" s="74"/>
      <c r="Q6" s="74"/>
      <c r="R6" s="74"/>
      <c r="S6" s="74"/>
      <c r="T6" s="74"/>
      <c r="U6" s="74"/>
      <c r="V6" s="88"/>
      <c r="W6" s="88"/>
      <c r="X6" s="88"/>
      <c r="Y6" s="88"/>
      <c r="Z6" s="88"/>
    </row>
    <row r="7" spans="1:26" ht="42.75" x14ac:dyDescent="0.25">
      <c r="A7" s="118"/>
      <c r="B7" s="121"/>
      <c r="C7" s="123" t="s">
        <v>140</v>
      </c>
      <c r="D7" s="119"/>
      <c r="E7" s="497" t="s">
        <v>141</v>
      </c>
      <c r="F7" s="483"/>
      <c r="G7" s="118"/>
      <c r="H7" s="118"/>
      <c r="I7" s="118"/>
      <c r="J7" s="122"/>
      <c r="K7" s="118"/>
      <c r="L7" s="500" t="s">
        <v>141</v>
      </c>
      <c r="M7" s="483"/>
      <c r="N7" s="124"/>
      <c r="O7" s="74"/>
      <c r="P7" s="74"/>
      <c r="Q7" s="74"/>
      <c r="R7" s="74"/>
      <c r="S7" s="74"/>
      <c r="T7" s="74"/>
      <c r="U7" s="74"/>
      <c r="V7" s="88"/>
      <c r="W7" s="88"/>
      <c r="X7" s="88"/>
      <c r="Y7" s="88"/>
      <c r="Z7" s="88"/>
    </row>
    <row r="8" spans="1:26" ht="15.75" x14ac:dyDescent="0.25">
      <c r="A8" s="118"/>
      <c r="B8" s="121"/>
      <c r="C8" s="122"/>
      <c r="D8" s="118"/>
      <c r="E8" s="118"/>
      <c r="F8" s="118"/>
      <c r="G8" s="118"/>
      <c r="H8" s="118"/>
      <c r="I8" s="118"/>
      <c r="J8" s="122"/>
      <c r="K8" s="118"/>
      <c r="L8" s="118"/>
      <c r="M8" s="118"/>
      <c r="N8" s="125"/>
      <c r="O8" s="74"/>
      <c r="P8" s="74"/>
      <c r="Q8" s="74"/>
      <c r="R8" s="74"/>
      <c r="S8" s="74"/>
      <c r="T8" s="74"/>
      <c r="U8" s="74"/>
      <c r="V8" s="88"/>
      <c r="W8" s="88"/>
      <c r="X8" s="88"/>
      <c r="Y8" s="88"/>
      <c r="Z8" s="88"/>
    </row>
    <row r="9" spans="1:26" ht="15.75" x14ac:dyDescent="0.25">
      <c r="A9" s="118"/>
      <c r="B9" s="121"/>
      <c r="C9" s="122"/>
      <c r="D9" s="118"/>
      <c r="E9" s="118" t="s">
        <v>142</v>
      </c>
      <c r="F9" s="118"/>
      <c r="G9" s="118"/>
      <c r="H9" s="118"/>
      <c r="I9" s="118"/>
      <c r="J9" s="122"/>
      <c r="K9" s="118"/>
      <c r="L9" s="118" t="s">
        <v>143</v>
      </c>
      <c r="M9" s="126">
        <v>120</v>
      </c>
      <c r="N9" s="126">
        <v>2835</v>
      </c>
      <c r="O9" s="74"/>
      <c r="P9" s="74"/>
      <c r="Q9" s="74"/>
      <c r="R9" s="74"/>
      <c r="S9" s="74"/>
      <c r="T9" s="74"/>
      <c r="U9" s="74"/>
      <c r="V9" s="88"/>
      <c r="W9" s="88"/>
      <c r="X9" s="88"/>
      <c r="Y9" s="88"/>
      <c r="Z9" s="88"/>
    </row>
    <row r="10" spans="1:26" ht="15.75" x14ac:dyDescent="0.25">
      <c r="A10" s="118"/>
      <c r="B10" s="121"/>
      <c r="C10" s="122"/>
      <c r="D10" s="118"/>
      <c r="E10" s="118" t="s">
        <v>144</v>
      </c>
      <c r="F10" s="118"/>
      <c r="G10" s="118"/>
      <c r="H10" s="118"/>
      <c r="I10" s="118"/>
      <c r="J10" s="122"/>
      <c r="K10" s="118"/>
      <c r="L10" s="118" t="s">
        <v>145</v>
      </c>
      <c r="M10" s="127">
        <v>5</v>
      </c>
      <c r="N10" s="128"/>
      <c r="O10" s="74"/>
      <c r="P10" s="74"/>
      <c r="Q10" s="74"/>
      <c r="R10" s="74"/>
      <c r="S10" s="74"/>
      <c r="T10" s="74"/>
      <c r="U10" s="74"/>
      <c r="V10" s="88"/>
      <c r="W10" s="88"/>
      <c r="X10" s="88"/>
      <c r="Y10" s="88"/>
      <c r="Z10" s="88"/>
    </row>
    <row r="11" spans="1:26" ht="24" customHeight="1" x14ac:dyDescent="0.25">
      <c r="A11" s="74"/>
      <c r="B11" s="92"/>
      <c r="C11" s="122"/>
      <c r="D11" s="118"/>
      <c r="E11" s="481" t="s">
        <v>146</v>
      </c>
      <c r="F11" s="482"/>
      <c r="G11" s="482"/>
      <c r="H11" s="482"/>
      <c r="I11" s="483"/>
      <c r="J11" s="129"/>
      <c r="K11" s="118"/>
      <c r="L11" s="118" t="s">
        <v>147</v>
      </c>
      <c r="M11" s="130">
        <f>M18</f>
        <v>1.3333333333333333</v>
      </c>
      <c r="N11" s="128"/>
      <c r="O11" s="74"/>
      <c r="P11" s="74"/>
      <c r="Q11" s="74"/>
      <c r="R11" s="74"/>
      <c r="S11" s="74"/>
      <c r="T11" s="74"/>
      <c r="U11" s="74"/>
      <c r="V11" s="88"/>
      <c r="W11" s="88"/>
      <c r="X11" s="88"/>
      <c r="Y11" s="88"/>
      <c r="Z11" s="88"/>
    </row>
    <row r="12" spans="1:26" ht="4.5" customHeight="1" x14ac:dyDescent="0.25">
      <c r="A12" s="74"/>
      <c r="B12" s="92"/>
      <c r="C12" s="122"/>
      <c r="D12" s="118"/>
      <c r="E12" s="118"/>
      <c r="F12" s="118"/>
      <c r="G12" s="118"/>
      <c r="H12" s="118"/>
      <c r="I12" s="118"/>
      <c r="J12" s="122"/>
      <c r="K12" s="118"/>
      <c r="L12" s="118"/>
      <c r="M12" s="118"/>
      <c r="N12" s="125"/>
      <c r="O12" s="74"/>
      <c r="P12" s="74"/>
      <c r="Q12" s="74"/>
      <c r="R12" s="74"/>
      <c r="S12" s="74"/>
      <c r="T12" s="74"/>
      <c r="U12" s="74"/>
      <c r="V12" s="88"/>
      <c r="W12" s="88"/>
      <c r="X12" s="88"/>
      <c r="Y12" s="88"/>
      <c r="Z12" s="88"/>
    </row>
    <row r="13" spans="1:26" ht="15.75" x14ac:dyDescent="0.25">
      <c r="A13" s="74"/>
      <c r="B13" s="92"/>
      <c r="C13" s="122"/>
      <c r="D13" s="118"/>
      <c r="E13" s="497" t="s">
        <v>148</v>
      </c>
      <c r="F13" s="483"/>
      <c r="G13" s="118"/>
      <c r="H13" s="118"/>
      <c r="I13" s="118"/>
      <c r="J13" s="122"/>
      <c r="K13" s="118"/>
      <c r="L13" s="498" t="s">
        <v>149</v>
      </c>
      <c r="M13" s="483"/>
      <c r="N13" s="124"/>
      <c r="O13" s="74"/>
      <c r="P13" s="74"/>
      <c r="Q13" s="74"/>
      <c r="R13" s="74"/>
      <c r="S13" s="74"/>
      <c r="T13" s="74"/>
      <c r="U13" s="74"/>
      <c r="V13" s="88"/>
      <c r="W13" s="88"/>
      <c r="X13" s="88"/>
      <c r="Y13" s="88"/>
      <c r="Z13" s="88"/>
    </row>
    <row r="14" spans="1:26" ht="15.75" x14ac:dyDescent="0.25">
      <c r="A14" s="74"/>
      <c r="B14" s="92"/>
      <c r="C14" s="122"/>
      <c r="D14" s="118"/>
      <c r="E14" s="118"/>
      <c r="F14" s="118"/>
      <c r="G14" s="118"/>
      <c r="H14" s="118"/>
      <c r="I14" s="118"/>
      <c r="J14" s="122"/>
      <c r="K14" s="118"/>
      <c r="L14" s="118"/>
      <c r="M14" s="131"/>
      <c r="N14" s="125"/>
      <c r="O14" s="74"/>
      <c r="P14" s="74"/>
      <c r="Q14" s="74"/>
      <c r="R14" s="74"/>
      <c r="S14" s="74"/>
      <c r="T14" s="74"/>
      <c r="U14" s="74"/>
      <c r="V14" s="88"/>
      <c r="W14" s="88"/>
      <c r="X14" s="88"/>
      <c r="Y14" s="88"/>
      <c r="Z14" s="88"/>
    </row>
    <row r="15" spans="1:26" ht="15.75" x14ac:dyDescent="0.25">
      <c r="A15" s="74"/>
      <c r="B15" s="92"/>
      <c r="C15" s="122"/>
      <c r="D15" s="118"/>
      <c r="E15" s="118" t="s">
        <v>150</v>
      </c>
      <c r="F15" s="118"/>
      <c r="G15" s="118"/>
      <c r="H15" s="118"/>
      <c r="I15" s="118"/>
      <c r="J15" s="122"/>
      <c r="K15" s="118"/>
      <c r="L15" s="118" t="s">
        <v>150</v>
      </c>
      <c r="M15" s="131">
        <v>8</v>
      </c>
      <c r="N15" s="125"/>
      <c r="O15" s="74"/>
      <c r="P15" s="74"/>
      <c r="Q15" s="74"/>
      <c r="R15" s="74"/>
      <c r="S15" s="74"/>
      <c r="T15" s="74"/>
      <c r="U15" s="74"/>
      <c r="V15" s="88"/>
      <c r="W15" s="88"/>
      <c r="X15" s="88"/>
      <c r="Y15" s="88"/>
      <c r="Z15" s="88"/>
    </row>
    <row r="16" spans="1:26" ht="15.75" x14ac:dyDescent="0.25">
      <c r="A16" s="74"/>
      <c r="B16" s="92"/>
      <c r="C16" s="122"/>
      <c r="D16" s="118"/>
      <c r="E16" s="132" t="s">
        <v>151</v>
      </c>
      <c r="F16" s="118"/>
      <c r="G16" s="118"/>
      <c r="H16" s="118"/>
      <c r="I16" s="118"/>
      <c r="J16" s="122"/>
      <c r="K16" s="118"/>
      <c r="L16" s="132" t="s">
        <v>151</v>
      </c>
      <c r="M16" s="131">
        <v>6</v>
      </c>
      <c r="N16" s="125"/>
      <c r="O16" s="74"/>
      <c r="P16" s="74"/>
      <c r="Q16" s="74"/>
      <c r="R16" s="74"/>
      <c r="S16" s="74"/>
      <c r="T16" s="74"/>
      <c r="U16" s="74"/>
      <c r="V16" s="88"/>
      <c r="W16" s="88"/>
      <c r="X16" s="88"/>
      <c r="Y16" s="88"/>
      <c r="Z16" s="88"/>
    </row>
    <row r="17" spans="1:26" ht="6.75" customHeight="1" x14ac:dyDescent="0.25">
      <c r="A17" s="74"/>
      <c r="B17" s="92"/>
      <c r="C17" s="122"/>
      <c r="D17" s="118"/>
      <c r="E17" s="118"/>
      <c r="F17" s="118"/>
      <c r="G17" s="118"/>
      <c r="H17" s="118"/>
      <c r="I17" s="118"/>
      <c r="J17" s="122"/>
      <c r="K17" s="118"/>
      <c r="L17" s="118"/>
      <c r="M17" s="118"/>
      <c r="N17" s="125"/>
      <c r="O17" s="74"/>
      <c r="P17" s="74"/>
      <c r="Q17" s="74"/>
      <c r="R17" s="74"/>
      <c r="S17" s="74"/>
      <c r="T17" s="74"/>
      <c r="U17" s="74"/>
      <c r="V17" s="88"/>
      <c r="W17" s="88"/>
      <c r="X17" s="88"/>
      <c r="Y17" s="88"/>
      <c r="Z17" s="88"/>
    </row>
    <row r="18" spans="1:26" ht="15.75" x14ac:dyDescent="0.25">
      <c r="A18" s="74"/>
      <c r="B18" s="92"/>
      <c r="C18" s="125"/>
      <c r="D18" s="74"/>
      <c r="E18" s="118"/>
      <c r="F18" s="118"/>
      <c r="G18" s="118"/>
      <c r="H18" s="118"/>
      <c r="I18" s="118"/>
      <c r="J18" s="122"/>
      <c r="K18" s="118"/>
      <c r="L18" s="133" t="s">
        <v>152</v>
      </c>
      <c r="M18" s="134">
        <f>M15/M16</f>
        <v>1.3333333333333333</v>
      </c>
      <c r="N18" s="135"/>
      <c r="O18" s="74"/>
      <c r="P18" s="74"/>
      <c r="Q18" s="74"/>
      <c r="R18" s="74"/>
      <c r="S18" s="74"/>
      <c r="T18" s="74"/>
      <c r="U18" s="74"/>
      <c r="V18" s="88"/>
      <c r="W18" s="88"/>
      <c r="X18" s="88"/>
      <c r="Y18" s="88"/>
      <c r="Z18" s="88"/>
    </row>
    <row r="19" spans="1:26" ht="6" customHeight="1" x14ac:dyDescent="0.25">
      <c r="A19" s="74"/>
      <c r="B19" s="92"/>
      <c r="C19" s="125"/>
      <c r="D19" s="74"/>
      <c r="E19" s="118"/>
      <c r="F19" s="118"/>
      <c r="G19" s="118"/>
      <c r="H19" s="118"/>
      <c r="I19" s="118"/>
      <c r="J19" s="122"/>
      <c r="K19" s="118"/>
      <c r="L19" s="118"/>
      <c r="M19" s="131"/>
      <c r="N19" s="125"/>
      <c r="O19" s="74"/>
      <c r="P19" s="74"/>
      <c r="Q19" s="74"/>
      <c r="R19" s="74"/>
      <c r="S19" s="74"/>
      <c r="T19" s="74"/>
      <c r="U19" s="74"/>
      <c r="V19" s="88"/>
      <c r="W19" s="88"/>
      <c r="X19" s="88"/>
      <c r="Y19" s="88"/>
      <c r="Z19" s="88"/>
    </row>
    <row r="20" spans="1:26" ht="15.75" x14ac:dyDescent="0.25">
      <c r="A20" s="74"/>
      <c r="B20" s="92"/>
      <c r="C20" s="125"/>
      <c r="D20" s="74"/>
      <c r="E20" s="118"/>
      <c r="F20" s="118"/>
      <c r="G20" s="118"/>
      <c r="H20" s="118"/>
      <c r="I20" s="118"/>
      <c r="J20" s="122"/>
      <c r="K20" s="118"/>
      <c r="L20" s="136" t="s">
        <v>153</v>
      </c>
      <c r="M20" s="137">
        <f>(M9/M10)*M11</f>
        <v>32</v>
      </c>
      <c r="N20" s="135"/>
      <c r="O20" s="74"/>
      <c r="P20" s="74"/>
      <c r="Q20" s="74"/>
      <c r="R20" s="74"/>
      <c r="S20" s="74"/>
      <c r="T20" s="74"/>
      <c r="U20" s="74"/>
      <c r="V20" s="88"/>
      <c r="W20" s="88"/>
      <c r="X20" s="88"/>
      <c r="Y20" s="88"/>
      <c r="Z20" s="88"/>
    </row>
    <row r="21" spans="1:26" ht="15.75" customHeight="1" x14ac:dyDescent="0.25">
      <c r="A21" s="74"/>
      <c r="B21" s="95"/>
      <c r="C21" s="138"/>
      <c r="D21" s="97"/>
      <c r="E21" s="139"/>
      <c r="F21" s="139"/>
      <c r="G21" s="139"/>
      <c r="H21" s="139"/>
      <c r="I21" s="139"/>
      <c r="J21" s="140"/>
      <c r="K21" s="139"/>
      <c r="L21" s="96"/>
      <c r="M21" s="141"/>
      <c r="N21" s="142"/>
      <c r="O21" s="74"/>
      <c r="P21" s="74"/>
      <c r="Q21" s="74"/>
      <c r="R21" s="74"/>
      <c r="S21" s="74"/>
      <c r="T21" s="74"/>
      <c r="U21" s="74"/>
      <c r="V21" s="88"/>
      <c r="W21" s="88"/>
      <c r="X21" s="88"/>
      <c r="Y21" s="88"/>
      <c r="Z21" s="88"/>
    </row>
    <row r="22" spans="1:26" ht="15" customHeight="1" x14ac:dyDescent="0.25">
      <c r="A22" s="74"/>
      <c r="B22" s="490" t="s">
        <v>154</v>
      </c>
      <c r="C22" s="491"/>
      <c r="D22" s="476" t="s">
        <v>138</v>
      </c>
      <c r="E22" s="442"/>
      <c r="F22" s="442"/>
      <c r="G22" s="442"/>
      <c r="H22" s="442"/>
      <c r="I22" s="442"/>
      <c r="J22" s="443"/>
      <c r="K22" s="143"/>
      <c r="L22" s="144" t="s">
        <v>155</v>
      </c>
      <c r="M22" s="145"/>
      <c r="N22" s="93"/>
      <c r="O22" s="146"/>
      <c r="P22" s="146"/>
      <c r="Q22" s="146"/>
      <c r="R22" s="74"/>
      <c r="S22" s="74"/>
      <c r="T22" s="74"/>
      <c r="U22" s="74"/>
      <c r="V22" s="88"/>
      <c r="W22" s="88"/>
      <c r="X22" s="88"/>
      <c r="Y22" s="88"/>
      <c r="Z22" s="88"/>
    </row>
    <row r="23" spans="1:26" ht="15.75" customHeight="1" x14ac:dyDescent="0.25">
      <c r="A23" s="74"/>
      <c r="B23" s="492"/>
      <c r="C23" s="493"/>
      <c r="D23" s="74"/>
      <c r="E23" s="118"/>
      <c r="F23" s="118"/>
      <c r="G23" s="118"/>
      <c r="H23" s="118"/>
      <c r="I23" s="118"/>
      <c r="J23" s="122"/>
      <c r="K23" s="74"/>
      <c r="L23" s="118"/>
      <c r="M23" s="118"/>
      <c r="N23" s="118"/>
      <c r="O23" s="74"/>
      <c r="P23" s="74"/>
      <c r="Q23" s="74"/>
      <c r="R23" s="74"/>
      <c r="S23" s="74"/>
      <c r="T23" s="74"/>
      <c r="U23" s="74"/>
      <c r="V23" s="88"/>
      <c r="W23" s="88"/>
      <c r="X23" s="88"/>
      <c r="Y23" s="88"/>
      <c r="Z23" s="88"/>
    </row>
    <row r="24" spans="1:26" ht="15.75" customHeight="1" x14ac:dyDescent="0.25">
      <c r="A24" s="74"/>
      <c r="B24" s="492"/>
      <c r="C24" s="493"/>
      <c r="D24" s="74"/>
      <c r="E24" s="120" t="s">
        <v>156</v>
      </c>
      <c r="F24" s="120" t="s">
        <v>157</v>
      </c>
      <c r="G24" s="118"/>
      <c r="H24" s="118"/>
      <c r="I24" s="118"/>
      <c r="J24" s="122"/>
      <c r="K24" s="74"/>
      <c r="L24" s="147" t="s">
        <v>158</v>
      </c>
      <c r="M24" s="148">
        <f>+M25*M26</f>
        <v>24.968856578914195</v>
      </c>
      <c r="N24" s="149">
        <f>+M26*M25</f>
        <v>24.968856578914195</v>
      </c>
      <c r="O24" s="74"/>
      <c r="P24" s="74"/>
      <c r="Q24" s="74"/>
      <c r="R24" s="74"/>
      <c r="S24" s="74"/>
      <c r="T24" s="74"/>
      <c r="U24" s="74"/>
      <c r="V24" s="88"/>
      <c r="W24" s="88"/>
      <c r="X24" s="88"/>
      <c r="Y24" s="88"/>
      <c r="Z24" s="88"/>
    </row>
    <row r="25" spans="1:26" ht="15.75" customHeight="1" x14ac:dyDescent="0.25">
      <c r="A25" s="74"/>
      <c r="B25" s="492"/>
      <c r="C25" s="493"/>
      <c r="D25" s="74"/>
      <c r="E25" s="118"/>
      <c r="F25" s="118" t="s">
        <v>159</v>
      </c>
      <c r="G25" s="118"/>
      <c r="H25" s="118"/>
      <c r="I25" s="118"/>
      <c r="J25" s="122"/>
      <c r="K25" s="74"/>
      <c r="L25" s="118" t="s">
        <v>160</v>
      </c>
      <c r="M25" s="126">
        <f>+M34*M54*M60*M67*M71*M79*M83</f>
        <v>0.78027676809106861</v>
      </c>
      <c r="N25" s="118"/>
      <c r="O25" s="74"/>
      <c r="P25" s="74"/>
      <c r="Q25" s="74"/>
      <c r="R25" s="74"/>
      <c r="S25" s="74"/>
      <c r="T25" s="74"/>
      <c r="U25" s="74"/>
      <c r="V25" s="88"/>
      <c r="W25" s="88"/>
      <c r="X25" s="88"/>
      <c r="Y25" s="88"/>
      <c r="Z25" s="88"/>
    </row>
    <row r="26" spans="1:26" ht="15.75" customHeight="1" x14ac:dyDescent="0.25">
      <c r="A26" s="74"/>
      <c r="B26" s="492"/>
      <c r="C26" s="493"/>
      <c r="D26" s="74"/>
      <c r="E26" s="118"/>
      <c r="F26" s="118" t="s">
        <v>161</v>
      </c>
      <c r="G26" s="118"/>
      <c r="H26" s="118"/>
      <c r="I26" s="118"/>
      <c r="J26" s="122"/>
      <c r="K26" s="74"/>
      <c r="L26" s="118" t="s">
        <v>162</v>
      </c>
      <c r="M26" s="126">
        <f>+M20</f>
        <v>32</v>
      </c>
      <c r="N26" s="149">
        <f>+M26*M25</f>
        <v>24.968856578914195</v>
      </c>
      <c r="O26" s="74"/>
      <c r="P26" s="74"/>
      <c r="Q26" s="74"/>
      <c r="R26" s="74"/>
      <c r="S26" s="74"/>
      <c r="T26" s="74"/>
      <c r="U26" s="74"/>
      <c r="V26" s="88"/>
      <c r="W26" s="88"/>
      <c r="X26" s="88"/>
      <c r="Y26" s="88"/>
      <c r="Z26" s="88"/>
    </row>
    <row r="27" spans="1:26" ht="15.75" customHeight="1" x14ac:dyDescent="0.25">
      <c r="A27" s="74"/>
      <c r="B27" s="492"/>
      <c r="C27" s="493"/>
      <c r="D27" s="74"/>
      <c r="E27" s="118"/>
      <c r="F27" s="118"/>
      <c r="G27" s="118"/>
      <c r="H27" s="118"/>
      <c r="I27" s="118"/>
      <c r="J27" s="122"/>
      <c r="K27" s="74"/>
      <c r="L27" s="118"/>
      <c r="M27" s="118"/>
      <c r="N27" s="118"/>
      <c r="O27" s="74"/>
      <c r="P27" s="74">
        <f>+M20*O28</f>
        <v>25.73816752874157</v>
      </c>
      <c r="Q27" s="74"/>
      <c r="R27" s="74"/>
      <c r="S27" s="74"/>
      <c r="T27" s="74"/>
      <c r="U27" s="74"/>
      <c r="V27" s="88"/>
      <c r="W27" s="88"/>
      <c r="X27" s="88"/>
      <c r="Y27" s="88"/>
      <c r="Z27" s="88"/>
    </row>
    <row r="28" spans="1:26" ht="15.75" customHeight="1" x14ac:dyDescent="0.25">
      <c r="A28" s="74"/>
      <c r="B28" s="494"/>
      <c r="C28" s="495"/>
      <c r="D28" s="74"/>
      <c r="E28" s="118"/>
      <c r="F28" s="118"/>
      <c r="G28" s="118"/>
      <c r="H28" s="118"/>
      <c r="I28" s="118"/>
      <c r="J28" s="122"/>
      <c r="K28" s="74"/>
      <c r="L28" s="118"/>
      <c r="M28" s="118"/>
      <c r="N28" s="118"/>
      <c r="O28" s="74">
        <f>+M34*M54*M67*M79*M83</f>
        <v>0.80431773527317407</v>
      </c>
      <c r="P28" s="74"/>
      <c r="Q28" s="74"/>
      <c r="R28" s="74"/>
      <c r="S28" s="74"/>
      <c r="T28" s="74"/>
      <c r="U28" s="74"/>
      <c r="V28" s="88"/>
      <c r="W28" s="88"/>
      <c r="X28" s="88"/>
      <c r="Y28" s="88"/>
      <c r="Z28" s="88"/>
    </row>
    <row r="29" spans="1:26" ht="15.75" customHeight="1" x14ac:dyDescent="0.25">
      <c r="A29" s="74"/>
      <c r="B29" s="92"/>
      <c r="C29" s="125"/>
      <c r="D29" s="74"/>
      <c r="E29" s="120" t="s">
        <v>163</v>
      </c>
      <c r="F29" s="120" t="s">
        <v>164</v>
      </c>
      <c r="G29" s="118"/>
      <c r="H29" s="118"/>
      <c r="I29" s="118"/>
      <c r="J29" s="122"/>
      <c r="K29" s="74"/>
      <c r="L29" s="120" t="s">
        <v>165</v>
      </c>
      <c r="M29" s="120">
        <f>+M30/M31</f>
        <v>0</v>
      </c>
      <c r="N29" s="118"/>
      <c r="O29" s="74"/>
      <c r="P29" s="74"/>
      <c r="Q29" s="74"/>
      <c r="R29" s="74"/>
      <c r="S29" s="74"/>
      <c r="T29" s="74"/>
      <c r="U29" s="74"/>
      <c r="V29" s="88"/>
      <c r="W29" s="88"/>
      <c r="X29" s="88"/>
      <c r="Y29" s="88"/>
      <c r="Z29" s="88"/>
    </row>
    <row r="30" spans="1:26" ht="15.75" customHeight="1" x14ac:dyDescent="0.25">
      <c r="A30" s="74"/>
      <c r="B30" s="92"/>
      <c r="C30" s="125"/>
      <c r="D30" s="74"/>
      <c r="E30" s="118"/>
      <c r="F30" s="118" t="s">
        <v>166</v>
      </c>
      <c r="G30" s="118"/>
      <c r="H30" s="118"/>
      <c r="I30" s="118"/>
      <c r="J30" s="122"/>
      <c r="K30" s="74"/>
      <c r="L30" s="118" t="s">
        <v>167</v>
      </c>
      <c r="M30" s="149">
        <f>+M35-M36</f>
        <v>0</v>
      </c>
      <c r="N30" s="118"/>
      <c r="O30" s="74"/>
      <c r="P30" s="74"/>
      <c r="Q30" s="74"/>
      <c r="R30" s="74"/>
      <c r="S30" s="74"/>
      <c r="T30" s="74"/>
      <c r="U30" s="74"/>
      <c r="V30" s="88"/>
      <c r="W30" s="88"/>
      <c r="X30" s="88"/>
      <c r="Y30" s="88"/>
      <c r="Z30" s="88"/>
    </row>
    <row r="31" spans="1:26" ht="15.75" customHeight="1" x14ac:dyDescent="0.25">
      <c r="A31" s="74"/>
      <c r="B31" s="92"/>
      <c r="C31" s="125"/>
      <c r="D31" s="74"/>
      <c r="E31" s="118"/>
      <c r="F31" s="118" t="s">
        <v>168</v>
      </c>
      <c r="G31" s="118"/>
      <c r="H31" s="118"/>
      <c r="I31" s="118"/>
      <c r="J31" s="122"/>
      <c r="K31" s="74"/>
      <c r="L31" s="118" t="s">
        <v>169</v>
      </c>
      <c r="M31" s="118">
        <v>3135</v>
      </c>
      <c r="N31" s="118"/>
      <c r="O31" s="74"/>
      <c r="P31" s="74"/>
      <c r="Q31" s="74"/>
      <c r="R31" s="74"/>
      <c r="S31" s="74"/>
      <c r="T31" s="74"/>
      <c r="U31" s="74"/>
      <c r="V31" s="88"/>
      <c r="W31" s="88"/>
      <c r="X31" s="88"/>
      <c r="Y31" s="88"/>
      <c r="Z31" s="88"/>
    </row>
    <row r="32" spans="1:26" ht="15.75" customHeight="1" x14ac:dyDescent="0.25">
      <c r="A32" s="74"/>
      <c r="B32" s="92"/>
      <c r="C32" s="125"/>
      <c r="D32" s="74"/>
      <c r="E32" s="118"/>
      <c r="F32" s="118"/>
      <c r="G32" s="118"/>
      <c r="H32" s="118"/>
      <c r="I32" s="118"/>
      <c r="J32" s="122"/>
      <c r="K32" s="74"/>
      <c r="L32" s="118"/>
      <c r="M32" s="118"/>
      <c r="N32" s="118"/>
      <c r="O32" s="74"/>
      <c r="P32" s="74"/>
      <c r="Q32" s="74"/>
      <c r="R32" s="74"/>
      <c r="S32" s="74"/>
      <c r="T32" s="74"/>
      <c r="U32" s="74"/>
      <c r="V32" s="88"/>
      <c r="W32" s="88"/>
      <c r="X32" s="88"/>
      <c r="Y32" s="88"/>
      <c r="Z32" s="88"/>
    </row>
    <row r="33" spans="1:26" ht="15.75" customHeight="1" x14ac:dyDescent="0.25">
      <c r="A33" s="74"/>
      <c r="B33" s="92"/>
      <c r="C33" s="125"/>
      <c r="D33" s="74"/>
      <c r="E33" s="150" t="s">
        <v>170</v>
      </c>
      <c r="F33" s="118"/>
      <c r="G33" s="118"/>
      <c r="H33" s="118"/>
      <c r="I33" s="118"/>
      <c r="J33" s="122"/>
      <c r="K33" s="74"/>
      <c r="L33" s="150" t="s">
        <v>170</v>
      </c>
      <c r="M33" s="118"/>
      <c r="N33" s="118"/>
      <c r="O33" s="74"/>
      <c r="P33" s="74"/>
      <c r="Q33" s="74"/>
      <c r="R33" s="74"/>
      <c r="S33" s="74"/>
      <c r="T33" s="74"/>
      <c r="U33" s="74"/>
      <c r="V33" s="88"/>
      <c r="W33" s="88"/>
      <c r="X33" s="88"/>
      <c r="Y33" s="88"/>
      <c r="Z33" s="88"/>
    </row>
    <row r="34" spans="1:26" ht="15.75" customHeight="1" x14ac:dyDescent="0.25">
      <c r="A34" s="74"/>
      <c r="B34" s="92"/>
      <c r="C34" s="125"/>
      <c r="D34" s="74"/>
      <c r="E34" s="120" t="s">
        <v>171</v>
      </c>
      <c r="F34" s="120" t="s">
        <v>172</v>
      </c>
      <c r="G34" s="118"/>
      <c r="H34" s="118"/>
      <c r="I34" s="118"/>
      <c r="J34" s="122"/>
      <c r="K34" s="74"/>
      <c r="L34" s="151" t="s">
        <v>173</v>
      </c>
      <c r="M34" s="148">
        <f>1-((M35-M36)/M35)</f>
        <v>1</v>
      </c>
      <c r="N34" s="118"/>
      <c r="O34" s="74"/>
      <c r="P34" s="74"/>
      <c r="Q34" s="74"/>
      <c r="R34" s="74"/>
      <c r="S34" s="74"/>
      <c r="T34" s="74"/>
      <c r="U34" s="74"/>
      <c r="V34" s="88"/>
      <c r="W34" s="88"/>
      <c r="X34" s="88"/>
      <c r="Y34" s="88"/>
      <c r="Z34" s="88"/>
    </row>
    <row r="35" spans="1:26" ht="15.75" customHeight="1" x14ac:dyDescent="0.25">
      <c r="A35" s="74"/>
      <c r="B35" s="92"/>
      <c r="C35" s="125"/>
      <c r="D35" s="74"/>
      <c r="E35" s="118"/>
      <c r="F35" s="118" t="s">
        <v>174</v>
      </c>
      <c r="G35" s="118"/>
      <c r="H35" s="118"/>
      <c r="I35" s="118"/>
      <c r="J35" s="122"/>
      <c r="K35" s="74"/>
      <c r="L35" s="118" t="s">
        <v>175</v>
      </c>
      <c r="M35" s="152">
        <f>+N35*O35</f>
        <v>2760</v>
      </c>
      <c r="N35" s="118">
        <v>1840</v>
      </c>
      <c r="O35" s="74">
        <v>1.5</v>
      </c>
      <c r="P35" s="74"/>
      <c r="Q35" s="74"/>
      <c r="R35" s="74"/>
      <c r="S35" s="74"/>
      <c r="T35" s="74"/>
      <c r="U35" s="74"/>
      <c r="V35" s="88"/>
      <c r="W35" s="88"/>
      <c r="X35" s="88"/>
      <c r="Y35" s="88"/>
      <c r="Z35" s="88"/>
    </row>
    <row r="36" spans="1:26" ht="15.75" customHeight="1" x14ac:dyDescent="0.25">
      <c r="A36" s="74"/>
      <c r="B36" s="92"/>
      <c r="C36" s="125"/>
      <c r="D36" s="74"/>
      <c r="E36" s="118"/>
      <c r="F36" s="118" t="s">
        <v>176</v>
      </c>
      <c r="G36" s="118"/>
      <c r="H36" s="118"/>
      <c r="I36" s="118"/>
      <c r="J36" s="122"/>
      <c r="K36" s="74"/>
      <c r="L36" s="118" t="s">
        <v>177</v>
      </c>
      <c r="M36" s="126">
        <f>+N35*O35</f>
        <v>2760</v>
      </c>
      <c r="N36" s="118">
        <f>1000+430</f>
        <v>1430</v>
      </c>
      <c r="O36" s="74"/>
      <c r="P36" s="74"/>
      <c r="Q36" s="74"/>
      <c r="R36" s="74"/>
      <c r="S36" s="74"/>
      <c r="T36" s="74"/>
      <c r="U36" s="74"/>
      <c r="V36" s="88"/>
      <c r="W36" s="88"/>
      <c r="X36" s="88"/>
      <c r="Y36" s="88"/>
      <c r="Z36" s="88"/>
    </row>
    <row r="37" spans="1:26" ht="15.75" customHeight="1" x14ac:dyDescent="0.25">
      <c r="A37" s="74"/>
      <c r="B37" s="92"/>
      <c r="C37" s="125"/>
      <c r="D37" s="74"/>
      <c r="E37" s="120"/>
      <c r="F37" s="120" t="s">
        <v>178</v>
      </c>
      <c r="G37" s="118"/>
      <c r="H37" s="118"/>
      <c r="I37" s="118"/>
      <c r="J37" s="122"/>
      <c r="K37" s="74"/>
      <c r="L37" s="120" t="s">
        <v>179</v>
      </c>
      <c r="M37" s="120">
        <f>+M38*M39*M40</f>
        <v>81.818181818181813</v>
      </c>
      <c r="N37" s="118"/>
      <c r="O37" s="74"/>
      <c r="P37" s="74"/>
      <c r="Q37" s="74"/>
      <c r="R37" s="74"/>
      <c r="S37" s="74"/>
      <c r="T37" s="74"/>
      <c r="U37" s="74"/>
      <c r="V37" s="88"/>
      <c r="W37" s="88"/>
      <c r="X37" s="88"/>
      <c r="Y37" s="88"/>
      <c r="Z37" s="88"/>
    </row>
    <row r="38" spans="1:26" ht="15.75" customHeight="1" x14ac:dyDescent="0.25">
      <c r="A38" s="74"/>
      <c r="B38" s="92"/>
      <c r="C38" s="125"/>
      <c r="D38" s="74"/>
      <c r="E38" s="118"/>
      <c r="F38" s="118" t="s">
        <v>180</v>
      </c>
      <c r="G38" s="118"/>
      <c r="H38" s="118"/>
      <c r="I38" s="118"/>
      <c r="J38" s="122"/>
      <c r="K38" s="74"/>
      <c r="L38" s="118" t="s">
        <v>181</v>
      </c>
      <c r="M38" s="118">
        <f>+M41</f>
        <v>1.3636363636363635</v>
      </c>
      <c r="N38" s="118"/>
      <c r="O38" s="74"/>
      <c r="P38" s="74"/>
      <c r="Q38" s="74"/>
      <c r="R38" s="74"/>
      <c r="S38" s="74"/>
      <c r="T38" s="74"/>
      <c r="U38" s="74"/>
      <c r="V38" s="88"/>
      <c r="W38" s="88"/>
      <c r="X38" s="88"/>
      <c r="Y38" s="88"/>
      <c r="Z38" s="88"/>
    </row>
    <row r="39" spans="1:26" ht="30" x14ac:dyDescent="0.25">
      <c r="A39" s="74"/>
      <c r="B39" s="92"/>
      <c r="C39" s="125"/>
      <c r="D39" s="74"/>
      <c r="E39" s="153"/>
      <c r="F39" s="153" t="s">
        <v>182</v>
      </c>
      <c r="G39" s="118"/>
      <c r="H39" s="118"/>
      <c r="I39" s="118"/>
      <c r="J39" s="122"/>
      <c r="K39" s="74"/>
      <c r="L39" s="153" t="s">
        <v>183</v>
      </c>
      <c r="M39" s="153">
        <v>4</v>
      </c>
      <c r="N39" s="118"/>
      <c r="O39" s="74"/>
      <c r="P39" s="74"/>
      <c r="Q39" s="74"/>
      <c r="R39" s="74"/>
      <c r="S39" s="74"/>
      <c r="T39" s="74"/>
      <c r="U39" s="74"/>
      <c r="V39" s="88"/>
      <c r="W39" s="88"/>
      <c r="X39" s="88"/>
      <c r="Y39" s="88"/>
      <c r="Z39" s="88"/>
    </row>
    <row r="40" spans="1:26" ht="13.5" customHeight="1" x14ac:dyDescent="0.25">
      <c r="A40" s="74"/>
      <c r="B40" s="92"/>
      <c r="C40" s="125"/>
      <c r="D40" s="74"/>
      <c r="E40" s="118"/>
      <c r="F40" s="118" t="s">
        <v>184</v>
      </c>
      <c r="G40" s="118"/>
      <c r="H40" s="118"/>
      <c r="I40" s="118"/>
      <c r="J40" s="122"/>
      <c r="K40" s="74"/>
      <c r="L40" s="118" t="s">
        <v>185</v>
      </c>
      <c r="M40" s="118">
        <v>15</v>
      </c>
      <c r="N40" s="118"/>
      <c r="O40" s="74"/>
      <c r="P40" s="74"/>
      <c r="Q40" s="74"/>
      <c r="R40" s="74"/>
      <c r="S40" s="74"/>
      <c r="T40" s="74"/>
      <c r="U40" s="74"/>
      <c r="V40" s="88"/>
      <c r="W40" s="88"/>
      <c r="X40" s="88"/>
      <c r="Y40" s="88"/>
      <c r="Z40" s="88"/>
    </row>
    <row r="41" spans="1:26" ht="13.5" customHeight="1" x14ac:dyDescent="0.25">
      <c r="A41" s="74"/>
      <c r="B41" s="92"/>
      <c r="C41" s="125"/>
      <c r="D41" s="74"/>
      <c r="E41" s="120"/>
      <c r="F41" s="120" t="s">
        <v>186</v>
      </c>
      <c r="G41" s="118"/>
      <c r="H41" s="118"/>
      <c r="I41" s="118"/>
      <c r="J41" s="122"/>
      <c r="K41" s="74"/>
      <c r="L41" s="120" t="s">
        <v>187</v>
      </c>
      <c r="M41" s="120">
        <f>+(M43)/((M44*M45)+M46)</f>
        <v>1.3636363636363635</v>
      </c>
      <c r="N41" s="118"/>
      <c r="O41" s="74"/>
      <c r="P41" s="74"/>
      <c r="Q41" s="74"/>
      <c r="R41" s="74"/>
      <c r="S41" s="74"/>
      <c r="T41" s="74"/>
      <c r="U41" s="74"/>
      <c r="V41" s="88"/>
      <c r="W41" s="88"/>
      <c r="X41" s="88"/>
      <c r="Y41" s="88"/>
      <c r="Z41" s="88"/>
    </row>
    <row r="42" spans="1:26" ht="13.5" customHeight="1" x14ac:dyDescent="0.25">
      <c r="A42" s="74"/>
      <c r="B42" s="92"/>
      <c r="C42" s="125"/>
      <c r="D42" s="74"/>
      <c r="E42" s="118"/>
      <c r="F42" s="118"/>
      <c r="G42" s="118"/>
      <c r="H42" s="118"/>
      <c r="I42" s="118"/>
      <c r="J42" s="122"/>
      <c r="K42" s="74"/>
      <c r="L42" s="118"/>
      <c r="M42" s="118"/>
      <c r="N42" s="118"/>
      <c r="O42" s="74"/>
      <c r="P42" s="74"/>
      <c r="Q42" s="74"/>
      <c r="R42" s="74"/>
      <c r="S42" s="74"/>
      <c r="T42" s="74"/>
      <c r="U42" s="74"/>
      <c r="V42" s="88"/>
      <c r="W42" s="88"/>
      <c r="X42" s="88"/>
      <c r="Y42" s="88"/>
      <c r="Z42" s="88"/>
    </row>
    <row r="43" spans="1:26" ht="13.5" customHeight="1" x14ac:dyDescent="0.25">
      <c r="A43" s="74"/>
      <c r="B43" s="92"/>
      <c r="C43" s="125"/>
      <c r="D43" s="74"/>
      <c r="E43" s="118"/>
      <c r="F43" s="118" t="s">
        <v>188</v>
      </c>
      <c r="G43" s="118"/>
      <c r="H43" s="118"/>
      <c r="I43" s="118"/>
      <c r="J43" s="122"/>
      <c r="K43" s="74"/>
      <c r="L43" s="118" t="s">
        <v>189</v>
      </c>
      <c r="M43" s="118">
        <v>120</v>
      </c>
      <c r="N43" s="118"/>
      <c r="O43" s="74"/>
      <c r="P43" s="74"/>
      <c r="Q43" s="74"/>
      <c r="R43" s="74"/>
      <c r="S43" s="74"/>
      <c r="T43" s="74"/>
      <c r="U43" s="74"/>
      <c r="V43" s="88"/>
      <c r="W43" s="88"/>
      <c r="X43" s="88"/>
      <c r="Y43" s="88"/>
      <c r="Z43" s="88"/>
    </row>
    <row r="44" spans="1:26" ht="13.5" customHeight="1" x14ac:dyDescent="0.25">
      <c r="A44" s="74"/>
      <c r="B44" s="92"/>
      <c r="C44" s="125"/>
      <c r="D44" s="74"/>
      <c r="E44" s="118"/>
      <c r="F44" s="118" t="s">
        <v>190</v>
      </c>
      <c r="G44" s="118"/>
      <c r="H44" s="118"/>
      <c r="I44" s="118"/>
      <c r="J44" s="122"/>
      <c r="K44" s="74"/>
      <c r="L44" s="118" t="s">
        <v>191</v>
      </c>
      <c r="M44" s="118">
        <v>2</v>
      </c>
      <c r="N44" s="118"/>
      <c r="O44" s="74"/>
      <c r="P44" s="74"/>
      <c r="Q44" s="74"/>
      <c r="R44" s="74"/>
      <c r="S44" s="74"/>
      <c r="T44" s="74"/>
      <c r="U44" s="74"/>
      <c r="V44" s="88"/>
      <c r="W44" s="88"/>
      <c r="X44" s="88"/>
      <c r="Y44" s="88"/>
      <c r="Z44" s="88"/>
    </row>
    <row r="45" spans="1:26" ht="30" x14ac:dyDescent="0.25">
      <c r="A45" s="74"/>
      <c r="B45" s="92"/>
      <c r="C45" s="125"/>
      <c r="D45" s="74"/>
      <c r="E45" s="153"/>
      <c r="F45" s="153" t="s">
        <v>192</v>
      </c>
      <c r="G45" s="118"/>
      <c r="H45" s="118"/>
      <c r="I45" s="118"/>
      <c r="J45" s="122"/>
      <c r="K45" s="74"/>
      <c r="L45" s="153" t="s">
        <v>193</v>
      </c>
      <c r="M45" s="153">
        <f>+M39</f>
        <v>4</v>
      </c>
      <c r="N45" s="118"/>
      <c r="O45" s="74"/>
      <c r="P45" s="74"/>
      <c r="Q45" s="74"/>
      <c r="R45" s="74"/>
      <c r="S45" s="74"/>
      <c r="T45" s="74"/>
      <c r="U45" s="74"/>
      <c r="V45" s="88"/>
      <c r="W45" s="88"/>
      <c r="X45" s="88"/>
      <c r="Y45" s="88"/>
      <c r="Z45" s="88"/>
    </row>
    <row r="46" spans="1:26" ht="13.5" customHeight="1" x14ac:dyDescent="0.25">
      <c r="A46" s="74"/>
      <c r="B46" s="92"/>
      <c r="C46" s="125"/>
      <c r="D46" s="74"/>
      <c r="E46" s="118"/>
      <c r="F46" s="118" t="s">
        <v>194</v>
      </c>
      <c r="G46" s="118"/>
      <c r="H46" s="118"/>
      <c r="I46" s="118"/>
      <c r="J46" s="122"/>
      <c r="K46" s="74"/>
      <c r="L46" s="118" t="s">
        <v>195</v>
      </c>
      <c r="M46" s="118">
        <v>80</v>
      </c>
      <c r="N46" s="118"/>
      <c r="O46" s="74"/>
      <c r="P46" s="74"/>
      <c r="Q46" s="74"/>
      <c r="R46" s="74"/>
      <c r="S46" s="74"/>
      <c r="T46" s="74"/>
      <c r="U46" s="74"/>
      <c r="V46" s="88"/>
      <c r="W46" s="88"/>
      <c r="X46" s="88"/>
      <c r="Y46" s="88"/>
      <c r="Z46" s="88"/>
    </row>
    <row r="47" spans="1:26" ht="13.5" customHeight="1" x14ac:dyDescent="0.25">
      <c r="A47" s="74"/>
      <c r="B47" s="92"/>
      <c r="C47" s="125"/>
      <c r="D47" s="74"/>
      <c r="E47" s="118"/>
      <c r="F47" s="118"/>
      <c r="G47" s="118"/>
      <c r="H47" s="118"/>
      <c r="I47" s="118"/>
      <c r="J47" s="122"/>
      <c r="K47" s="74"/>
      <c r="L47" s="118"/>
      <c r="M47" s="118"/>
      <c r="N47" s="118"/>
      <c r="O47" s="74"/>
      <c r="P47" s="74"/>
      <c r="Q47" s="74"/>
      <c r="R47" s="74"/>
      <c r="S47" s="74"/>
      <c r="T47" s="74"/>
      <c r="U47" s="74"/>
      <c r="V47" s="88"/>
      <c r="W47" s="88"/>
      <c r="X47" s="88"/>
      <c r="Y47" s="88"/>
      <c r="Z47" s="88"/>
    </row>
    <row r="48" spans="1:26" ht="13.5" customHeight="1" x14ac:dyDescent="0.25">
      <c r="A48" s="74"/>
      <c r="B48" s="92"/>
      <c r="C48" s="125"/>
      <c r="D48" s="74"/>
      <c r="E48" s="154" t="s">
        <v>196</v>
      </c>
      <c r="F48" s="118"/>
      <c r="G48" s="118"/>
      <c r="H48" s="118"/>
      <c r="I48" s="118"/>
      <c r="J48" s="122"/>
      <c r="K48" s="74"/>
      <c r="L48" s="154" t="s">
        <v>196</v>
      </c>
      <c r="M48" s="118"/>
      <c r="N48" s="118"/>
      <c r="O48" s="74"/>
      <c r="P48" s="74"/>
      <c r="Q48" s="74"/>
      <c r="R48" s="74"/>
      <c r="S48" s="74"/>
      <c r="T48" s="74"/>
      <c r="U48" s="74"/>
      <c r="V48" s="88"/>
      <c r="W48" s="88"/>
      <c r="X48" s="88"/>
      <c r="Y48" s="88"/>
      <c r="Z48" s="88"/>
    </row>
    <row r="49" spans="1:26" ht="13.5" customHeight="1" x14ac:dyDescent="0.25">
      <c r="A49" s="74"/>
      <c r="B49" s="92"/>
      <c r="C49" s="125"/>
      <c r="D49" s="74"/>
      <c r="E49" s="155" t="s">
        <v>197</v>
      </c>
      <c r="F49" s="155" t="s">
        <v>198</v>
      </c>
      <c r="G49" s="155" t="s">
        <v>199</v>
      </c>
      <c r="H49" s="155"/>
      <c r="I49" s="118"/>
      <c r="J49" s="122"/>
      <c r="K49" s="74"/>
      <c r="L49" s="118"/>
      <c r="M49" s="118"/>
      <c r="N49" s="118"/>
      <c r="O49" s="156"/>
      <c r="P49" s="74"/>
      <c r="Q49" s="74"/>
      <c r="R49" s="74"/>
      <c r="S49" s="74"/>
      <c r="T49" s="74"/>
      <c r="U49" s="74"/>
      <c r="V49" s="88"/>
      <c r="W49" s="88"/>
      <c r="X49" s="88"/>
      <c r="Y49" s="88"/>
      <c r="Z49" s="88"/>
    </row>
    <row r="50" spans="1:26" ht="13.5" customHeight="1" x14ac:dyDescent="0.25">
      <c r="A50" s="74"/>
      <c r="B50" s="92"/>
      <c r="C50" s="125"/>
      <c r="D50" s="74"/>
      <c r="E50" s="157" t="s">
        <v>200</v>
      </c>
      <c r="F50" s="157" t="s">
        <v>201</v>
      </c>
      <c r="G50" s="157">
        <v>0</v>
      </c>
      <c r="H50" s="157"/>
      <c r="I50" s="118"/>
      <c r="J50" s="122"/>
      <c r="K50" s="74"/>
      <c r="L50" s="118"/>
      <c r="M50" s="118"/>
      <c r="N50" s="118"/>
      <c r="O50" s="156"/>
      <c r="P50" s="74"/>
      <c r="Q50" s="74"/>
      <c r="R50" s="74"/>
      <c r="S50" s="74"/>
      <c r="T50" s="74"/>
      <c r="U50" s="74"/>
      <c r="V50" s="88"/>
      <c r="W50" s="88"/>
      <c r="X50" s="88"/>
      <c r="Y50" s="88"/>
      <c r="Z50" s="88"/>
    </row>
    <row r="51" spans="1:26" ht="13.5" customHeight="1" x14ac:dyDescent="0.25">
      <c r="A51" s="74"/>
      <c r="B51" s="92"/>
      <c r="C51" s="125"/>
      <c r="D51" s="74"/>
      <c r="E51" s="158" t="s">
        <v>202</v>
      </c>
      <c r="F51" s="158" t="s">
        <v>203</v>
      </c>
      <c r="G51" s="158">
        <v>1</v>
      </c>
      <c r="H51" s="158"/>
      <c r="I51" s="118"/>
      <c r="J51" s="122"/>
      <c r="K51" s="74"/>
      <c r="L51" s="118"/>
      <c r="M51" s="118"/>
      <c r="N51" s="118"/>
      <c r="O51" s="156"/>
      <c r="P51" s="74"/>
      <c r="Q51" s="74"/>
      <c r="R51" s="74"/>
      <c r="S51" s="74"/>
      <c r="T51" s="74"/>
      <c r="U51" s="74"/>
      <c r="V51" s="88"/>
      <c r="W51" s="88"/>
      <c r="X51" s="88"/>
      <c r="Y51" s="88"/>
      <c r="Z51" s="88"/>
    </row>
    <row r="52" spans="1:26" ht="13.5" customHeight="1" x14ac:dyDescent="0.25">
      <c r="A52" s="74"/>
      <c r="B52" s="92"/>
      <c r="C52" s="125"/>
      <c r="D52" s="74"/>
      <c r="E52" s="159" t="s">
        <v>204</v>
      </c>
      <c r="F52" s="159" t="s">
        <v>205</v>
      </c>
      <c r="G52" s="159">
        <v>1.5</v>
      </c>
      <c r="H52" s="159"/>
      <c r="I52" s="118"/>
      <c r="J52" s="122"/>
      <c r="K52" s="74"/>
      <c r="L52" s="118"/>
      <c r="M52" s="118"/>
      <c r="N52" s="118"/>
      <c r="O52" s="156"/>
      <c r="P52" s="74"/>
      <c r="Q52" s="74"/>
      <c r="R52" s="74"/>
      <c r="S52" s="74"/>
      <c r="T52" s="74"/>
      <c r="U52" s="74"/>
      <c r="V52" s="88"/>
      <c r="W52" s="88"/>
      <c r="X52" s="88"/>
      <c r="Y52" s="88"/>
      <c r="Z52" s="88"/>
    </row>
    <row r="53" spans="1:26" ht="13.5" customHeight="1" x14ac:dyDescent="0.25">
      <c r="A53" s="74"/>
      <c r="B53" s="92"/>
      <c r="C53" s="125"/>
      <c r="D53" s="74"/>
      <c r="E53" s="118"/>
      <c r="F53" s="118"/>
      <c r="G53" s="118"/>
      <c r="H53" s="118"/>
      <c r="I53" s="118"/>
      <c r="J53" s="122"/>
      <c r="K53" s="74"/>
      <c r="L53" s="118"/>
      <c r="M53" s="118"/>
      <c r="N53" s="118"/>
      <c r="O53" s="74"/>
      <c r="P53" s="74"/>
      <c r="Q53" s="74"/>
      <c r="R53" s="74"/>
      <c r="S53" s="74"/>
      <c r="T53" s="74"/>
      <c r="U53" s="74"/>
      <c r="V53" s="88"/>
      <c r="W53" s="88"/>
      <c r="X53" s="88"/>
      <c r="Y53" s="88"/>
      <c r="Z53" s="88"/>
    </row>
    <row r="54" spans="1:26" ht="30" x14ac:dyDescent="0.25">
      <c r="A54" s="74"/>
      <c r="B54" s="92"/>
      <c r="C54" s="125"/>
      <c r="D54" s="74"/>
      <c r="E54" s="160" t="s">
        <v>206</v>
      </c>
      <c r="F54" s="120" t="s">
        <v>207</v>
      </c>
      <c r="G54" s="120"/>
      <c r="H54" s="118"/>
      <c r="I54" s="118"/>
      <c r="J54" s="122"/>
      <c r="K54" s="74"/>
      <c r="L54" s="161" t="s">
        <v>208</v>
      </c>
      <c r="M54" s="147">
        <f>1-((M55*M58+M56*M59)/M57)</f>
        <v>0.97282608695652173</v>
      </c>
      <c r="N54" s="151"/>
      <c r="O54" s="74"/>
      <c r="P54" s="74"/>
      <c r="Q54" s="74"/>
      <c r="R54" s="74"/>
      <c r="S54" s="74"/>
      <c r="T54" s="74"/>
      <c r="U54" s="74"/>
      <c r="V54" s="88"/>
      <c r="W54" s="88"/>
      <c r="X54" s="88"/>
      <c r="Y54" s="88"/>
      <c r="Z54" s="88"/>
    </row>
    <row r="55" spans="1:26" ht="13.5" customHeight="1" x14ac:dyDescent="0.25">
      <c r="A55" s="74"/>
      <c r="B55" s="92"/>
      <c r="C55" s="125"/>
      <c r="D55" s="74"/>
      <c r="E55" s="118"/>
      <c r="F55" s="118" t="s">
        <v>209</v>
      </c>
      <c r="G55" s="118"/>
      <c r="H55" s="118"/>
      <c r="I55" s="118"/>
      <c r="J55" s="122"/>
      <c r="K55" s="74"/>
      <c r="L55" s="118" t="s">
        <v>210</v>
      </c>
      <c r="M55" s="118">
        <v>0</v>
      </c>
      <c r="N55" s="118"/>
      <c r="O55" s="74">
        <f>+M54*M60</f>
        <v>0.94639059546313797</v>
      </c>
      <c r="P55" s="74"/>
      <c r="Q55" s="74"/>
      <c r="R55" s="74"/>
      <c r="S55" s="74"/>
      <c r="T55" s="74"/>
      <c r="U55" s="74"/>
      <c r="V55" s="88"/>
      <c r="W55" s="88"/>
      <c r="X55" s="88"/>
      <c r="Y55" s="88"/>
      <c r="Z55" s="88"/>
    </row>
    <row r="56" spans="1:26" ht="13.5" customHeight="1" x14ac:dyDescent="0.25">
      <c r="A56" s="74"/>
      <c r="B56" s="92"/>
      <c r="C56" s="125"/>
      <c r="D56" s="74"/>
      <c r="E56" s="118"/>
      <c r="F56" s="119" t="s">
        <v>211</v>
      </c>
      <c r="G56" s="118"/>
      <c r="H56" s="118"/>
      <c r="I56" s="118"/>
      <c r="J56" s="122"/>
      <c r="K56" s="74"/>
      <c r="L56" s="119" t="s">
        <v>212</v>
      </c>
      <c r="M56" s="119">
        <v>50</v>
      </c>
      <c r="N56" s="118"/>
      <c r="O56" s="74"/>
      <c r="P56" s="74"/>
      <c r="Q56" s="74"/>
      <c r="R56" s="74"/>
      <c r="S56" s="74"/>
      <c r="T56" s="74"/>
      <c r="U56" s="74"/>
      <c r="V56" s="88"/>
      <c r="W56" s="88"/>
      <c r="X56" s="88"/>
      <c r="Y56" s="88"/>
      <c r="Z56" s="88"/>
    </row>
    <row r="57" spans="1:26" ht="13.5" customHeight="1" x14ac:dyDescent="0.25">
      <c r="A57" s="74"/>
      <c r="B57" s="92"/>
      <c r="C57" s="125"/>
      <c r="D57" s="74"/>
      <c r="E57" s="118"/>
      <c r="F57" s="118" t="s">
        <v>213</v>
      </c>
      <c r="G57" s="118"/>
      <c r="H57" s="118"/>
      <c r="I57" s="118"/>
      <c r="J57" s="122"/>
      <c r="K57" s="74"/>
      <c r="L57" s="118" t="s">
        <v>214</v>
      </c>
      <c r="M57" s="118">
        <v>1840</v>
      </c>
      <c r="N57" s="118"/>
      <c r="O57" s="74"/>
      <c r="P57" s="74"/>
      <c r="Q57" s="74"/>
      <c r="R57" s="74"/>
      <c r="S57" s="74"/>
      <c r="T57" s="74"/>
      <c r="U57" s="74"/>
      <c r="V57" s="88"/>
      <c r="W57" s="88"/>
      <c r="X57" s="88"/>
      <c r="Y57" s="88"/>
      <c r="Z57" s="88"/>
    </row>
    <row r="58" spans="1:26" ht="13.5" customHeight="1" x14ac:dyDescent="0.25">
      <c r="A58" s="74"/>
      <c r="B58" s="92"/>
      <c r="C58" s="125"/>
      <c r="D58" s="74"/>
      <c r="E58" s="118"/>
      <c r="F58" s="118"/>
      <c r="G58" s="118"/>
      <c r="H58" s="118"/>
      <c r="I58" s="118"/>
      <c r="J58" s="122"/>
      <c r="K58" s="74"/>
      <c r="L58" s="118" t="s">
        <v>215</v>
      </c>
      <c r="M58" s="118">
        <v>1.5</v>
      </c>
      <c r="N58" s="118"/>
      <c r="O58" s="74"/>
      <c r="P58" s="74"/>
      <c r="Q58" s="74"/>
      <c r="R58" s="74"/>
      <c r="S58" s="74"/>
      <c r="T58" s="74"/>
      <c r="U58" s="74"/>
      <c r="V58" s="88"/>
      <c r="W58" s="88"/>
      <c r="X58" s="88"/>
      <c r="Y58" s="88"/>
      <c r="Z58" s="88"/>
    </row>
    <row r="59" spans="1:26" ht="13.5" customHeight="1" x14ac:dyDescent="0.25">
      <c r="A59" s="74"/>
      <c r="B59" s="92"/>
      <c r="C59" s="125"/>
      <c r="D59" s="74"/>
      <c r="E59" s="118"/>
      <c r="F59" s="118"/>
      <c r="G59" s="118"/>
      <c r="H59" s="118"/>
      <c r="I59" s="118"/>
      <c r="J59" s="122"/>
      <c r="K59" s="74"/>
      <c r="L59" s="118" t="s">
        <v>216</v>
      </c>
      <c r="M59" s="118">
        <v>1</v>
      </c>
      <c r="N59" s="118"/>
      <c r="O59" s="74"/>
      <c r="P59" s="74"/>
      <c r="Q59" s="74"/>
      <c r="R59" s="74"/>
      <c r="S59" s="74"/>
      <c r="T59" s="74"/>
      <c r="U59" s="74"/>
      <c r="V59" s="88"/>
      <c r="W59" s="88"/>
      <c r="X59" s="88"/>
      <c r="Y59" s="88"/>
      <c r="Z59" s="88"/>
    </row>
    <row r="60" spans="1:26" ht="38.25" customHeight="1" x14ac:dyDescent="0.25">
      <c r="A60" s="74"/>
      <c r="B60" s="92"/>
      <c r="C60" s="125"/>
      <c r="D60" s="74"/>
      <c r="E60" s="160" t="s">
        <v>217</v>
      </c>
      <c r="F60" s="120" t="s">
        <v>218</v>
      </c>
      <c r="G60" s="120"/>
      <c r="H60" s="118"/>
      <c r="I60" s="118"/>
      <c r="J60" s="122"/>
      <c r="K60" s="74"/>
      <c r="L60" s="160" t="s">
        <v>219</v>
      </c>
      <c r="M60" s="147">
        <f>1-((M61*M64+M62*M65)/M63)</f>
        <v>0.97282608695652173</v>
      </c>
      <c r="N60" s="120"/>
      <c r="O60" s="74">
        <f>+M54*M67*M79*M83</f>
        <v>0.80431773527317407</v>
      </c>
      <c r="P60" s="74"/>
      <c r="Q60" s="74"/>
      <c r="R60" s="74"/>
      <c r="S60" s="74"/>
      <c r="T60" s="74"/>
      <c r="U60" s="74"/>
      <c r="V60" s="88"/>
      <c r="W60" s="88"/>
      <c r="X60" s="88"/>
      <c r="Y60" s="88"/>
      <c r="Z60" s="88"/>
    </row>
    <row r="61" spans="1:26" ht="13.5" customHeight="1" x14ac:dyDescent="0.25">
      <c r="A61" s="74"/>
      <c r="B61" s="92"/>
      <c r="C61" s="125"/>
      <c r="D61" s="74"/>
      <c r="E61" s="118"/>
      <c r="F61" s="118" t="s">
        <v>220</v>
      </c>
      <c r="G61" s="118"/>
      <c r="H61" s="118"/>
      <c r="I61" s="118"/>
      <c r="J61" s="122"/>
      <c r="K61" s="74"/>
      <c r="L61" s="118" t="s">
        <v>221</v>
      </c>
      <c r="M61" s="118">
        <v>0</v>
      </c>
      <c r="N61" s="118"/>
      <c r="O61" s="74"/>
      <c r="P61" s="74"/>
      <c r="Q61" s="74"/>
      <c r="R61" s="74"/>
      <c r="S61" s="74"/>
      <c r="T61" s="74"/>
      <c r="U61" s="74"/>
      <c r="V61" s="88"/>
      <c r="W61" s="88"/>
      <c r="X61" s="88"/>
      <c r="Y61" s="88"/>
      <c r="Z61" s="88"/>
    </row>
    <row r="62" spans="1:26" ht="13.5" customHeight="1" x14ac:dyDescent="0.25">
      <c r="A62" s="74"/>
      <c r="B62" s="92"/>
      <c r="C62" s="125"/>
      <c r="D62" s="74"/>
      <c r="E62" s="118"/>
      <c r="F62" s="118" t="s">
        <v>222</v>
      </c>
      <c r="G62" s="118"/>
      <c r="H62" s="118"/>
      <c r="I62" s="118"/>
      <c r="J62" s="122"/>
      <c r="K62" s="74"/>
      <c r="L62" s="118" t="s">
        <v>223</v>
      </c>
      <c r="M62" s="118">
        <v>50</v>
      </c>
      <c r="N62" s="118"/>
      <c r="O62" s="74"/>
      <c r="P62" s="74"/>
      <c r="Q62" s="74"/>
      <c r="R62" s="74"/>
      <c r="S62" s="74"/>
      <c r="T62" s="74"/>
      <c r="U62" s="74"/>
      <c r="V62" s="88"/>
      <c r="W62" s="88"/>
      <c r="X62" s="88"/>
      <c r="Y62" s="88"/>
      <c r="Z62" s="88"/>
    </row>
    <row r="63" spans="1:26" ht="13.5" customHeight="1" x14ac:dyDescent="0.25">
      <c r="A63" s="74"/>
      <c r="B63" s="92"/>
      <c r="C63" s="125"/>
      <c r="D63" s="74"/>
      <c r="E63" s="118"/>
      <c r="F63" s="118" t="s">
        <v>224</v>
      </c>
      <c r="G63" s="118"/>
      <c r="H63" s="118"/>
      <c r="I63" s="118"/>
      <c r="J63" s="122"/>
      <c r="K63" s="74"/>
      <c r="L63" s="118" t="s">
        <v>225</v>
      </c>
      <c r="M63" s="118">
        <v>1840</v>
      </c>
      <c r="N63" s="118"/>
      <c r="O63" s="74"/>
      <c r="P63" s="74"/>
      <c r="Q63" s="74"/>
      <c r="R63" s="74"/>
      <c r="S63" s="74"/>
      <c r="T63" s="74"/>
      <c r="U63" s="74"/>
      <c r="V63" s="88"/>
      <c r="W63" s="88"/>
      <c r="X63" s="88"/>
      <c r="Y63" s="88"/>
      <c r="Z63" s="88"/>
    </row>
    <row r="64" spans="1:26" ht="13.5" customHeight="1" x14ac:dyDescent="0.25">
      <c r="A64" s="74"/>
      <c r="B64" s="92"/>
      <c r="C64" s="125"/>
      <c r="D64" s="74"/>
      <c r="E64" s="118"/>
      <c r="F64" s="118"/>
      <c r="G64" s="118"/>
      <c r="H64" s="118"/>
      <c r="I64" s="118"/>
      <c r="J64" s="122"/>
      <c r="K64" s="74"/>
      <c r="L64" s="118" t="s">
        <v>215</v>
      </c>
      <c r="M64" s="118">
        <v>1</v>
      </c>
      <c r="N64" s="118"/>
      <c r="O64" s="74"/>
      <c r="P64" s="74"/>
      <c r="Q64" s="74"/>
      <c r="R64" s="74"/>
      <c r="S64" s="74"/>
      <c r="T64" s="74"/>
      <c r="U64" s="74"/>
      <c r="V64" s="88"/>
      <c r="W64" s="88"/>
      <c r="X64" s="88"/>
      <c r="Y64" s="88"/>
      <c r="Z64" s="88"/>
    </row>
    <row r="65" spans="1:26" ht="13.5" customHeight="1" x14ac:dyDescent="0.25">
      <c r="A65" s="74"/>
      <c r="B65" s="92"/>
      <c r="C65" s="125"/>
      <c r="D65" s="74"/>
      <c r="E65" s="118"/>
      <c r="F65" s="118"/>
      <c r="G65" s="118"/>
      <c r="H65" s="118"/>
      <c r="I65" s="118"/>
      <c r="J65" s="122"/>
      <c r="K65" s="74"/>
      <c r="L65" s="118" t="s">
        <v>216</v>
      </c>
      <c r="M65" s="118">
        <v>1</v>
      </c>
      <c r="N65" s="118"/>
      <c r="O65" s="74"/>
      <c r="P65" s="74"/>
      <c r="Q65" s="74"/>
      <c r="R65" s="74"/>
      <c r="S65" s="74"/>
      <c r="T65" s="74"/>
      <c r="U65" s="74"/>
      <c r="V65" s="88"/>
      <c r="W65" s="88"/>
      <c r="X65" s="88"/>
      <c r="Y65" s="88"/>
      <c r="Z65" s="88"/>
    </row>
    <row r="66" spans="1:26" ht="13.5" customHeight="1" x14ac:dyDescent="0.25">
      <c r="A66" s="74"/>
      <c r="B66" s="92"/>
      <c r="C66" s="125"/>
      <c r="D66" s="74"/>
      <c r="E66" s="118" t="s">
        <v>226</v>
      </c>
      <c r="F66" s="118"/>
      <c r="G66" s="118"/>
      <c r="H66" s="118"/>
      <c r="I66" s="118"/>
      <c r="J66" s="122"/>
      <c r="K66" s="74"/>
      <c r="L66" s="154" t="s">
        <v>226</v>
      </c>
      <c r="M66" s="118"/>
      <c r="N66" s="118"/>
      <c r="O66" s="74"/>
      <c r="P66" s="74"/>
      <c r="Q66" s="74"/>
      <c r="R66" s="74"/>
      <c r="S66" s="74"/>
      <c r="T66" s="74"/>
      <c r="U66" s="74"/>
      <c r="V66" s="88"/>
      <c r="W66" s="88"/>
      <c r="X66" s="88"/>
      <c r="Y66" s="88"/>
      <c r="Z66" s="88"/>
    </row>
    <row r="67" spans="1:26" ht="25.5" customHeight="1" x14ac:dyDescent="0.25">
      <c r="A67" s="74"/>
      <c r="B67" s="92"/>
      <c r="C67" s="125"/>
      <c r="D67" s="74"/>
      <c r="E67" s="160" t="s">
        <v>227</v>
      </c>
      <c r="F67" s="120" t="s">
        <v>228</v>
      </c>
      <c r="G67" s="118"/>
      <c r="H67" s="118"/>
      <c r="I67" s="118"/>
      <c r="J67" s="122"/>
      <c r="K67" s="74"/>
      <c r="L67" s="161" t="s">
        <v>229</v>
      </c>
      <c r="M67" s="151">
        <f>1-(M68/M69)</f>
        <v>0.97431506849315064</v>
      </c>
      <c r="N67" s="118"/>
      <c r="O67" s="74"/>
      <c r="P67" s="74"/>
      <c r="Q67" s="74"/>
      <c r="R67" s="74"/>
      <c r="S67" s="74"/>
      <c r="T67" s="74"/>
      <c r="U67" s="74"/>
      <c r="V67" s="88"/>
      <c r="W67" s="88"/>
      <c r="X67" s="88"/>
      <c r="Y67" s="88"/>
      <c r="Z67" s="88"/>
    </row>
    <row r="68" spans="1:26" ht="13.5" customHeight="1" x14ac:dyDescent="0.25">
      <c r="A68" s="74"/>
      <c r="B68" s="92"/>
      <c r="C68" s="125"/>
      <c r="D68" s="74"/>
      <c r="E68" s="118"/>
      <c r="F68" s="118" t="s">
        <v>230</v>
      </c>
      <c r="G68" s="118"/>
      <c r="H68" s="118"/>
      <c r="I68" s="118"/>
      <c r="J68" s="122"/>
      <c r="K68" s="74"/>
      <c r="L68" s="118" t="s">
        <v>231</v>
      </c>
      <c r="M68" s="118">
        <v>150</v>
      </c>
      <c r="N68" s="118"/>
      <c r="O68" s="74"/>
      <c r="P68" s="74"/>
      <c r="Q68" s="74"/>
      <c r="R68" s="74"/>
      <c r="S68" s="74"/>
      <c r="T68" s="74"/>
      <c r="U68" s="74"/>
      <c r="V68" s="88"/>
      <c r="W68" s="88"/>
      <c r="X68" s="88"/>
      <c r="Y68" s="88"/>
      <c r="Z68" s="88"/>
    </row>
    <row r="69" spans="1:26" ht="13.5" customHeight="1" x14ac:dyDescent="0.25">
      <c r="A69" s="74"/>
      <c r="B69" s="92"/>
      <c r="C69" s="125"/>
      <c r="D69" s="74"/>
      <c r="E69" s="118"/>
      <c r="F69" s="118" t="s">
        <v>232</v>
      </c>
      <c r="G69" s="118"/>
      <c r="H69" s="118"/>
      <c r="I69" s="118"/>
      <c r="J69" s="122"/>
      <c r="K69" s="74"/>
      <c r="L69" s="118" t="s">
        <v>233</v>
      </c>
      <c r="M69" s="118">
        <f>+N69*O69</f>
        <v>5840</v>
      </c>
      <c r="N69" s="118">
        <v>365</v>
      </c>
      <c r="O69" s="74">
        <v>16</v>
      </c>
      <c r="P69" s="74"/>
      <c r="Q69" s="74"/>
      <c r="R69" s="74"/>
      <c r="S69" s="74"/>
      <c r="T69" s="74"/>
      <c r="U69" s="74"/>
      <c r="V69" s="88"/>
      <c r="W69" s="88"/>
      <c r="X69" s="88"/>
      <c r="Y69" s="88"/>
      <c r="Z69" s="88"/>
    </row>
    <row r="70" spans="1:26" ht="13.5" customHeight="1" x14ac:dyDescent="0.25">
      <c r="A70" s="74"/>
      <c r="B70" s="92"/>
      <c r="C70" s="125"/>
      <c r="D70" s="74"/>
      <c r="E70" s="118"/>
      <c r="F70" s="118"/>
      <c r="G70" s="118"/>
      <c r="H70" s="118"/>
      <c r="I70" s="118"/>
      <c r="J70" s="122"/>
      <c r="K70" s="74"/>
      <c r="L70" s="118"/>
      <c r="M70" s="118"/>
      <c r="N70" s="118"/>
      <c r="O70" s="74"/>
      <c r="P70" s="74"/>
      <c r="Q70" s="74"/>
      <c r="R70" s="74"/>
      <c r="S70" s="74"/>
      <c r="T70" s="74"/>
      <c r="U70" s="74"/>
      <c r="V70" s="88"/>
      <c r="W70" s="88"/>
      <c r="X70" s="88"/>
      <c r="Y70" s="88"/>
      <c r="Z70" s="88"/>
    </row>
    <row r="71" spans="1:26" ht="30" x14ac:dyDescent="0.25">
      <c r="A71" s="74"/>
      <c r="B71" s="92"/>
      <c r="C71" s="125"/>
      <c r="D71" s="74"/>
      <c r="E71" s="160" t="s">
        <v>234</v>
      </c>
      <c r="F71" s="120" t="s">
        <v>235</v>
      </c>
      <c r="G71" s="120"/>
      <c r="H71" s="118"/>
      <c r="I71" s="118"/>
      <c r="J71" s="122"/>
      <c r="K71" s="74"/>
      <c r="L71" s="160" t="s">
        <v>236</v>
      </c>
      <c r="M71" s="120">
        <f>1-(M72/M73)*(M74/M75)</f>
        <v>0.9972081596188207</v>
      </c>
      <c r="N71" s="120"/>
      <c r="O71" s="74"/>
      <c r="P71" s="74"/>
      <c r="Q71" s="74"/>
      <c r="R71" s="74"/>
      <c r="S71" s="74"/>
      <c r="T71" s="74"/>
      <c r="U71" s="74"/>
      <c r="V71" s="88"/>
      <c r="W71" s="88"/>
      <c r="X71" s="88"/>
      <c r="Y71" s="88"/>
      <c r="Z71" s="88"/>
    </row>
    <row r="72" spans="1:26" ht="13.5" customHeight="1" x14ac:dyDescent="0.25">
      <c r="A72" s="74"/>
      <c r="B72" s="92"/>
      <c r="C72" s="125"/>
      <c r="D72" s="74"/>
      <c r="E72" s="118"/>
      <c r="F72" s="118" t="s">
        <v>237</v>
      </c>
      <c r="G72" s="118"/>
      <c r="H72" s="118"/>
      <c r="I72" s="118"/>
      <c r="J72" s="122"/>
      <c r="K72" s="74"/>
      <c r="L72" s="118" t="s">
        <v>238</v>
      </c>
      <c r="M72" s="118">
        <v>100</v>
      </c>
      <c r="N72" s="118"/>
      <c r="O72" s="74"/>
      <c r="P72" s="74"/>
      <c r="Q72" s="74"/>
      <c r="R72" s="74"/>
      <c r="S72" s="74"/>
      <c r="T72" s="74"/>
      <c r="U72" s="74"/>
      <c r="V72" s="88"/>
      <c r="W72" s="88"/>
      <c r="X72" s="88"/>
      <c r="Y72" s="88"/>
      <c r="Z72" s="88"/>
    </row>
    <row r="73" spans="1:26" ht="13.5" customHeight="1" x14ac:dyDescent="0.25">
      <c r="A73" s="74"/>
      <c r="B73" s="92"/>
      <c r="C73" s="125"/>
      <c r="D73" s="74"/>
      <c r="E73" s="118"/>
      <c r="F73" s="118" t="s">
        <v>239</v>
      </c>
      <c r="G73" s="118"/>
      <c r="H73" s="118"/>
      <c r="I73" s="118"/>
      <c r="J73" s="122"/>
      <c r="K73" s="74"/>
      <c r="L73" s="118" t="s">
        <v>240</v>
      </c>
      <c r="M73" s="118">
        <f>+M69</f>
        <v>5840</v>
      </c>
      <c r="N73" s="118"/>
      <c r="O73" s="74"/>
      <c r="P73" s="74"/>
      <c r="Q73" s="74"/>
      <c r="R73" s="74"/>
      <c r="S73" s="74"/>
      <c r="T73" s="74"/>
      <c r="U73" s="74"/>
      <c r="V73" s="88"/>
      <c r="W73" s="88"/>
      <c r="X73" s="88"/>
      <c r="Y73" s="88"/>
      <c r="Z73" s="88"/>
    </row>
    <row r="74" spans="1:26" ht="13.5" customHeight="1" x14ac:dyDescent="0.25">
      <c r="A74" s="74"/>
      <c r="B74" s="92"/>
      <c r="C74" s="125"/>
      <c r="D74" s="74"/>
      <c r="E74" s="118"/>
      <c r="F74" s="118" t="s">
        <v>241</v>
      </c>
      <c r="G74" s="118"/>
      <c r="H74" s="118"/>
      <c r="I74" s="118"/>
      <c r="J74" s="122"/>
      <c r="K74" s="74"/>
      <c r="L74" s="118" t="s">
        <v>242</v>
      </c>
      <c r="M74" s="118">
        <v>300</v>
      </c>
      <c r="N74" s="118"/>
      <c r="O74" s="74"/>
      <c r="P74" s="74"/>
      <c r="Q74" s="74"/>
      <c r="R74" s="74"/>
      <c r="S74" s="74"/>
      <c r="T74" s="74"/>
      <c r="U74" s="74"/>
      <c r="V74" s="88"/>
      <c r="W74" s="88"/>
      <c r="X74" s="88"/>
      <c r="Y74" s="88"/>
      <c r="Z74" s="88"/>
    </row>
    <row r="75" spans="1:26" ht="13.5" customHeight="1" x14ac:dyDescent="0.25">
      <c r="A75" s="74"/>
      <c r="B75" s="92"/>
      <c r="C75" s="125"/>
      <c r="D75" s="74"/>
      <c r="E75" s="118"/>
      <c r="F75" s="118" t="s">
        <v>243</v>
      </c>
      <c r="G75" s="118"/>
      <c r="H75" s="118"/>
      <c r="I75" s="118"/>
      <c r="J75" s="122"/>
      <c r="K75" s="74"/>
      <c r="L75" s="118" t="s">
        <v>244</v>
      </c>
      <c r="M75" s="118">
        <v>1840</v>
      </c>
      <c r="N75" s="118"/>
      <c r="O75" s="74"/>
      <c r="P75" s="74"/>
      <c r="Q75" s="74"/>
      <c r="R75" s="74"/>
      <c r="S75" s="74"/>
      <c r="T75" s="74"/>
      <c r="U75" s="74"/>
      <c r="V75" s="88"/>
      <c r="W75" s="88"/>
      <c r="X75" s="88"/>
      <c r="Y75" s="88"/>
      <c r="Z75" s="88"/>
    </row>
    <row r="76" spans="1:26" ht="13.5" customHeight="1" x14ac:dyDescent="0.25">
      <c r="A76" s="74"/>
      <c r="B76" s="92"/>
      <c r="C76" s="125"/>
      <c r="D76" s="74"/>
      <c r="E76" s="118"/>
      <c r="F76" s="118"/>
      <c r="G76" s="118"/>
      <c r="H76" s="118"/>
      <c r="I76" s="118"/>
      <c r="J76" s="122"/>
      <c r="K76" s="74"/>
      <c r="L76" s="118"/>
      <c r="M76" s="118"/>
      <c r="N76" s="118"/>
      <c r="O76" s="74"/>
      <c r="P76" s="74"/>
      <c r="Q76" s="74"/>
      <c r="R76" s="74"/>
      <c r="S76" s="74"/>
      <c r="T76" s="74"/>
      <c r="U76" s="74"/>
      <c r="V76" s="88"/>
      <c r="W76" s="88"/>
      <c r="X76" s="88"/>
      <c r="Y76" s="88"/>
      <c r="Z76" s="88"/>
    </row>
    <row r="77" spans="1:26" ht="13.5" customHeight="1" x14ac:dyDescent="0.25">
      <c r="A77" s="74"/>
      <c r="B77" s="92"/>
      <c r="C77" s="125"/>
      <c r="D77" s="74"/>
      <c r="E77" s="118" t="s">
        <v>245</v>
      </c>
      <c r="F77" s="118"/>
      <c r="G77" s="118"/>
      <c r="H77" s="118"/>
      <c r="I77" s="118"/>
      <c r="J77" s="122"/>
      <c r="K77" s="74"/>
      <c r="L77" s="154" t="s">
        <v>245</v>
      </c>
      <c r="M77" s="118"/>
      <c r="N77" s="118"/>
      <c r="O77" s="74"/>
      <c r="P77" s="74"/>
      <c r="Q77" s="74"/>
      <c r="R77" s="74"/>
      <c r="S77" s="74"/>
      <c r="T77" s="74"/>
      <c r="U77" s="74"/>
      <c r="V77" s="88"/>
      <c r="W77" s="88"/>
      <c r="X77" s="88"/>
      <c r="Y77" s="88"/>
      <c r="Z77" s="88"/>
    </row>
    <row r="78" spans="1:26" ht="13.5" customHeight="1" x14ac:dyDescent="0.25">
      <c r="A78" s="74"/>
      <c r="B78" s="92"/>
      <c r="C78" s="125"/>
      <c r="D78" s="74"/>
      <c r="E78" s="118"/>
      <c r="F78" s="118"/>
      <c r="G78" s="118"/>
      <c r="H78" s="118"/>
      <c r="I78" s="118"/>
      <c r="J78" s="122"/>
      <c r="K78" s="74"/>
      <c r="L78" s="118"/>
      <c r="M78" s="118"/>
      <c r="N78" s="118"/>
      <c r="O78" s="74"/>
      <c r="P78" s="74"/>
      <c r="Q78" s="74"/>
      <c r="R78" s="74"/>
      <c r="S78" s="74"/>
      <c r="T78" s="74"/>
      <c r="U78" s="74"/>
      <c r="V78" s="88"/>
      <c r="W78" s="88"/>
      <c r="X78" s="88"/>
      <c r="Y78" s="88"/>
      <c r="Z78" s="88"/>
    </row>
    <row r="79" spans="1:26" ht="30" x14ac:dyDescent="0.25">
      <c r="A79" s="74"/>
      <c r="B79" s="92"/>
      <c r="C79" s="125"/>
      <c r="D79" s="74"/>
      <c r="E79" s="160" t="s">
        <v>246</v>
      </c>
      <c r="F79" s="120" t="s">
        <v>247</v>
      </c>
      <c r="G79" s="118"/>
      <c r="H79" s="118"/>
      <c r="I79" s="118"/>
      <c r="J79" s="122"/>
      <c r="K79" s="74"/>
      <c r="L79" s="161" t="s">
        <v>248</v>
      </c>
      <c r="M79" s="151">
        <f>1-(M80/M81)</f>
        <v>0.8485804416403786</v>
      </c>
      <c r="N79" s="118"/>
      <c r="O79" s="74"/>
      <c r="P79" s="74"/>
      <c r="Q79" s="74"/>
      <c r="R79" s="74"/>
      <c r="S79" s="74"/>
      <c r="T79" s="74"/>
      <c r="U79" s="74"/>
      <c r="V79" s="88"/>
      <c r="W79" s="88"/>
      <c r="X79" s="88"/>
      <c r="Y79" s="88"/>
      <c r="Z79" s="88"/>
    </row>
    <row r="80" spans="1:26" ht="13.5" customHeight="1" x14ac:dyDescent="0.25">
      <c r="A80" s="74"/>
      <c r="B80" s="92"/>
      <c r="C80" s="125"/>
      <c r="D80" s="74"/>
      <c r="E80" s="118"/>
      <c r="F80" s="118" t="s">
        <v>249</v>
      </c>
      <c r="G80" s="118"/>
      <c r="H80" s="118"/>
      <c r="I80" s="118"/>
      <c r="J80" s="122"/>
      <c r="K80" s="74"/>
      <c r="L80" s="118" t="s">
        <v>250</v>
      </c>
      <c r="M80" s="118">
        <f>+N80*O80</f>
        <v>1152</v>
      </c>
      <c r="N80" s="118">
        <v>12</v>
      </c>
      <c r="O80" s="74">
        <v>96</v>
      </c>
      <c r="P80" s="74"/>
      <c r="Q80" s="74"/>
      <c r="R80" s="74"/>
      <c r="S80" s="74"/>
      <c r="T80" s="74"/>
      <c r="U80" s="74"/>
      <c r="V80" s="88"/>
      <c r="W80" s="88"/>
      <c r="X80" s="88"/>
      <c r="Y80" s="88"/>
      <c r="Z80" s="88"/>
    </row>
    <row r="81" spans="1:26" ht="15.75" customHeight="1" x14ac:dyDescent="0.25">
      <c r="A81" s="74"/>
      <c r="B81" s="92"/>
      <c r="C81" s="125"/>
      <c r="D81" s="74"/>
      <c r="E81" s="118"/>
      <c r="F81" s="118" t="s">
        <v>251</v>
      </c>
      <c r="G81" s="118"/>
      <c r="H81" s="118"/>
      <c r="I81" s="118"/>
      <c r="J81" s="122"/>
      <c r="K81" s="74"/>
      <c r="L81" s="118" t="s">
        <v>252</v>
      </c>
      <c r="M81" s="118">
        <f>+O82-O83</f>
        <v>7608</v>
      </c>
      <c r="N81" s="118">
        <v>365</v>
      </c>
      <c r="O81" s="74">
        <v>24</v>
      </c>
      <c r="P81" s="74"/>
      <c r="Q81" s="74"/>
      <c r="R81" s="74"/>
      <c r="S81" s="74"/>
      <c r="T81" s="74"/>
      <c r="U81" s="74"/>
      <c r="V81" s="88"/>
      <c r="W81" s="88"/>
      <c r="X81" s="88"/>
      <c r="Y81" s="88"/>
      <c r="Z81" s="88"/>
    </row>
    <row r="82" spans="1:26" ht="15.75" customHeight="1" x14ac:dyDescent="0.25">
      <c r="A82" s="74"/>
      <c r="B82" s="92"/>
      <c r="C82" s="125"/>
      <c r="D82" s="74"/>
      <c r="E82" s="118"/>
      <c r="F82" s="118"/>
      <c r="G82" s="118"/>
      <c r="H82" s="118"/>
      <c r="I82" s="118"/>
      <c r="J82" s="122"/>
      <c r="K82" s="74"/>
      <c r="L82" s="118"/>
      <c r="M82" s="118"/>
      <c r="N82" s="118">
        <v>365</v>
      </c>
      <c r="O82" s="74">
        <f>+O81*N81</f>
        <v>8760</v>
      </c>
      <c r="P82" s="74"/>
      <c r="Q82" s="74"/>
      <c r="R82" s="74"/>
      <c r="S82" s="74"/>
      <c r="T82" s="74"/>
      <c r="U82" s="74"/>
      <c r="V82" s="88"/>
      <c r="W82" s="88"/>
      <c r="X82" s="88"/>
      <c r="Y82" s="88"/>
      <c r="Z82" s="88"/>
    </row>
    <row r="83" spans="1:26" ht="30" x14ac:dyDescent="0.25">
      <c r="A83" s="74"/>
      <c r="B83" s="92"/>
      <c r="C83" s="125"/>
      <c r="D83" s="74"/>
      <c r="E83" s="160" t="s">
        <v>253</v>
      </c>
      <c r="F83" s="120" t="s">
        <v>254</v>
      </c>
      <c r="G83" s="118"/>
      <c r="H83" s="118"/>
      <c r="I83" s="118"/>
      <c r="J83" s="122"/>
      <c r="K83" s="74"/>
      <c r="L83" s="161" t="s">
        <v>255</v>
      </c>
      <c r="M83" s="151">
        <f>1-(M84/M85)</f>
        <v>1</v>
      </c>
      <c r="N83" s="118"/>
      <c r="O83" s="74">
        <f>+N80*O80</f>
        <v>1152</v>
      </c>
      <c r="P83" s="74"/>
      <c r="Q83" s="74"/>
      <c r="R83" s="74"/>
      <c r="S83" s="74"/>
      <c r="T83" s="74"/>
      <c r="U83" s="74"/>
      <c r="V83" s="88"/>
      <c r="W83" s="88"/>
      <c r="X83" s="88"/>
      <c r="Y83" s="88"/>
      <c r="Z83" s="88"/>
    </row>
    <row r="84" spans="1:26" ht="15.75" customHeight="1" x14ac:dyDescent="0.25">
      <c r="A84" s="74"/>
      <c r="B84" s="92"/>
      <c r="C84" s="125"/>
      <c r="D84" s="74"/>
      <c r="E84" s="118"/>
      <c r="F84" s="118" t="s">
        <v>256</v>
      </c>
      <c r="G84" s="118"/>
      <c r="H84" s="118"/>
      <c r="I84" s="118"/>
      <c r="J84" s="122"/>
      <c r="K84" s="74"/>
      <c r="L84" s="118" t="s">
        <v>257</v>
      </c>
      <c r="M84" s="118">
        <v>0</v>
      </c>
      <c r="N84" s="118"/>
      <c r="O84" s="74"/>
      <c r="P84" s="74"/>
      <c r="Q84" s="74"/>
      <c r="R84" s="74"/>
      <c r="S84" s="74"/>
      <c r="T84" s="74"/>
      <c r="U84" s="74"/>
      <c r="V84" s="88"/>
      <c r="W84" s="88"/>
      <c r="X84" s="88"/>
      <c r="Y84" s="88"/>
      <c r="Z84" s="88"/>
    </row>
    <row r="85" spans="1:26" ht="15.75" customHeight="1" x14ac:dyDescent="0.25">
      <c r="A85" s="74"/>
      <c r="B85" s="92"/>
      <c r="C85" s="125"/>
      <c r="D85" s="74"/>
      <c r="E85" s="118"/>
      <c r="F85" s="118" t="s">
        <v>258</v>
      </c>
      <c r="G85" s="118"/>
      <c r="H85" s="118"/>
      <c r="I85" s="118"/>
      <c r="J85" s="122"/>
      <c r="K85" s="74"/>
      <c r="L85" s="118" t="s">
        <v>259</v>
      </c>
      <c r="M85" s="118">
        <v>1840</v>
      </c>
      <c r="N85" s="118"/>
      <c r="O85" s="74"/>
      <c r="P85" s="74"/>
      <c r="Q85" s="74"/>
      <c r="R85" s="74"/>
      <c r="S85" s="74"/>
      <c r="T85" s="74"/>
      <c r="U85" s="74"/>
      <c r="V85" s="88"/>
      <c r="W85" s="88"/>
      <c r="X85" s="88"/>
      <c r="Y85" s="88"/>
      <c r="Z85" s="88"/>
    </row>
    <row r="86" spans="1:26" ht="15.75" customHeight="1" x14ac:dyDescent="0.25">
      <c r="A86" s="74"/>
      <c r="B86" s="92"/>
      <c r="C86" s="125"/>
      <c r="D86" s="74"/>
      <c r="E86" s="118"/>
      <c r="F86" s="118"/>
      <c r="G86" s="118"/>
      <c r="H86" s="118"/>
      <c r="I86" s="118"/>
      <c r="J86" s="122"/>
      <c r="K86" s="74"/>
      <c r="L86" s="118"/>
      <c r="M86" s="118"/>
      <c r="N86" s="118"/>
      <c r="O86" s="74"/>
      <c r="P86" s="74"/>
      <c r="Q86" s="74"/>
      <c r="R86" s="74"/>
      <c r="S86" s="74"/>
      <c r="T86" s="74"/>
      <c r="U86" s="74"/>
      <c r="V86" s="88"/>
      <c r="W86" s="88"/>
      <c r="X86" s="88"/>
      <c r="Y86" s="88"/>
      <c r="Z86" s="88"/>
    </row>
    <row r="87" spans="1:26" ht="15.75" customHeight="1" x14ac:dyDescent="0.25">
      <c r="A87" s="74"/>
      <c r="B87" s="92"/>
      <c r="C87" s="125"/>
      <c r="D87" s="74"/>
      <c r="E87" s="118"/>
      <c r="F87" s="118"/>
      <c r="G87" s="118"/>
      <c r="H87" s="118"/>
      <c r="I87" s="118"/>
      <c r="J87" s="122"/>
      <c r="K87" s="74"/>
      <c r="L87" s="118"/>
      <c r="M87" s="118"/>
      <c r="N87" s="118"/>
      <c r="O87" s="74"/>
      <c r="P87" s="74"/>
      <c r="Q87" s="74"/>
      <c r="R87" s="74"/>
      <c r="S87" s="74"/>
      <c r="T87" s="74"/>
      <c r="U87" s="74"/>
      <c r="V87" s="88"/>
      <c r="W87" s="88"/>
      <c r="X87" s="88"/>
      <c r="Y87" s="88"/>
      <c r="Z87" s="88"/>
    </row>
    <row r="88" spans="1:26" ht="15.75" customHeight="1" x14ac:dyDescent="0.25">
      <c r="A88" s="74"/>
      <c r="B88" s="89"/>
      <c r="C88" s="162"/>
      <c r="D88" s="90"/>
      <c r="E88" s="163"/>
      <c r="F88" s="163"/>
      <c r="G88" s="163"/>
      <c r="H88" s="163"/>
      <c r="I88" s="163"/>
      <c r="J88" s="164"/>
      <c r="K88" s="163"/>
      <c r="L88" s="163"/>
      <c r="M88" s="163"/>
      <c r="N88" s="163"/>
      <c r="O88" s="74"/>
      <c r="P88" s="74"/>
      <c r="Q88" s="74"/>
      <c r="R88" s="74"/>
      <c r="S88" s="74"/>
      <c r="T88" s="74"/>
      <c r="U88" s="74"/>
      <c r="V88" s="88"/>
      <c r="W88" s="88"/>
      <c r="X88" s="88"/>
      <c r="Y88" s="88"/>
      <c r="Z88" s="88"/>
    </row>
    <row r="89" spans="1:26" ht="54.75" customHeight="1" x14ac:dyDescent="0.25">
      <c r="A89" s="74"/>
      <c r="B89" s="92"/>
      <c r="C89" s="123" t="s">
        <v>260</v>
      </c>
      <c r="D89" s="119"/>
      <c r="E89" s="481" t="s">
        <v>261</v>
      </c>
      <c r="F89" s="482"/>
      <c r="G89" s="482"/>
      <c r="H89" s="482"/>
      <c r="I89" s="483"/>
      <c r="J89" s="129"/>
      <c r="K89" s="153"/>
      <c r="L89" s="496" t="s">
        <v>262</v>
      </c>
      <c r="M89" s="496" t="s">
        <v>263</v>
      </c>
      <c r="N89" s="486" t="s">
        <v>264</v>
      </c>
      <c r="O89" s="442"/>
      <c r="P89" s="442"/>
      <c r="Q89" s="487"/>
      <c r="R89" s="484" t="s">
        <v>265</v>
      </c>
      <c r="S89" s="484" t="s">
        <v>266</v>
      </c>
      <c r="T89" s="484" t="s">
        <v>265</v>
      </c>
      <c r="U89" s="484" t="s">
        <v>266</v>
      </c>
      <c r="V89" s="88"/>
      <c r="W89" s="88"/>
      <c r="X89" s="88"/>
      <c r="Y89" s="88"/>
      <c r="Z89" s="88"/>
    </row>
    <row r="90" spans="1:26" ht="15.75" customHeight="1" x14ac:dyDescent="0.25">
      <c r="A90" s="74"/>
      <c r="B90" s="92"/>
      <c r="C90" s="123"/>
      <c r="D90" s="119"/>
      <c r="E90" s="165" t="s">
        <v>267</v>
      </c>
      <c r="F90" s="165" t="s">
        <v>268</v>
      </c>
      <c r="G90" s="165" t="s">
        <v>269</v>
      </c>
      <c r="H90" s="166"/>
      <c r="I90" s="166"/>
      <c r="J90" s="129"/>
      <c r="K90" s="153"/>
      <c r="L90" s="485"/>
      <c r="M90" s="485"/>
      <c r="N90" s="96" t="s">
        <v>270</v>
      </c>
      <c r="O90" s="96" t="s">
        <v>271</v>
      </c>
      <c r="P90" s="96" t="s">
        <v>272</v>
      </c>
      <c r="Q90" s="96" t="s">
        <v>273</v>
      </c>
      <c r="R90" s="485"/>
      <c r="S90" s="485"/>
      <c r="T90" s="485"/>
      <c r="U90" s="485"/>
      <c r="V90" s="88"/>
      <c r="W90" s="88"/>
      <c r="X90" s="88"/>
      <c r="Y90" s="88"/>
      <c r="Z90" s="88"/>
    </row>
    <row r="91" spans="1:26" ht="12.75" customHeight="1" x14ac:dyDescent="0.25">
      <c r="A91" s="74"/>
      <c r="B91" s="92"/>
      <c r="C91" s="123"/>
      <c r="D91" s="119"/>
      <c r="E91" s="167" t="s">
        <v>274</v>
      </c>
      <c r="F91" s="167">
        <v>0</v>
      </c>
      <c r="G91" s="167" t="s">
        <v>275</v>
      </c>
      <c r="H91" s="166"/>
      <c r="I91" s="166"/>
      <c r="J91" s="129"/>
      <c r="K91" s="153"/>
      <c r="L91" s="118" t="s">
        <v>276</v>
      </c>
      <c r="M91" s="158">
        <v>1</v>
      </c>
      <c r="N91" s="156">
        <v>1</v>
      </c>
      <c r="O91" s="156">
        <v>1</v>
      </c>
      <c r="P91" s="156">
        <v>1</v>
      </c>
      <c r="Q91" s="156">
        <v>1</v>
      </c>
      <c r="R91" s="156">
        <f t="shared" ref="R91:R93" si="0">SUM(N91:Q91)</f>
        <v>4</v>
      </c>
      <c r="S91" s="156">
        <f t="shared" ref="S91:S93" si="1">+(R91)/(4*4)</f>
        <v>0.25</v>
      </c>
      <c r="T91" s="156" t="e">
        <f>SUM(#REF!)</f>
        <v>#REF!</v>
      </c>
      <c r="U91" s="156" t="e">
        <f t="shared" ref="U91:U93" si="2">+(T91)/(4*4)</f>
        <v>#REF!</v>
      </c>
      <c r="V91" s="88"/>
      <c r="W91" s="88"/>
      <c r="X91" s="88"/>
      <c r="Y91" s="88"/>
      <c r="Z91" s="88"/>
    </row>
    <row r="92" spans="1:26" ht="14.25" customHeight="1" x14ac:dyDescent="0.25">
      <c r="A92" s="74"/>
      <c r="B92" s="92"/>
      <c r="C92" s="123"/>
      <c r="D92" s="119"/>
      <c r="E92" s="168" t="s">
        <v>277</v>
      </c>
      <c r="F92" s="168">
        <v>1</v>
      </c>
      <c r="G92" s="168" t="s">
        <v>278</v>
      </c>
      <c r="H92" s="166"/>
      <c r="I92" s="166"/>
      <c r="J92" s="129"/>
      <c r="K92" s="153"/>
      <c r="L92" s="118" t="s">
        <v>279</v>
      </c>
      <c r="M92" s="158">
        <v>1</v>
      </c>
      <c r="N92" s="156">
        <v>1</v>
      </c>
      <c r="O92" s="156">
        <v>1</v>
      </c>
      <c r="P92" s="156">
        <v>2</v>
      </c>
      <c r="Q92" s="156">
        <v>1</v>
      </c>
      <c r="R92" s="156">
        <f t="shared" si="0"/>
        <v>5</v>
      </c>
      <c r="S92" s="156">
        <f t="shared" si="1"/>
        <v>0.3125</v>
      </c>
      <c r="T92" s="156" t="e">
        <f t="shared" ref="T92" si="3">SUM(#REF!)</f>
        <v>#REF!</v>
      </c>
      <c r="U92" s="156" t="e">
        <f t="shared" si="2"/>
        <v>#REF!</v>
      </c>
      <c r="V92" s="88"/>
      <c r="W92" s="88"/>
      <c r="X92" s="88"/>
      <c r="Y92" s="88"/>
      <c r="Z92" s="88"/>
    </row>
    <row r="93" spans="1:26" ht="24" customHeight="1" x14ac:dyDescent="0.25">
      <c r="A93" s="74"/>
      <c r="B93" s="92"/>
      <c r="C93" s="123"/>
      <c r="D93" s="119"/>
      <c r="E93" s="168" t="s">
        <v>280</v>
      </c>
      <c r="F93" s="168">
        <v>2</v>
      </c>
      <c r="G93" s="168" t="s">
        <v>281</v>
      </c>
      <c r="H93" s="166"/>
      <c r="I93" s="166"/>
      <c r="J93" s="129"/>
      <c r="K93" s="153"/>
      <c r="L93" s="118" t="s">
        <v>282</v>
      </c>
      <c r="M93" s="156">
        <v>1</v>
      </c>
      <c r="N93" s="156">
        <v>1</v>
      </c>
      <c r="O93" s="156">
        <v>1</v>
      </c>
      <c r="P93" s="156">
        <v>3</v>
      </c>
      <c r="Q93" s="156">
        <v>1</v>
      </c>
      <c r="R93" s="156">
        <f t="shared" si="0"/>
        <v>6</v>
      </c>
      <c r="S93" s="156">
        <f t="shared" si="1"/>
        <v>0.375</v>
      </c>
      <c r="T93" s="156" t="e">
        <f>SUM(#REF!)</f>
        <v>#REF!</v>
      </c>
      <c r="U93" s="156" t="e">
        <f t="shared" si="2"/>
        <v>#REF!</v>
      </c>
      <c r="V93" s="88"/>
      <c r="W93" s="88"/>
      <c r="X93" s="88"/>
      <c r="Y93" s="88"/>
      <c r="Z93" s="88"/>
    </row>
    <row r="94" spans="1:26" ht="15" customHeight="1" x14ac:dyDescent="0.25">
      <c r="A94" s="74"/>
      <c r="B94" s="92"/>
      <c r="C94" s="123"/>
      <c r="D94" s="119"/>
      <c r="E94" s="168" t="s">
        <v>283</v>
      </c>
      <c r="F94" s="168">
        <v>3</v>
      </c>
      <c r="G94" s="168" t="s">
        <v>284</v>
      </c>
      <c r="H94" s="166"/>
      <c r="I94" s="166"/>
      <c r="J94" s="129"/>
      <c r="K94" s="153"/>
      <c r="L94" s="169" t="s">
        <v>285</v>
      </c>
      <c r="M94" s="170"/>
      <c r="N94" s="169"/>
      <c r="O94" s="169"/>
      <c r="P94" s="169"/>
      <c r="Q94" s="169"/>
      <c r="R94" s="169"/>
      <c r="S94" s="171">
        <f>+(S91+S92+S93)/3</f>
        <v>0.3125</v>
      </c>
      <c r="T94" s="169"/>
      <c r="U94" s="171" t="e">
        <f>+(U91+U92+U93)/3</f>
        <v>#REF!</v>
      </c>
      <c r="V94" s="88"/>
      <c r="W94" s="88"/>
      <c r="X94" s="88"/>
      <c r="Y94" s="88"/>
      <c r="Z94" s="88"/>
    </row>
    <row r="95" spans="1:26" ht="12.75" customHeight="1" x14ac:dyDescent="0.25">
      <c r="A95" s="74"/>
      <c r="B95" s="92"/>
      <c r="C95" s="123"/>
      <c r="D95" s="119"/>
      <c r="E95" s="172" t="s">
        <v>286</v>
      </c>
      <c r="F95" s="172">
        <v>4</v>
      </c>
      <c r="G95" s="172" t="s">
        <v>287</v>
      </c>
      <c r="H95" s="166"/>
      <c r="I95" s="166"/>
      <c r="J95" s="129"/>
      <c r="K95" s="153"/>
      <c r="L95" s="118"/>
      <c r="M95" s="118"/>
      <c r="N95" s="74"/>
      <c r="O95" s="74"/>
      <c r="P95" s="74"/>
      <c r="Q95" s="74"/>
      <c r="R95" s="74"/>
      <c r="S95" s="74"/>
      <c r="T95" s="74"/>
      <c r="U95" s="74"/>
      <c r="V95" s="88"/>
      <c r="W95" s="88"/>
      <c r="X95" s="88"/>
      <c r="Y95" s="88"/>
      <c r="Z95" s="88"/>
    </row>
    <row r="96" spans="1:26" ht="10.5" customHeight="1" x14ac:dyDescent="0.25">
      <c r="A96" s="74"/>
      <c r="B96" s="92"/>
      <c r="C96" s="125"/>
      <c r="D96" s="74"/>
      <c r="E96" s="166"/>
      <c r="F96" s="166"/>
      <c r="G96" s="166"/>
      <c r="H96" s="166"/>
      <c r="I96" s="166"/>
      <c r="J96" s="129"/>
      <c r="K96" s="153"/>
      <c r="L96" s="118"/>
      <c r="M96" s="118"/>
      <c r="N96" s="74"/>
      <c r="O96" s="74"/>
      <c r="P96" s="74"/>
      <c r="Q96" s="74"/>
      <c r="R96" s="74"/>
      <c r="S96" s="74"/>
      <c r="T96" s="74"/>
      <c r="U96" s="74"/>
      <c r="V96" s="88"/>
      <c r="W96" s="88"/>
      <c r="X96" s="88"/>
      <c r="Y96" s="88"/>
      <c r="Z96" s="88"/>
    </row>
    <row r="97" spans="1:26" ht="23.25" customHeight="1" x14ac:dyDescent="0.25">
      <c r="A97" s="74"/>
      <c r="B97" s="92"/>
      <c r="C97" s="125"/>
      <c r="D97" s="74"/>
      <c r="E97" s="173" t="s">
        <v>288</v>
      </c>
      <c r="F97" s="511" t="s">
        <v>289</v>
      </c>
      <c r="G97" s="483"/>
      <c r="H97" s="153"/>
      <c r="I97" s="153"/>
      <c r="J97" s="129"/>
      <c r="K97" s="153"/>
      <c r="L97" s="502" t="s">
        <v>290</v>
      </c>
      <c r="M97" s="496" t="s">
        <v>291</v>
      </c>
      <c r="N97" s="486" t="s">
        <v>292</v>
      </c>
      <c r="O97" s="442"/>
      <c r="P97" s="442"/>
      <c r="Q97" s="487"/>
      <c r="R97" s="484" t="s">
        <v>265</v>
      </c>
      <c r="S97" s="484" t="s">
        <v>293</v>
      </c>
      <c r="T97" s="484" t="s">
        <v>265</v>
      </c>
      <c r="U97" s="484" t="s">
        <v>293</v>
      </c>
      <c r="V97" s="88"/>
      <c r="W97" s="88"/>
      <c r="X97" s="88"/>
      <c r="Y97" s="88"/>
      <c r="Z97" s="88"/>
    </row>
    <row r="98" spans="1:26" ht="15.75" customHeight="1" x14ac:dyDescent="0.25">
      <c r="A98" s="74"/>
      <c r="B98" s="92"/>
      <c r="C98" s="125"/>
      <c r="D98" s="74"/>
      <c r="E98" s="118"/>
      <c r="F98" s="118"/>
      <c r="G98" s="118"/>
      <c r="H98" s="118"/>
      <c r="I98" s="118"/>
      <c r="J98" s="122"/>
      <c r="K98" s="118"/>
      <c r="L98" s="485"/>
      <c r="M98" s="485"/>
      <c r="N98" s="96" t="s">
        <v>294</v>
      </c>
      <c r="O98" s="96" t="s">
        <v>271</v>
      </c>
      <c r="P98" s="96" t="s">
        <v>295</v>
      </c>
      <c r="Q98" s="96" t="s">
        <v>296</v>
      </c>
      <c r="R98" s="485"/>
      <c r="S98" s="485"/>
      <c r="T98" s="485"/>
      <c r="U98" s="485"/>
      <c r="V98" s="88"/>
      <c r="W98" s="88"/>
      <c r="X98" s="88"/>
      <c r="Y98" s="88"/>
      <c r="Z98" s="88"/>
    </row>
    <row r="99" spans="1:26" ht="15.75" customHeight="1" x14ac:dyDescent="0.25">
      <c r="A99" s="74"/>
      <c r="B99" s="92"/>
      <c r="C99" s="125"/>
      <c r="D99" s="74"/>
      <c r="E99" s="118"/>
      <c r="F99" s="118"/>
      <c r="G99" s="118"/>
      <c r="H99" s="118"/>
      <c r="I99" s="118"/>
      <c r="J99" s="122"/>
      <c r="K99" s="118"/>
      <c r="L99" s="118" t="s">
        <v>297</v>
      </c>
      <c r="M99" s="158">
        <v>1</v>
      </c>
      <c r="N99" s="156">
        <v>1</v>
      </c>
      <c r="O99" s="156">
        <v>1</v>
      </c>
      <c r="P99" s="156">
        <v>1</v>
      </c>
      <c r="Q99" s="156">
        <v>0</v>
      </c>
      <c r="R99" s="174">
        <f t="shared" ref="R99:R104" si="4">SUM(N99:Q99)</f>
        <v>3</v>
      </c>
      <c r="S99" s="174">
        <f t="shared" ref="S99:S104" si="5">+(R99)/(4*4)</f>
        <v>0.1875</v>
      </c>
      <c r="T99" s="174" t="e">
        <f t="shared" ref="T99:T104" si="6">SUM(#REF!)</f>
        <v>#REF!</v>
      </c>
      <c r="U99" s="174" t="e">
        <f t="shared" ref="U99:U104" si="7">+(T99)/(4*4)</f>
        <v>#REF!</v>
      </c>
      <c r="V99" s="88"/>
      <c r="W99" s="88"/>
      <c r="X99" s="88"/>
      <c r="Y99" s="88"/>
      <c r="Z99" s="88"/>
    </row>
    <row r="100" spans="1:26" ht="15.75" customHeight="1" x14ac:dyDescent="0.25">
      <c r="A100" s="74"/>
      <c r="B100" s="92"/>
      <c r="C100" s="125"/>
      <c r="D100" s="74"/>
      <c r="E100" s="118"/>
      <c r="F100" s="118"/>
      <c r="G100" s="118"/>
      <c r="H100" s="118"/>
      <c r="I100" s="118"/>
      <c r="J100" s="122"/>
      <c r="K100" s="118"/>
      <c r="L100" s="118" t="s">
        <v>298</v>
      </c>
      <c r="M100" s="158">
        <v>1</v>
      </c>
      <c r="N100" s="156">
        <v>1</v>
      </c>
      <c r="O100" s="156">
        <v>1</v>
      </c>
      <c r="P100" s="156">
        <v>1</v>
      </c>
      <c r="Q100" s="156">
        <v>0</v>
      </c>
      <c r="R100" s="174">
        <f t="shared" si="4"/>
        <v>3</v>
      </c>
      <c r="S100" s="174">
        <f t="shared" si="5"/>
        <v>0.1875</v>
      </c>
      <c r="T100" s="174" t="e">
        <f t="shared" si="6"/>
        <v>#REF!</v>
      </c>
      <c r="U100" s="174" t="e">
        <f t="shared" si="7"/>
        <v>#REF!</v>
      </c>
      <c r="V100" s="88"/>
      <c r="W100" s="88"/>
      <c r="X100" s="88"/>
      <c r="Y100" s="88"/>
      <c r="Z100" s="88"/>
    </row>
    <row r="101" spans="1:26" ht="15.75" customHeight="1" x14ac:dyDescent="0.25">
      <c r="A101" s="74"/>
      <c r="B101" s="92"/>
      <c r="C101" s="125"/>
      <c r="D101" s="74"/>
      <c r="E101" s="118"/>
      <c r="F101" s="118"/>
      <c r="G101" s="118"/>
      <c r="H101" s="118"/>
      <c r="I101" s="118"/>
      <c r="J101" s="122"/>
      <c r="K101" s="118"/>
      <c r="L101" s="118" t="s">
        <v>299</v>
      </c>
      <c r="M101" s="158">
        <v>0</v>
      </c>
      <c r="N101" s="156">
        <v>0</v>
      </c>
      <c r="O101" s="156">
        <v>0</v>
      </c>
      <c r="P101" s="156">
        <v>0</v>
      </c>
      <c r="Q101" s="156">
        <v>0</v>
      </c>
      <c r="R101" s="174">
        <f t="shared" si="4"/>
        <v>0</v>
      </c>
      <c r="S101" s="174">
        <f t="shared" si="5"/>
        <v>0</v>
      </c>
      <c r="T101" s="174" t="e">
        <f t="shared" si="6"/>
        <v>#REF!</v>
      </c>
      <c r="U101" s="174" t="e">
        <f t="shared" si="7"/>
        <v>#REF!</v>
      </c>
      <c r="V101" s="88"/>
      <c r="W101" s="88"/>
      <c r="X101" s="88"/>
      <c r="Y101" s="88"/>
      <c r="Z101" s="88"/>
    </row>
    <row r="102" spans="1:26" ht="16.5" customHeight="1" x14ac:dyDescent="0.25">
      <c r="A102" s="74"/>
      <c r="B102" s="92"/>
      <c r="C102" s="125"/>
      <c r="D102" s="74"/>
      <c r="E102" s="153"/>
      <c r="F102" s="153"/>
      <c r="G102" s="153"/>
      <c r="H102" s="153"/>
      <c r="I102" s="153"/>
      <c r="J102" s="129"/>
      <c r="K102" s="153"/>
      <c r="L102" s="153" t="s">
        <v>300</v>
      </c>
      <c r="M102" s="168">
        <v>0</v>
      </c>
      <c r="N102" s="174">
        <v>0</v>
      </c>
      <c r="O102" s="156">
        <v>0</v>
      </c>
      <c r="P102" s="156">
        <v>0</v>
      </c>
      <c r="Q102" s="156">
        <v>0</v>
      </c>
      <c r="R102" s="174">
        <f t="shared" si="4"/>
        <v>0</v>
      </c>
      <c r="S102" s="174">
        <f t="shared" si="5"/>
        <v>0</v>
      </c>
      <c r="T102" s="174" t="e">
        <f t="shared" si="6"/>
        <v>#REF!</v>
      </c>
      <c r="U102" s="174" t="e">
        <f t="shared" si="7"/>
        <v>#REF!</v>
      </c>
      <c r="V102" s="88"/>
      <c r="W102" s="88"/>
      <c r="X102" s="88"/>
      <c r="Y102" s="88"/>
      <c r="Z102" s="88"/>
    </row>
    <row r="103" spans="1:26" ht="15.75" customHeight="1" x14ac:dyDescent="0.25">
      <c r="A103" s="74"/>
      <c r="B103" s="92"/>
      <c r="C103" s="125"/>
      <c r="D103" s="74"/>
      <c r="E103" s="118"/>
      <c r="F103" s="118"/>
      <c r="G103" s="118"/>
      <c r="H103" s="118"/>
      <c r="I103" s="118"/>
      <c r="J103" s="122"/>
      <c r="K103" s="118"/>
      <c r="L103" s="118" t="s">
        <v>301</v>
      </c>
      <c r="M103" s="158">
        <v>1</v>
      </c>
      <c r="N103" s="156">
        <v>1</v>
      </c>
      <c r="O103" s="156">
        <v>1</v>
      </c>
      <c r="P103" s="156">
        <v>1</v>
      </c>
      <c r="Q103" s="156">
        <v>0</v>
      </c>
      <c r="R103" s="174">
        <f t="shared" si="4"/>
        <v>3</v>
      </c>
      <c r="S103" s="174">
        <f t="shared" si="5"/>
        <v>0.1875</v>
      </c>
      <c r="T103" s="174" t="e">
        <f t="shared" si="6"/>
        <v>#REF!</v>
      </c>
      <c r="U103" s="174" t="e">
        <f t="shared" si="7"/>
        <v>#REF!</v>
      </c>
      <c r="V103" s="88"/>
      <c r="W103" s="88"/>
      <c r="X103" s="88"/>
      <c r="Y103" s="88"/>
      <c r="Z103" s="88"/>
    </row>
    <row r="104" spans="1:26" ht="17.25" customHeight="1" x14ac:dyDescent="0.25">
      <c r="A104" s="117"/>
      <c r="B104" s="175"/>
      <c r="C104" s="176"/>
      <c r="D104" s="117"/>
      <c r="E104" s="503" t="s">
        <v>302</v>
      </c>
      <c r="F104" s="505" t="s">
        <v>303</v>
      </c>
      <c r="G104" s="506"/>
      <c r="H104" s="507"/>
      <c r="I104" s="153"/>
      <c r="J104" s="129"/>
      <c r="K104" s="153"/>
      <c r="L104" s="118" t="s">
        <v>304</v>
      </c>
      <c r="M104" s="158">
        <v>0</v>
      </c>
      <c r="N104" s="156">
        <v>0</v>
      </c>
      <c r="O104" s="156">
        <v>0</v>
      </c>
      <c r="P104" s="156">
        <v>0</v>
      </c>
      <c r="Q104" s="156">
        <v>0</v>
      </c>
      <c r="R104" s="174">
        <f t="shared" si="4"/>
        <v>0</v>
      </c>
      <c r="S104" s="174">
        <f t="shared" si="5"/>
        <v>0</v>
      </c>
      <c r="T104" s="174" t="e">
        <f t="shared" si="6"/>
        <v>#REF!</v>
      </c>
      <c r="U104" s="174" t="e">
        <f t="shared" si="7"/>
        <v>#REF!</v>
      </c>
      <c r="V104" s="88"/>
      <c r="W104" s="88"/>
      <c r="X104" s="88"/>
      <c r="Y104" s="88"/>
      <c r="Z104" s="88"/>
    </row>
    <row r="105" spans="1:26" ht="15.75" customHeight="1" x14ac:dyDescent="0.25">
      <c r="A105" s="74"/>
      <c r="B105" s="92"/>
      <c r="C105" s="125"/>
      <c r="D105" s="74"/>
      <c r="E105" s="504"/>
      <c r="F105" s="508"/>
      <c r="G105" s="509"/>
      <c r="H105" s="461"/>
      <c r="I105" s="118"/>
      <c r="J105" s="122"/>
      <c r="K105" s="118"/>
      <c r="L105" s="177" t="s">
        <v>305</v>
      </c>
      <c r="M105" s="178"/>
      <c r="N105" s="178"/>
      <c r="O105" s="169">
        <v>0</v>
      </c>
      <c r="P105" s="169"/>
      <c r="Q105" s="169"/>
      <c r="R105" s="169"/>
      <c r="S105" s="171">
        <f>SUM(S99:S104)</f>
        <v>0.5625</v>
      </c>
      <c r="T105" s="169"/>
      <c r="U105" s="171" t="e">
        <f>SUM(U99:U104)</f>
        <v>#REF!</v>
      </c>
      <c r="V105" s="88"/>
      <c r="W105" s="88"/>
      <c r="X105" s="88"/>
      <c r="Y105" s="88"/>
      <c r="Z105" s="88"/>
    </row>
    <row r="106" spans="1:26" ht="15.75" customHeight="1" x14ac:dyDescent="0.25">
      <c r="A106" s="74"/>
      <c r="B106" s="92"/>
      <c r="C106" s="125"/>
      <c r="D106" s="74"/>
      <c r="E106" s="118"/>
      <c r="F106" s="118"/>
      <c r="G106" s="118"/>
      <c r="H106" s="118"/>
      <c r="I106" s="118"/>
      <c r="J106" s="122"/>
      <c r="K106" s="118"/>
      <c r="L106" s="93"/>
      <c r="M106" s="142"/>
      <c r="N106" s="142"/>
      <c r="O106" s="74"/>
      <c r="P106" s="74"/>
      <c r="Q106" s="74"/>
      <c r="R106" s="74"/>
      <c r="S106" s="74"/>
      <c r="T106" s="74"/>
      <c r="U106" s="74"/>
      <c r="V106" s="88"/>
      <c r="W106" s="88"/>
      <c r="X106" s="88"/>
      <c r="Y106" s="88"/>
      <c r="Z106" s="88"/>
    </row>
    <row r="107" spans="1:26" ht="15.75" customHeight="1" x14ac:dyDescent="0.25">
      <c r="A107" s="74"/>
      <c r="B107" s="92"/>
      <c r="C107" s="125"/>
      <c r="D107" s="74"/>
      <c r="E107" s="118"/>
      <c r="F107" s="118"/>
      <c r="G107" s="118"/>
      <c r="H107" s="118"/>
      <c r="I107" s="118"/>
      <c r="J107" s="122"/>
      <c r="K107" s="118"/>
      <c r="L107" s="93"/>
      <c r="M107" s="142"/>
      <c r="N107" s="142"/>
      <c r="O107" s="74"/>
      <c r="P107" s="74"/>
      <c r="Q107" s="74"/>
      <c r="R107" s="74"/>
      <c r="S107" s="74"/>
      <c r="T107" s="74"/>
      <c r="U107" s="74"/>
      <c r="V107" s="88"/>
      <c r="W107" s="88"/>
      <c r="X107" s="88"/>
      <c r="Y107" s="88"/>
      <c r="Z107" s="88"/>
    </row>
    <row r="108" spans="1:26" ht="12.75" customHeight="1" x14ac:dyDescent="0.25">
      <c r="A108" s="74"/>
      <c r="B108" s="92"/>
      <c r="C108" s="125"/>
      <c r="D108" s="74"/>
      <c r="E108" s="118"/>
      <c r="F108" s="118"/>
      <c r="G108" s="118"/>
      <c r="H108" s="118"/>
      <c r="I108" s="118"/>
      <c r="J108" s="122"/>
      <c r="K108" s="118"/>
      <c r="L108" s="510" t="s">
        <v>306</v>
      </c>
      <c r="M108" s="488" t="s">
        <v>263</v>
      </c>
      <c r="N108" s="512" t="s">
        <v>264</v>
      </c>
      <c r="O108" s="442"/>
      <c r="P108" s="487"/>
      <c r="Q108" s="484" t="s">
        <v>307</v>
      </c>
      <c r="R108" s="484" t="s">
        <v>293</v>
      </c>
      <c r="S108" s="74"/>
      <c r="T108" s="484" t="s">
        <v>293</v>
      </c>
      <c r="U108" s="74"/>
      <c r="V108" s="88"/>
      <c r="W108" s="88"/>
      <c r="X108" s="88"/>
      <c r="Y108" s="88"/>
      <c r="Z108" s="88"/>
    </row>
    <row r="109" spans="1:26" ht="13.5" customHeight="1" x14ac:dyDescent="0.25">
      <c r="A109" s="74"/>
      <c r="B109" s="92"/>
      <c r="C109" s="125"/>
      <c r="D109" s="74"/>
      <c r="E109" s="118"/>
      <c r="F109" s="118"/>
      <c r="G109" s="118"/>
      <c r="H109" s="118"/>
      <c r="I109" s="118"/>
      <c r="J109" s="122"/>
      <c r="K109" s="118"/>
      <c r="L109" s="485"/>
      <c r="M109" s="485"/>
      <c r="N109" s="141" t="s">
        <v>270</v>
      </c>
      <c r="O109" s="179" t="s">
        <v>308</v>
      </c>
      <c r="P109" s="96" t="s">
        <v>309</v>
      </c>
      <c r="Q109" s="485"/>
      <c r="R109" s="485"/>
      <c r="S109" s="74"/>
      <c r="T109" s="485"/>
      <c r="U109" s="74"/>
      <c r="V109" s="88"/>
      <c r="W109" s="88"/>
      <c r="X109" s="88"/>
      <c r="Y109" s="88"/>
      <c r="Z109" s="88"/>
    </row>
    <row r="110" spans="1:26" ht="15.75" customHeight="1" x14ac:dyDescent="0.25">
      <c r="A110" s="74"/>
      <c r="B110" s="92"/>
      <c r="C110" s="125"/>
      <c r="D110" s="74"/>
      <c r="E110" s="118"/>
      <c r="F110" s="118"/>
      <c r="G110" s="118"/>
      <c r="H110" s="118"/>
      <c r="I110" s="118"/>
      <c r="J110" s="122"/>
      <c r="K110" s="118"/>
      <c r="L110" s="74" t="s">
        <v>310</v>
      </c>
      <c r="M110" s="180">
        <v>1</v>
      </c>
      <c r="N110" s="180">
        <v>1</v>
      </c>
      <c r="O110" s="156">
        <v>1</v>
      </c>
      <c r="P110" s="156">
        <v>0</v>
      </c>
      <c r="Q110" s="180">
        <f t="shared" ref="Q110:Q113" si="8">SUM(N110:P110)</f>
        <v>2</v>
      </c>
      <c r="R110" s="156">
        <f t="shared" ref="R110:R113" si="9">+(Q110)/(4*3)</f>
        <v>0.16666666666666666</v>
      </c>
      <c r="S110" s="74"/>
      <c r="T110" s="156" t="e">
        <f t="shared" ref="T110:T113" si="10">+(#REF!)/(4*3)</f>
        <v>#REF!</v>
      </c>
      <c r="U110" s="74"/>
      <c r="V110" s="88"/>
      <c r="W110" s="88"/>
      <c r="X110" s="88"/>
      <c r="Y110" s="88"/>
      <c r="Z110" s="88"/>
    </row>
    <row r="111" spans="1:26" ht="15.75" customHeight="1" x14ac:dyDescent="0.25">
      <c r="A111" s="74"/>
      <c r="B111" s="92"/>
      <c r="C111" s="125"/>
      <c r="D111" s="74"/>
      <c r="E111" s="118"/>
      <c r="F111" s="118"/>
      <c r="G111" s="118"/>
      <c r="H111" s="118"/>
      <c r="I111" s="118"/>
      <c r="J111" s="122"/>
      <c r="K111" s="118"/>
      <c r="L111" s="74" t="s">
        <v>311</v>
      </c>
      <c r="M111" s="180">
        <v>1</v>
      </c>
      <c r="N111" s="180">
        <v>1</v>
      </c>
      <c r="O111" s="156">
        <v>1</v>
      </c>
      <c r="P111" s="156">
        <v>0</v>
      </c>
      <c r="Q111" s="180">
        <f t="shared" si="8"/>
        <v>2</v>
      </c>
      <c r="R111" s="156">
        <f t="shared" si="9"/>
        <v>0.16666666666666666</v>
      </c>
      <c r="S111" s="74"/>
      <c r="T111" s="156" t="e">
        <f t="shared" si="10"/>
        <v>#REF!</v>
      </c>
      <c r="U111" s="74"/>
      <c r="V111" s="88"/>
      <c r="W111" s="88"/>
      <c r="X111" s="88"/>
      <c r="Y111" s="88"/>
      <c r="Z111" s="88"/>
    </row>
    <row r="112" spans="1:26" ht="15.75" customHeight="1" x14ac:dyDescent="0.25">
      <c r="A112" s="74"/>
      <c r="B112" s="92"/>
      <c r="C112" s="125"/>
      <c r="D112" s="74"/>
      <c r="E112" s="118"/>
      <c r="F112" s="118"/>
      <c r="G112" s="118"/>
      <c r="H112" s="118"/>
      <c r="I112" s="118"/>
      <c r="J112" s="122"/>
      <c r="K112" s="118"/>
      <c r="L112" s="74" t="s">
        <v>312</v>
      </c>
      <c r="M112" s="180">
        <v>0</v>
      </c>
      <c r="N112" s="180">
        <v>0</v>
      </c>
      <c r="O112" s="156">
        <v>0</v>
      </c>
      <c r="P112" s="156">
        <v>0</v>
      </c>
      <c r="Q112" s="180">
        <f t="shared" si="8"/>
        <v>0</v>
      </c>
      <c r="R112" s="156">
        <f t="shared" si="9"/>
        <v>0</v>
      </c>
      <c r="S112" s="74"/>
      <c r="T112" s="156" t="e">
        <f t="shared" si="10"/>
        <v>#REF!</v>
      </c>
      <c r="U112" s="74"/>
      <c r="V112" s="88"/>
      <c r="W112" s="88"/>
      <c r="X112" s="88"/>
      <c r="Y112" s="88"/>
      <c r="Z112" s="88"/>
    </row>
    <row r="113" spans="1:26" ht="15.75" customHeight="1" x14ac:dyDescent="0.25">
      <c r="A113" s="74"/>
      <c r="B113" s="92"/>
      <c r="C113" s="125"/>
      <c r="D113" s="74"/>
      <c r="E113" s="118"/>
      <c r="F113" s="118"/>
      <c r="G113" s="118"/>
      <c r="H113" s="118"/>
      <c r="I113" s="118"/>
      <c r="J113" s="122"/>
      <c r="K113" s="118"/>
      <c r="L113" s="74" t="s">
        <v>313</v>
      </c>
      <c r="M113" s="180">
        <v>0</v>
      </c>
      <c r="N113" s="180">
        <v>0</v>
      </c>
      <c r="O113" s="156">
        <v>0</v>
      </c>
      <c r="P113" s="156">
        <v>0</v>
      </c>
      <c r="Q113" s="180">
        <f t="shared" si="8"/>
        <v>0</v>
      </c>
      <c r="R113" s="156">
        <f t="shared" si="9"/>
        <v>0</v>
      </c>
      <c r="S113" s="74"/>
      <c r="T113" s="156" t="e">
        <f t="shared" si="10"/>
        <v>#REF!</v>
      </c>
      <c r="U113" s="74"/>
      <c r="V113" s="88"/>
      <c r="W113" s="88"/>
      <c r="X113" s="88"/>
      <c r="Y113" s="88"/>
      <c r="Z113" s="88"/>
    </row>
    <row r="114" spans="1:26" ht="15.75" customHeight="1" x14ac:dyDescent="0.25">
      <c r="A114" s="74"/>
      <c r="B114" s="92"/>
      <c r="C114" s="125"/>
      <c r="D114" s="74"/>
      <c r="E114" s="118"/>
      <c r="F114" s="118"/>
      <c r="G114" s="118"/>
      <c r="H114" s="118"/>
      <c r="I114" s="118"/>
      <c r="J114" s="122"/>
      <c r="K114" s="118"/>
      <c r="L114" s="177" t="s">
        <v>285</v>
      </c>
      <c r="M114" s="181"/>
      <c r="N114" s="181"/>
      <c r="O114" s="182"/>
      <c r="P114" s="182"/>
      <c r="Q114" s="182"/>
      <c r="R114" s="183">
        <f>SUM(R110:R113)</f>
        <v>0.33333333333333331</v>
      </c>
      <c r="S114" s="74"/>
      <c r="T114" s="183" t="e">
        <f>SUM(T110:T113)</f>
        <v>#REF!</v>
      </c>
      <c r="U114" s="74"/>
      <c r="V114" s="88"/>
      <c r="W114" s="88"/>
      <c r="X114" s="88"/>
      <c r="Y114" s="88"/>
      <c r="Z114" s="88"/>
    </row>
    <row r="115" spans="1:26" ht="15.75" customHeight="1" x14ac:dyDescent="0.25">
      <c r="A115" s="74"/>
      <c r="B115" s="92"/>
      <c r="C115" s="125"/>
      <c r="D115" s="74"/>
      <c r="E115" s="118"/>
      <c r="F115" s="118"/>
      <c r="G115" s="118"/>
      <c r="H115" s="118"/>
      <c r="I115" s="118"/>
      <c r="J115" s="122"/>
      <c r="K115" s="118"/>
      <c r="L115" s="93"/>
      <c r="M115" s="142"/>
      <c r="N115" s="142"/>
      <c r="O115" s="74"/>
      <c r="P115" s="74"/>
      <c r="Q115" s="74"/>
      <c r="R115" s="74"/>
      <c r="S115" s="74"/>
      <c r="T115" s="74"/>
      <c r="U115" s="74"/>
      <c r="V115" s="88"/>
      <c r="W115" s="88"/>
      <c r="X115" s="88"/>
      <c r="Y115" s="88"/>
      <c r="Z115" s="88"/>
    </row>
    <row r="116" spans="1:26" ht="18.75" customHeight="1" x14ac:dyDescent="0.25">
      <c r="A116" s="74"/>
      <c r="B116" s="92"/>
      <c r="C116" s="125"/>
      <c r="D116" s="74"/>
      <c r="E116" s="118"/>
      <c r="F116" s="118"/>
      <c r="G116" s="118"/>
      <c r="H116" s="118"/>
      <c r="I116" s="118"/>
      <c r="J116" s="122"/>
      <c r="K116" s="118"/>
      <c r="L116" s="184" t="s">
        <v>314</v>
      </c>
      <c r="M116" s="185">
        <f>+(S94+S105+R114)/3</f>
        <v>0.40277777777777773</v>
      </c>
      <c r="N116" s="186"/>
      <c r="O116" s="74"/>
      <c r="P116" s="74"/>
      <c r="Q116" s="74"/>
      <c r="R116" s="74"/>
      <c r="S116" s="74"/>
      <c r="T116" s="74"/>
      <c r="U116" s="74"/>
      <c r="V116" s="88"/>
      <c r="W116" s="88"/>
      <c r="X116" s="88"/>
      <c r="Y116" s="88"/>
      <c r="Z116" s="88"/>
    </row>
    <row r="117" spans="1:26" ht="15.75" customHeight="1" x14ac:dyDescent="0.25">
      <c r="A117" s="74"/>
      <c r="B117" s="92"/>
      <c r="C117" s="125"/>
      <c r="D117" s="74"/>
      <c r="E117" s="118"/>
      <c r="F117" s="118"/>
      <c r="G117" s="118"/>
      <c r="H117" s="118"/>
      <c r="I117" s="118"/>
      <c r="J117" s="122"/>
      <c r="K117" s="118"/>
      <c r="L117" s="93"/>
      <c r="M117" s="142"/>
      <c r="N117" s="142"/>
      <c r="O117" s="74"/>
      <c r="P117" s="74"/>
      <c r="Q117" s="74"/>
      <c r="R117" s="74"/>
      <c r="S117" s="74"/>
      <c r="T117" s="74"/>
      <c r="U117" s="74"/>
      <c r="V117" s="88"/>
      <c r="W117" s="88"/>
      <c r="X117" s="88"/>
      <c r="Y117" s="88"/>
      <c r="Z117" s="88"/>
    </row>
    <row r="118" spans="1:26" ht="15.75" customHeight="1" x14ac:dyDescent="0.25">
      <c r="A118" s="74"/>
      <c r="B118" s="92"/>
      <c r="C118" s="125"/>
      <c r="D118" s="74"/>
      <c r="E118" s="118"/>
      <c r="F118" s="118"/>
      <c r="G118" s="118"/>
      <c r="H118" s="118"/>
      <c r="I118" s="118"/>
      <c r="J118" s="122"/>
      <c r="K118" s="118"/>
      <c r="L118" s="93"/>
      <c r="M118" s="142"/>
      <c r="N118" s="142"/>
      <c r="O118" s="74"/>
      <c r="P118" s="74"/>
      <c r="Q118" s="74"/>
      <c r="R118" s="74"/>
      <c r="S118" s="74"/>
      <c r="T118" s="74"/>
      <c r="U118" s="74"/>
      <c r="V118" s="88"/>
      <c r="W118" s="88"/>
      <c r="X118" s="88"/>
      <c r="Y118" s="88"/>
      <c r="Z118" s="88"/>
    </row>
    <row r="119" spans="1:26" ht="15.75" customHeight="1" x14ac:dyDescent="0.25">
      <c r="A119" s="74"/>
      <c r="B119" s="92"/>
      <c r="C119" s="125"/>
      <c r="D119" s="74"/>
      <c r="E119" s="118"/>
      <c r="F119" s="118"/>
      <c r="G119" s="118"/>
      <c r="H119" s="118"/>
      <c r="I119" s="118"/>
      <c r="J119" s="122"/>
      <c r="K119" s="118"/>
      <c r="L119" s="93"/>
      <c r="M119" s="142"/>
      <c r="N119" s="142"/>
      <c r="O119" s="74"/>
      <c r="P119" s="74"/>
      <c r="Q119" s="74"/>
      <c r="R119" s="74"/>
      <c r="S119" s="74"/>
      <c r="T119" s="74"/>
      <c r="U119" s="74"/>
      <c r="V119" s="88"/>
      <c r="W119" s="88"/>
      <c r="X119" s="88"/>
      <c r="Y119" s="88"/>
      <c r="Z119" s="88"/>
    </row>
    <row r="120" spans="1:26" ht="15.75" customHeight="1" x14ac:dyDescent="0.25">
      <c r="A120" s="74"/>
      <c r="B120" s="92"/>
      <c r="C120" s="125"/>
      <c r="D120" s="74"/>
      <c r="E120" s="118"/>
      <c r="F120" s="118"/>
      <c r="G120" s="118"/>
      <c r="H120" s="118"/>
      <c r="I120" s="118"/>
      <c r="J120" s="122"/>
      <c r="K120" s="118"/>
      <c r="L120" s="88"/>
      <c r="M120" s="142"/>
      <c r="N120" s="142"/>
      <c r="O120" s="74"/>
      <c r="P120" s="74"/>
      <c r="Q120" s="74"/>
      <c r="R120" s="74"/>
      <c r="S120" s="74"/>
      <c r="T120" s="74"/>
      <c r="U120" s="74"/>
      <c r="V120" s="88"/>
      <c r="W120" s="88"/>
      <c r="X120" s="88"/>
      <c r="Y120" s="88"/>
      <c r="Z120" s="88"/>
    </row>
    <row r="121" spans="1:26" ht="15.75" customHeight="1" x14ac:dyDescent="0.25">
      <c r="A121" s="74"/>
      <c r="B121" s="92"/>
      <c r="C121" s="125"/>
      <c r="D121" s="74"/>
      <c r="E121" s="118"/>
      <c r="F121" s="118"/>
      <c r="G121" s="118"/>
      <c r="H121" s="118"/>
      <c r="I121" s="118"/>
      <c r="J121" s="122"/>
      <c r="K121" s="118"/>
      <c r="L121" s="93"/>
      <c r="M121" s="142"/>
      <c r="N121" s="142"/>
      <c r="O121" s="74"/>
      <c r="P121" s="74"/>
      <c r="Q121" s="74"/>
      <c r="R121" s="74"/>
      <c r="S121" s="74"/>
      <c r="T121" s="74"/>
      <c r="U121" s="74"/>
      <c r="V121" s="88"/>
      <c r="W121" s="88"/>
      <c r="X121" s="88"/>
      <c r="Y121" s="88"/>
      <c r="Z121" s="88"/>
    </row>
    <row r="122" spans="1:26" ht="15.75" customHeight="1" x14ac:dyDescent="0.25">
      <c r="A122" s="74"/>
      <c r="B122" s="92"/>
      <c r="C122" s="125"/>
      <c r="D122" s="74"/>
      <c r="E122" s="118"/>
      <c r="F122" s="118"/>
      <c r="G122" s="118"/>
      <c r="H122" s="118"/>
      <c r="I122" s="118"/>
      <c r="J122" s="122"/>
      <c r="K122" s="118"/>
      <c r="L122" s="93"/>
      <c r="M122" s="142"/>
      <c r="N122" s="142"/>
      <c r="O122" s="74"/>
      <c r="P122" s="74"/>
      <c r="Q122" s="74"/>
      <c r="R122" s="74"/>
      <c r="S122" s="74"/>
      <c r="T122" s="74"/>
      <c r="U122" s="74"/>
      <c r="V122" s="88"/>
      <c r="W122" s="88"/>
      <c r="X122" s="88"/>
      <c r="Y122" s="88"/>
      <c r="Z122" s="88"/>
    </row>
    <row r="123" spans="1:26" ht="15.75" customHeight="1" x14ac:dyDescent="0.25">
      <c r="A123" s="74"/>
      <c r="B123" s="89"/>
      <c r="C123" s="162"/>
      <c r="D123" s="90"/>
      <c r="E123" s="163"/>
      <c r="F123" s="163"/>
      <c r="G123" s="163"/>
      <c r="H123" s="163"/>
      <c r="I123" s="163"/>
      <c r="J123" s="164"/>
      <c r="K123" s="163"/>
      <c r="L123" s="163"/>
      <c r="M123" s="163"/>
      <c r="N123" s="163"/>
      <c r="O123" s="88"/>
      <c r="P123" s="88"/>
      <c r="Q123" s="88"/>
      <c r="R123" s="88"/>
      <c r="S123" s="88"/>
      <c r="T123" s="88"/>
      <c r="U123" s="88"/>
      <c r="V123" s="88"/>
      <c r="W123" s="88"/>
      <c r="X123" s="88"/>
      <c r="Y123" s="88"/>
      <c r="Z123" s="88"/>
    </row>
    <row r="124" spans="1:26" ht="42.75" x14ac:dyDescent="0.25">
      <c r="A124" s="74"/>
      <c r="B124" s="92"/>
      <c r="C124" s="123" t="s">
        <v>315</v>
      </c>
      <c r="D124" s="119"/>
      <c r="E124" s="497" t="s">
        <v>316</v>
      </c>
      <c r="F124" s="483"/>
      <c r="G124" s="118"/>
      <c r="H124" s="118"/>
      <c r="I124" s="118"/>
      <c r="J124" s="122"/>
      <c r="K124" s="118"/>
      <c r="L124" s="187" t="s">
        <v>317</v>
      </c>
      <c r="M124" s="188">
        <f>+M126*M127</f>
        <v>12.888888888888888</v>
      </c>
      <c r="N124" s="93"/>
      <c r="O124" s="88"/>
      <c r="P124" s="88"/>
      <c r="Q124" s="88"/>
      <c r="R124" s="88"/>
      <c r="S124" s="88"/>
      <c r="T124" s="88"/>
      <c r="U124" s="88"/>
      <c r="V124" s="88"/>
      <c r="W124" s="88"/>
      <c r="X124" s="88"/>
      <c r="Y124" s="88"/>
      <c r="Z124" s="88"/>
    </row>
    <row r="125" spans="1:26" ht="15.75" customHeight="1" x14ac:dyDescent="0.25">
      <c r="A125" s="74"/>
      <c r="B125" s="92"/>
      <c r="C125" s="125"/>
      <c r="D125" s="74"/>
      <c r="E125" s="118"/>
      <c r="F125" s="118"/>
      <c r="G125" s="118"/>
      <c r="H125" s="118"/>
      <c r="I125" s="118"/>
      <c r="J125" s="122"/>
      <c r="K125" s="118"/>
      <c r="L125" s="118"/>
      <c r="M125" s="118"/>
      <c r="N125" s="74"/>
      <c r="O125" s="88"/>
      <c r="P125" s="88"/>
      <c r="Q125" s="88"/>
      <c r="R125" s="88"/>
      <c r="S125" s="88"/>
      <c r="T125" s="88"/>
      <c r="U125" s="88"/>
      <c r="V125" s="88"/>
      <c r="W125" s="88"/>
      <c r="X125" s="88"/>
      <c r="Y125" s="88"/>
      <c r="Z125" s="88"/>
    </row>
    <row r="126" spans="1:26" ht="15.75" customHeight="1" x14ac:dyDescent="0.25">
      <c r="A126" s="74"/>
      <c r="B126" s="92"/>
      <c r="C126" s="125"/>
      <c r="D126" s="74"/>
      <c r="E126" s="118" t="s">
        <v>318</v>
      </c>
      <c r="F126" s="118"/>
      <c r="G126" s="118"/>
      <c r="H126" s="118"/>
      <c r="I126" s="118"/>
      <c r="J126" s="122"/>
      <c r="K126" s="118"/>
      <c r="L126" s="118" t="s">
        <v>319</v>
      </c>
      <c r="M126" s="126">
        <f>M20</f>
        <v>32</v>
      </c>
      <c r="N126" s="189"/>
      <c r="O126" s="88"/>
      <c r="P126" s="88"/>
      <c r="Q126" s="88"/>
      <c r="R126" s="88"/>
      <c r="S126" s="88"/>
      <c r="T126" s="88"/>
      <c r="U126" s="88"/>
      <c r="V126" s="88"/>
      <c r="W126" s="88"/>
      <c r="X126" s="88"/>
      <c r="Y126" s="88"/>
      <c r="Z126" s="88"/>
    </row>
    <row r="127" spans="1:26" ht="15.75" customHeight="1" x14ac:dyDescent="0.25">
      <c r="A127" s="74"/>
      <c r="B127" s="92"/>
      <c r="C127" s="125"/>
      <c r="D127" s="74"/>
      <c r="E127" s="118" t="s">
        <v>320</v>
      </c>
      <c r="F127" s="118"/>
      <c r="G127" s="118"/>
      <c r="H127" s="118"/>
      <c r="I127" s="118"/>
      <c r="J127" s="122"/>
      <c r="K127" s="118"/>
      <c r="L127" s="118" t="s">
        <v>321</v>
      </c>
      <c r="M127" s="126">
        <f>+M116</f>
        <v>0.40277777777777773</v>
      </c>
      <c r="N127" s="189"/>
      <c r="O127" s="88"/>
      <c r="P127" s="88"/>
      <c r="Q127" s="88"/>
      <c r="R127" s="88"/>
      <c r="S127" s="88"/>
      <c r="T127" s="88"/>
      <c r="U127" s="88"/>
      <c r="V127" s="88"/>
      <c r="W127" s="88"/>
      <c r="X127" s="88"/>
      <c r="Y127" s="88"/>
      <c r="Z127" s="88"/>
    </row>
    <row r="128" spans="1:26" ht="15.75" customHeight="1" x14ac:dyDescent="0.25">
      <c r="A128" s="74"/>
      <c r="B128" s="92"/>
      <c r="C128" s="125"/>
      <c r="D128" s="74"/>
      <c r="E128" s="118"/>
      <c r="F128" s="118"/>
      <c r="G128" s="118"/>
      <c r="H128" s="118"/>
      <c r="I128" s="118"/>
      <c r="J128" s="122"/>
      <c r="K128" s="118"/>
      <c r="L128" s="118"/>
      <c r="M128" s="118"/>
      <c r="N128" s="74"/>
      <c r="O128" s="88"/>
      <c r="P128" s="88"/>
      <c r="Q128" s="88"/>
      <c r="R128" s="88"/>
      <c r="S128" s="88"/>
      <c r="T128" s="88"/>
      <c r="U128" s="88"/>
      <c r="V128" s="88"/>
      <c r="W128" s="88"/>
      <c r="X128" s="88"/>
      <c r="Y128" s="88"/>
      <c r="Z128" s="88"/>
    </row>
    <row r="129" spans="1:26" ht="15.75" customHeight="1" x14ac:dyDescent="0.25">
      <c r="A129" s="74"/>
      <c r="B129" s="92"/>
      <c r="C129" s="125"/>
      <c r="D129" s="74"/>
      <c r="E129" s="118"/>
      <c r="F129" s="118"/>
      <c r="G129" s="118"/>
      <c r="H129" s="118"/>
      <c r="I129" s="118"/>
      <c r="J129" s="122"/>
      <c r="K129" s="118"/>
      <c r="L129" s="136" t="s">
        <v>322</v>
      </c>
      <c r="M129" s="190">
        <f>M126*M127</f>
        <v>12.888888888888888</v>
      </c>
      <c r="N129" s="142"/>
      <c r="O129" s="88"/>
      <c r="P129" s="88"/>
      <c r="Q129" s="88"/>
      <c r="R129" s="88"/>
      <c r="S129" s="88"/>
      <c r="T129" s="88"/>
      <c r="U129" s="88"/>
      <c r="V129" s="88"/>
      <c r="W129" s="88"/>
      <c r="X129" s="88"/>
      <c r="Y129" s="88"/>
      <c r="Z129" s="88"/>
    </row>
    <row r="130" spans="1:26" ht="15.75" customHeight="1" x14ac:dyDescent="0.25">
      <c r="A130" s="74"/>
      <c r="B130" s="95"/>
      <c r="C130" s="138"/>
      <c r="D130" s="97"/>
      <c r="E130" s="139"/>
      <c r="F130" s="139"/>
      <c r="G130" s="139"/>
      <c r="H130" s="139"/>
      <c r="I130" s="139"/>
      <c r="J130" s="140"/>
      <c r="K130" s="139"/>
      <c r="L130" s="139"/>
      <c r="M130" s="139"/>
      <c r="N130" s="139"/>
      <c r="O130" s="88"/>
      <c r="P130" s="88"/>
      <c r="Q130" s="88"/>
      <c r="R130" s="88"/>
      <c r="S130" s="88"/>
      <c r="T130" s="88"/>
      <c r="U130" s="88"/>
      <c r="V130" s="88"/>
      <c r="W130" s="88"/>
      <c r="X130" s="88"/>
      <c r="Y130" s="88"/>
      <c r="Z130" s="88"/>
    </row>
    <row r="131" spans="1:26" ht="15.75" customHeight="1" x14ac:dyDescent="0.25">
      <c r="A131" s="74"/>
      <c r="B131" s="74"/>
      <c r="C131" s="74"/>
      <c r="D131" s="74"/>
      <c r="E131" s="118"/>
      <c r="F131" s="118"/>
      <c r="G131" s="118"/>
      <c r="H131" s="118"/>
      <c r="I131" s="118"/>
      <c r="J131" s="118"/>
      <c r="K131" s="118"/>
      <c r="L131" s="118"/>
      <c r="M131" s="118"/>
      <c r="N131" s="118"/>
      <c r="O131" s="88"/>
      <c r="P131" s="88"/>
      <c r="Q131" s="88"/>
      <c r="R131" s="88"/>
      <c r="S131" s="88"/>
      <c r="T131" s="88"/>
      <c r="U131" s="88"/>
      <c r="V131" s="88"/>
      <c r="W131" s="88"/>
      <c r="X131" s="88"/>
      <c r="Y131" s="88"/>
      <c r="Z131" s="88"/>
    </row>
    <row r="132" spans="1:26" ht="15.75" customHeight="1" x14ac:dyDescent="0.25">
      <c r="A132" s="118"/>
      <c r="B132" s="118"/>
      <c r="C132" s="118"/>
      <c r="D132" s="118"/>
      <c r="E132" s="118"/>
      <c r="F132" s="118"/>
      <c r="G132" s="118"/>
      <c r="H132" s="118"/>
      <c r="I132" s="118"/>
      <c r="J132" s="118"/>
      <c r="K132" s="118"/>
      <c r="L132" s="118"/>
      <c r="M132" s="118"/>
      <c r="N132" s="118"/>
      <c r="O132" s="88"/>
      <c r="P132" s="88"/>
      <c r="Q132" s="88"/>
      <c r="R132" s="88"/>
      <c r="S132" s="88"/>
      <c r="T132" s="88"/>
      <c r="U132" s="88"/>
      <c r="V132" s="88"/>
      <c r="W132" s="88"/>
      <c r="X132" s="88"/>
      <c r="Y132" s="88"/>
      <c r="Z132" s="88"/>
    </row>
    <row r="133" spans="1:26" ht="15.75" customHeight="1" x14ac:dyDescent="0.25">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5.75" customHeight="1" x14ac:dyDescent="0.25">
      <c r="A134" s="88"/>
      <c r="B134" s="88"/>
      <c r="C134" s="88"/>
      <c r="D134" s="88"/>
      <c r="E134" s="88"/>
      <c r="F134" s="88"/>
      <c r="G134" s="88"/>
      <c r="H134" s="88"/>
      <c r="I134" s="88"/>
      <c r="J134" s="88"/>
      <c r="K134" s="88"/>
      <c r="L134" s="84" t="s">
        <v>323</v>
      </c>
      <c r="M134" s="84" t="s">
        <v>324</v>
      </c>
      <c r="N134" s="84" t="s">
        <v>325</v>
      </c>
      <c r="O134" s="88"/>
      <c r="P134" s="88"/>
      <c r="Q134" s="88"/>
      <c r="R134" s="88"/>
      <c r="S134" s="88"/>
      <c r="T134" s="88"/>
      <c r="U134" s="88"/>
      <c r="V134" s="88"/>
      <c r="W134" s="88"/>
      <c r="X134" s="88"/>
      <c r="Y134" s="88"/>
      <c r="Z134" s="88"/>
    </row>
    <row r="135" spans="1:26" ht="15.75" customHeight="1" x14ac:dyDescent="0.25">
      <c r="A135" s="88"/>
      <c r="B135" s="88"/>
      <c r="C135" s="88"/>
      <c r="D135" s="88"/>
      <c r="E135" s="88"/>
      <c r="F135" s="88"/>
      <c r="G135" s="88"/>
      <c r="H135" s="88"/>
      <c r="I135" s="88"/>
      <c r="J135" s="88"/>
      <c r="K135" s="88"/>
      <c r="L135" s="85" t="s">
        <v>326</v>
      </c>
      <c r="M135" s="191">
        <f>M20</f>
        <v>32</v>
      </c>
      <c r="N135" s="192">
        <f>M135*365</f>
        <v>11680</v>
      </c>
      <c r="O135" s="88"/>
      <c r="P135" s="88"/>
      <c r="Q135" s="88"/>
      <c r="R135" s="88"/>
      <c r="S135" s="88"/>
      <c r="T135" s="88"/>
      <c r="U135" s="88"/>
      <c r="V135" s="88"/>
      <c r="W135" s="88"/>
      <c r="X135" s="88"/>
      <c r="Y135" s="88"/>
      <c r="Z135" s="88"/>
    </row>
    <row r="136" spans="1:26" ht="15.75" customHeight="1" x14ac:dyDescent="0.25">
      <c r="A136" s="88"/>
      <c r="B136" s="88"/>
      <c r="C136" s="88"/>
      <c r="D136" s="88"/>
      <c r="E136" s="88"/>
      <c r="F136" s="88"/>
      <c r="G136" s="88"/>
      <c r="H136" s="88"/>
      <c r="I136" s="88"/>
      <c r="J136" s="88"/>
      <c r="K136" s="88"/>
      <c r="L136" s="85" t="s">
        <v>327</v>
      </c>
      <c r="M136" s="193">
        <f>M34*M54*M60*M67*M71*M79*M83*M135</f>
        <v>24.968856578914195</v>
      </c>
      <c r="N136" s="193">
        <f>M34*M54*M60*M67*M71*M79*M83*N135</f>
        <v>9113.632651303682</v>
      </c>
      <c r="O136" s="88"/>
      <c r="P136" s="88"/>
      <c r="Q136" s="88"/>
      <c r="R136" s="88"/>
      <c r="S136" s="88"/>
      <c r="T136" s="88"/>
      <c r="U136" s="88"/>
      <c r="V136" s="88"/>
      <c r="W136" s="88"/>
      <c r="X136" s="88"/>
      <c r="Y136" s="88"/>
      <c r="Z136" s="88"/>
    </row>
    <row r="137" spans="1:26" ht="15.75" customHeight="1" x14ac:dyDescent="0.25">
      <c r="A137" s="88"/>
      <c r="B137" s="88"/>
      <c r="C137" s="88"/>
      <c r="D137" s="88"/>
      <c r="E137" s="88"/>
      <c r="F137" s="88"/>
      <c r="G137" s="88"/>
      <c r="H137" s="88"/>
      <c r="I137" s="88"/>
      <c r="J137" s="88"/>
      <c r="K137" s="88"/>
      <c r="L137" s="85" t="s">
        <v>328</v>
      </c>
      <c r="M137" s="501">
        <f>M116</f>
        <v>0.40277777777777773</v>
      </c>
      <c r="N137" s="443"/>
      <c r="O137" s="88"/>
      <c r="P137" s="88"/>
      <c r="Q137" s="88"/>
      <c r="R137" s="88"/>
      <c r="S137" s="88"/>
      <c r="T137" s="88"/>
      <c r="U137" s="88"/>
      <c r="V137" s="88"/>
      <c r="W137" s="88"/>
      <c r="X137" s="88"/>
      <c r="Y137" s="88"/>
      <c r="Z137" s="88"/>
    </row>
    <row r="138" spans="1:26" ht="15.75" customHeight="1" x14ac:dyDescent="0.25">
      <c r="A138" s="88"/>
      <c r="B138" s="88"/>
      <c r="C138" s="88"/>
      <c r="D138" s="88"/>
      <c r="E138" s="88"/>
      <c r="F138" s="88"/>
      <c r="G138" s="88"/>
      <c r="H138" s="88"/>
      <c r="I138" s="88"/>
      <c r="J138" s="88"/>
      <c r="K138" s="88"/>
      <c r="L138" s="194" t="s">
        <v>329</v>
      </c>
      <c r="M138" s="195">
        <f>M135*M137</f>
        <v>12.888888888888888</v>
      </c>
      <c r="N138" s="196">
        <f>M138*365</f>
        <v>4704.4444444444443</v>
      </c>
      <c r="O138" s="88"/>
      <c r="P138" s="88"/>
      <c r="Q138" s="88"/>
      <c r="R138" s="88"/>
      <c r="S138" s="88"/>
      <c r="T138" s="88"/>
      <c r="U138" s="88"/>
      <c r="V138" s="88"/>
      <c r="W138" s="88"/>
      <c r="X138" s="88"/>
      <c r="Y138" s="88"/>
      <c r="Z138" s="88"/>
    </row>
    <row r="139" spans="1:26" ht="15.75" customHeight="1" x14ac:dyDescent="0.25">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5.75" customHeight="1" x14ac:dyDescent="0.25">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5.75" customHeight="1" x14ac:dyDescent="0.25">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5.75" customHeight="1" x14ac:dyDescent="0.25">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5.75" customHeight="1" x14ac:dyDescent="0.25">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5.75" customHeight="1" x14ac:dyDescent="0.25">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5.75" customHeight="1" x14ac:dyDescent="0.25">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5.75" customHeight="1" x14ac:dyDescent="0.25">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5.75" customHeight="1" x14ac:dyDescent="0.25">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5.75" customHeight="1" x14ac:dyDescent="0.25">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5.75" customHeight="1" x14ac:dyDescent="0.25">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5.75" customHeight="1" x14ac:dyDescent="0.25">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5.75" customHeight="1" x14ac:dyDescent="0.25">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5.75" customHeight="1" x14ac:dyDescent="0.25">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5.75" customHeight="1" x14ac:dyDescent="0.25">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5.75" customHeight="1" x14ac:dyDescent="0.25">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5.75" customHeight="1" x14ac:dyDescent="0.25">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5.75" customHeight="1" x14ac:dyDescent="0.25">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5.75" customHeight="1" x14ac:dyDescent="0.25">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5.75" customHeight="1" x14ac:dyDescent="0.25">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5.75" customHeight="1" x14ac:dyDescent="0.25">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5.75" customHeight="1" x14ac:dyDescent="0.25">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5.75" customHeight="1" x14ac:dyDescent="0.25">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5.75" customHeight="1" x14ac:dyDescent="0.25">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5.75" customHeight="1" x14ac:dyDescent="0.25">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5.75" customHeight="1" x14ac:dyDescent="0.25">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5.75" customHeight="1" x14ac:dyDescent="0.25">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5.75" customHeight="1" x14ac:dyDescent="0.25">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5.75" customHeight="1" x14ac:dyDescent="0.25">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5.75" customHeight="1" x14ac:dyDescent="0.25">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5.75" customHeight="1" x14ac:dyDescent="0.25">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5.75" customHeight="1" x14ac:dyDescent="0.25">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5.75" customHeight="1" x14ac:dyDescent="0.25">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5.75" customHeight="1" x14ac:dyDescent="0.25">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5.75" customHeight="1" x14ac:dyDescent="0.25">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5.75" customHeight="1" x14ac:dyDescent="0.25">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5.75" customHeight="1" x14ac:dyDescent="0.2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5.75" customHeight="1" x14ac:dyDescent="0.25">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5.75" customHeight="1" x14ac:dyDescent="0.25">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5.75" customHeight="1" x14ac:dyDescent="0.25">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5.75" customHeight="1" x14ac:dyDescent="0.25">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5.75" customHeight="1" x14ac:dyDescent="0.25">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5.75" customHeight="1" x14ac:dyDescent="0.25">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5.75" customHeight="1" x14ac:dyDescent="0.25">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5.75" customHeight="1" x14ac:dyDescent="0.25">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5.75" customHeight="1" x14ac:dyDescent="0.25">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5.75" customHeight="1" x14ac:dyDescent="0.25">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5.75" customHeight="1" x14ac:dyDescent="0.25">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5.75" customHeight="1" x14ac:dyDescent="0.25">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5.75" customHeight="1" x14ac:dyDescent="0.25">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5.75" customHeight="1" x14ac:dyDescent="0.25">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5.75" customHeight="1" x14ac:dyDescent="0.25">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5.75" customHeight="1" x14ac:dyDescent="0.25">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5.75" customHeight="1" x14ac:dyDescent="0.25">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5.75" customHeight="1" x14ac:dyDescent="0.25">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5.75" customHeight="1" x14ac:dyDescent="0.25">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5.75" customHeight="1" x14ac:dyDescent="0.25">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5.75" customHeight="1" x14ac:dyDescent="0.25">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5.75" customHeight="1" x14ac:dyDescent="0.25">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5.75" customHeight="1" x14ac:dyDescent="0.25">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5.75" customHeight="1" x14ac:dyDescent="0.25">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5.75" customHeight="1" x14ac:dyDescent="0.25">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5.75" customHeight="1" x14ac:dyDescent="0.25">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5.75" customHeight="1" x14ac:dyDescent="0.25">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5.75" customHeight="1" x14ac:dyDescent="0.25">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5.75" customHeight="1" x14ac:dyDescent="0.25">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5.75" customHeight="1" x14ac:dyDescent="0.25">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5.75" customHeight="1" x14ac:dyDescent="0.25">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5.75" customHeight="1" x14ac:dyDescent="0.25">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5.75" customHeight="1" x14ac:dyDescent="0.25">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5.75" customHeight="1" x14ac:dyDescent="0.25">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5.75" customHeight="1" x14ac:dyDescent="0.25">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5.75" customHeight="1" x14ac:dyDescent="0.25">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5.75" customHeight="1" x14ac:dyDescent="0.25">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5.75" customHeight="1" x14ac:dyDescent="0.25">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5.75" customHeight="1" x14ac:dyDescent="0.25">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5.75" customHeight="1" x14ac:dyDescent="0.25">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5.75" customHeight="1" x14ac:dyDescent="0.25">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5.75" customHeight="1" x14ac:dyDescent="0.25">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5.75" customHeight="1" x14ac:dyDescent="0.25">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5.75" customHeight="1" x14ac:dyDescent="0.25">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5.75" customHeight="1" x14ac:dyDescent="0.25">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5.75" customHeight="1" x14ac:dyDescent="0.25">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5.75" customHeight="1" x14ac:dyDescent="0.25">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5.75" customHeight="1" x14ac:dyDescent="0.25">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5.75" customHeight="1" x14ac:dyDescent="0.25">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5.75" customHeight="1" x14ac:dyDescent="0.25">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5.75" customHeight="1" x14ac:dyDescent="0.25">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5.75" customHeight="1" x14ac:dyDescent="0.25">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5.75" customHeight="1" x14ac:dyDescent="0.25">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5.75" customHeight="1" x14ac:dyDescent="0.25">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5.75" customHeight="1" x14ac:dyDescent="0.25">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5.75" customHeight="1" x14ac:dyDescent="0.25">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5.75" customHeight="1" x14ac:dyDescent="0.25">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5.75" customHeight="1" x14ac:dyDescent="0.25">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5.75" customHeight="1" x14ac:dyDescent="0.25">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5.75" customHeight="1" x14ac:dyDescent="0.25">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5.75" customHeight="1" x14ac:dyDescent="0.25">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5.75" customHeight="1" x14ac:dyDescent="0.25">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5.75" customHeight="1" x14ac:dyDescent="0.25">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5.75" customHeight="1" x14ac:dyDescent="0.25">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5.75" customHeight="1" x14ac:dyDescent="0.25">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5.75" customHeight="1" x14ac:dyDescent="0.25">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5.75" customHeight="1" x14ac:dyDescent="0.25">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5.75" customHeight="1" x14ac:dyDescent="0.25">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5.75" customHeight="1" x14ac:dyDescent="0.25">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5.75" customHeight="1" x14ac:dyDescent="0.25">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5.75" customHeight="1" x14ac:dyDescent="0.25">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5.75" customHeight="1" x14ac:dyDescent="0.25">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5.75" customHeight="1" x14ac:dyDescent="0.25">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15.75" customHeight="1" x14ac:dyDescent="0.25">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15.75" customHeight="1" x14ac:dyDescent="0.25">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15.75" customHeight="1" x14ac:dyDescent="0.25">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15.75" customHeight="1" x14ac:dyDescent="0.25">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15.75" customHeight="1" x14ac:dyDescent="0.25">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15.75" customHeight="1" x14ac:dyDescent="0.25">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15.75" customHeight="1" x14ac:dyDescent="0.25">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15.75" customHeight="1" x14ac:dyDescent="0.25">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15.75" customHeight="1" x14ac:dyDescent="0.25">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15.75" customHeight="1" x14ac:dyDescent="0.25">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15.75" customHeight="1" x14ac:dyDescent="0.25">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15.75" customHeight="1" x14ac:dyDescent="0.25">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15.75" customHeight="1" x14ac:dyDescent="0.25">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15.75" customHeight="1" x14ac:dyDescent="0.25">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15.75" customHeight="1" x14ac:dyDescent="0.25">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15.75" customHeight="1" x14ac:dyDescent="0.25">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15.75" customHeight="1" x14ac:dyDescent="0.25">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15.75" customHeight="1" x14ac:dyDescent="0.25">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15.75" customHeight="1" x14ac:dyDescent="0.25">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15.75" customHeight="1" x14ac:dyDescent="0.25">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15.75" customHeight="1" x14ac:dyDescent="0.25">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15.75" customHeight="1" x14ac:dyDescent="0.25">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15.75" customHeight="1" x14ac:dyDescent="0.25">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15.75" customHeight="1" x14ac:dyDescent="0.25">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15.75" customHeight="1" x14ac:dyDescent="0.25">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15.75" customHeight="1" x14ac:dyDescent="0.25">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15.75" customHeight="1" x14ac:dyDescent="0.25">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15.75" customHeight="1" x14ac:dyDescent="0.25">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15.75" customHeight="1" x14ac:dyDescent="0.25">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15.75" customHeight="1" x14ac:dyDescent="0.25">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15.75" customHeight="1" x14ac:dyDescent="0.25">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15.75" customHeight="1" x14ac:dyDescent="0.25">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15.75" customHeight="1" x14ac:dyDescent="0.25">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15.75" customHeight="1" x14ac:dyDescent="0.25">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15.75" customHeight="1" x14ac:dyDescent="0.25">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15.75" customHeight="1" x14ac:dyDescent="0.25">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15.75" customHeight="1" x14ac:dyDescent="0.25">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15.75" customHeight="1" x14ac:dyDescent="0.25">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15.75" customHeight="1" x14ac:dyDescent="0.25">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15.75" customHeight="1" x14ac:dyDescent="0.25">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15.75" customHeight="1" x14ac:dyDescent="0.25">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15.75" customHeight="1" x14ac:dyDescent="0.25">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15.75" customHeight="1" x14ac:dyDescent="0.25">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15.75" customHeight="1" x14ac:dyDescent="0.25">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15.75" customHeight="1" x14ac:dyDescent="0.25">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15.75" customHeight="1" x14ac:dyDescent="0.25">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15.75" customHeight="1" x14ac:dyDescent="0.25">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15.75" customHeight="1" x14ac:dyDescent="0.25">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15.75" customHeight="1" x14ac:dyDescent="0.25">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15.75" customHeight="1" x14ac:dyDescent="0.25">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15.75" customHeight="1" x14ac:dyDescent="0.25">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15.75" customHeight="1" x14ac:dyDescent="0.25">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15.75" customHeight="1" x14ac:dyDescent="0.25">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15.75" customHeight="1" x14ac:dyDescent="0.25">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15.75" customHeight="1" x14ac:dyDescent="0.25">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15.75" customHeight="1" x14ac:dyDescent="0.25">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15.75" customHeight="1" x14ac:dyDescent="0.25">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15.75" customHeight="1" x14ac:dyDescent="0.25">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15.75" customHeight="1" x14ac:dyDescent="0.25">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15.75" customHeight="1" x14ac:dyDescent="0.25">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15.75" customHeight="1" x14ac:dyDescent="0.25">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15.75" customHeight="1" x14ac:dyDescent="0.25">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15.75" customHeight="1" x14ac:dyDescent="0.25">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15.75" customHeight="1" x14ac:dyDescent="0.25">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15.75" customHeight="1" x14ac:dyDescent="0.25">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15.75" customHeight="1" x14ac:dyDescent="0.25">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15.75" customHeight="1" x14ac:dyDescent="0.25">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15.75" customHeight="1" x14ac:dyDescent="0.25">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15.75" customHeight="1" x14ac:dyDescent="0.25">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15.75" customHeight="1" x14ac:dyDescent="0.25">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15.75" customHeight="1" x14ac:dyDescent="0.25">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15.75" customHeight="1" x14ac:dyDescent="0.25">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15.75" customHeight="1" x14ac:dyDescent="0.25">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15.75" customHeight="1" x14ac:dyDescent="0.25">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15.75" customHeight="1" x14ac:dyDescent="0.25">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15.75" customHeight="1" x14ac:dyDescent="0.25">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15.75" customHeight="1" x14ac:dyDescent="0.25">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15.75" customHeight="1" x14ac:dyDescent="0.25">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15.75" customHeight="1" x14ac:dyDescent="0.25">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15.75" customHeight="1" x14ac:dyDescent="0.25">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15.75" customHeight="1" x14ac:dyDescent="0.25">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15.75" customHeight="1" x14ac:dyDescent="0.25">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15.75" customHeight="1" x14ac:dyDescent="0.25">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15.75" customHeight="1" x14ac:dyDescent="0.25">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15.75" customHeight="1" x14ac:dyDescent="0.25">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15.75" customHeight="1" x14ac:dyDescent="0.25">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15.75" customHeight="1" x14ac:dyDescent="0.25">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15.75" customHeight="1" x14ac:dyDescent="0.25">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15.75" customHeight="1" x14ac:dyDescent="0.25">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15.75" customHeight="1" x14ac:dyDescent="0.25">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15.75" customHeight="1" x14ac:dyDescent="0.25">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15.75" customHeight="1" x14ac:dyDescent="0.25">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15.75" customHeight="1" x14ac:dyDescent="0.25">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15.75" customHeight="1" x14ac:dyDescent="0.25">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15.75" customHeight="1" x14ac:dyDescent="0.25">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15.75" customHeight="1" x14ac:dyDescent="0.25">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15.75" customHeight="1" x14ac:dyDescent="0.25">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15.75" customHeight="1" x14ac:dyDescent="0.25">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15.75" customHeight="1" x14ac:dyDescent="0.25">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15.75" customHeight="1" x14ac:dyDescent="0.25">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15.75" customHeight="1" x14ac:dyDescent="0.25">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15.75" customHeight="1" x14ac:dyDescent="0.25">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15.75" customHeight="1" x14ac:dyDescent="0.25">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15.75" customHeight="1" x14ac:dyDescent="0.25">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15.75" customHeight="1" x14ac:dyDescent="0.25">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15.75" customHeight="1" x14ac:dyDescent="0.25">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15.75" customHeight="1" x14ac:dyDescent="0.25">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15.75" customHeight="1" x14ac:dyDescent="0.25">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15.75" customHeight="1" x14ac:dyDescent="0.25">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15.75" customHeight="1" x14ac:dyDescent="0.25">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15.75" customHeight="1" x14ac:dyDescent="0.25">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15.75" customHeight="1" x14ac:dyDescent="0.25">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15.75" customHeight="1" x14ac:dyDescent="0.25">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15.75" customHeight="1" x14ac:dyDescent="0.25">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15.75" customHeight="1" x14ac:dyDescent="0.25">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15.75" customHeight="1" x14ac:dyDescent="0.25">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15.75" customHeight="1" x14ac:dyDescent="0.25">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15.75" customHeight="1" x14ac:dyDescent="0.25">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15.75" customHeight="1" x14ac:dyDescent="0.25">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15.75" customHeight="1" x14ac:dyDescent="0.25">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15.75" customHeight="1" x14ac:dyDescent="0.25">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15.75" customHeight="1" x14ac:dyDescent="0.25">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15.75" customHeight="1" x14ac:dyDescent="0.25">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15.75" customHeight="1" x14ac:dyDescent="0.25">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15.75" customHeight="1" x14ac:dyDescent="0.25">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15.75" customHeight="1" x14ac:dyDescent="0.25">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15.75" customHeight="1" x14ac:dyDescent="0.25">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15.75" customHeight="1" x14ac:dyDescent="0.25">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15.75" customHeight="1" x14ac:dyDescent="0.25">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15.75" customHeight="1" x14ac:dyDescent="0.25">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15.75" customHeight="1" x14ac:dyDescent="0.25">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15.75" customHeight="1" x14ac:dyDescent="0.25">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15.75" customHeight="1" x14ac:dyDescent="0.25">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15.75" customHeight="1" x14ac:dyDescent="0.25">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15.75" customHeight="1" x14ac:dyDescent="0.25">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15.75" customHeight="1" x14ac:dyDescent="0.25">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15.75" customHeight="1" x14ac:dyDescent="0.25">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15.75" customHeight="1" x14ac:dyDescent="0.25">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15.75" customHeight="1" x14ac:dyDescent="0.25">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15.75" customHeight="1" x14ac:dyDescent="0.25">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15.75" customHeight="1" x14ac:dyDescent="0.25">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15.75" customHeight="1" x14ac:dyDescent="0.25">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15.75" customHeight="1" x14ac:dyDescent="0.25">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15.75" customHeight="1" x14ac:dyDescent="0.25">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15.75" customHeight="1" x14ac:dyDescent="0.25">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15.75" customHeight="1" x14ac:dyDescent="0.25">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15.75" customHeight="1" x14ac:dyDescent="0.25">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15.75" customHeight="1" x14ac:dyDescent="0.25">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15.75" customHeight="1" x14ac:dyDescent="0.25">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15.75" customHeight="1" x14ac:dyDescent="0.25">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15.75" customHeight="1" x14ac:dyDescent="0.25">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15.75" customHeight="1" x14ac:dyDescent="0.25">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15.75" customHeight="1" x14ac:dyDescent="0.25">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15.75" customHeight="1" x14ac:dyDescent="0.25">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15.75" customHeight="1" x14ac:dyDescent="0.25">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15.75" customHeight="1" x14ac:dyDescent="0.25">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15.75" customHeight="1" x14ac:dyDescent="0.25">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15.75" customHeight="1" x14ac:dyDescent="0.25">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15.75" customHeight="1" x14ac:dyDescent="0.25">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15.75" customHeight="1" x14ac:dyDescent="0.25">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15.75" customHeight="1" x14ac:dyDescent="0.25">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15.75" customHeight="1" x14ac:dyDescent="0.25">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15.75" customHeight="1" x14ac:dyDescent="0.25">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15.75" customHeight="1" x14ac:dyDescent="0.25">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15.75" customHeight="1" x14ac:dyDescent="0.25">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15.75" customHeight="1" x14ac:dyDescent="0.25">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15.75" customHeight="1" x14ac:dyDescent="0.25">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15.75" customHeight="1" x14ac:dyDescent="0.25">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15.75" customHeight="1" x14ac:dyDescent="0.25">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15.75" customHeight="1" x14ac:dyDescent="0.25">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15.75" customHeight="1" x14ac:dyDescent="0.25">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15.75" customHeight="1" x14ac:dyDescent="0.25">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15.75" customHeight="1" x14ac:dyDescent="0.25">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15.75" customHeight="1" x14ac:dyDescent="0.25">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15.75" customHeight="1" x14ac:dyDescent="0.25">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15.75" customHeight="1" x14ac:dyDescent="0.25">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15.75" customHeight="1" x14ac:dyDescent="0.25">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15.75" customHeight="1" x14ac:dyDescent="0.25">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15.75" customHeight="1" x14ac:dyDescent="0.25">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15.75" customHeight="1" x14ac:dyDescent="0.25">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15.75" customHeight="1" x14ac:dyDescent="0.25">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15.75" customHeight="1" x14ac:dyDescent="0.25">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15.75" customHeight="1" x14ac:dyDescent="0.25">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15.75" customHeight="1" x14ac:dyDescent="0.25">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15.75" customHeight="1" x14ac:dyDescent="0.25">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15.75" customHeight="1" x14ac:dyDescent="0.25">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15.75" customHeight="1" x14ac:dyDescent="0.25">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15.75" customHeight="1" x14ac:dyDescent="0.25">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15.75" customHeight="1" x14ac:dyDescent="0.25">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15.75" customHeight="1" x14ac:dyDescent="0.25">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15.75" customHeight="1" x14ac:dyDescent="0.25">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15.75" customHeight="1" x14ac:dyDescent="0.25">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15.75" customHeight="1" x14ac:dyDescent="0.25">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15.75" customHeight="1" x14ac:dyDescent="0.25">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15.75" customHeight="1" x14ac:dyDescent="0.25">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15.75" customHeight="1" x14ac:dyDescent="0.25">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15.75" customHeight="1" x14ac:dyDescent="0.25">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15.75" customHeight="1" x14ac:dyDescent="0.25">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15.75" customHeight="1" x14ac:dyDescent="0.25">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15.75" customHeight="1" x14ac:dyDescent="0.25">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15.75" customHeight="1" x14ac:dyDescent="0.25">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15.75" customHeight="1" x14ac:dyDescent="0.25">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15.75" customHeight="1" x14ac:dyDescent="0.25">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15.75" customHeight="1" x14ac:dyDescent="0.25">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15.75" customHeight="1" x14ac:dyDescent="0.25">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15.75" customHeight="1" x14ac:dyDescent="0.25">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15.75" customHeight="1" x14ac:dyDescent="0.25">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15.75" customHeight="1" x14ac:dyDescent="0.25">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15.75" customHeight="1" x14ac:dyDescent="0.25">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15.75" customHeight="1" x14ac:dyDescent="0.25">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15.75" customHeight="1" x14ac:dyDescent="0.25">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15.75" customHeight="1" x14ac:dyDescent="0.25">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15.75" customHeight="1" x14ac:dyDescent="0.25">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15.75" customHeight="1" x14ac:dyDescent="0.25">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15.75" customHeight="1" x14ac:dyDescent="0.25">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15.75" customHeight="1" x14ac:dyDescent="0.25">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15.75" customHeight="1" x14ac:dyDescent="0.25">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15.75" customHeight="1" x14ac:dyDescent="0.25">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15.75" customHeight="1" x14ac:dyDescent="0.25">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15.75" customHeight="1" x14ac:dyDescent="0.25">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15.75" customHeight="1" x14ac:dyDescent="0.25">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15.75" customHeight="1" x14ac:dyDescent="0.25">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15.75" customHeight="1" x14ac:dyDescent="0.25">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15.75" customHeight="1" x14ac:dyDescent="0.25">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15.75" customHeight="1" x14ac:dyDescent="0.25">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15.75" customHeight="1" x14ac:dyDescent="0.25">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15.75" customHeight="1" x14ac:dyDescent="0.25">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15.75" customHeight="1" x14ac:dyDescent="0.25">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15.75" customHeight="1" x14ac:dyDescent="0.25">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15.75" customHeight="1" x14ac:dyDescent="0.25">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15.75" customHeight="1" x14ac:dyDescent="0.25">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15.75" customHeight="1" x14ac:dyDescent="0.25">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15.75" customHeight="1" x14ac:dyDescent="0.25">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15.75" customHeight="1" x14ac:dyDescent="0.25">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15.75" customHeight="1" x14ac:dyDescent="0.25">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15.75" customHeight="1" x14ac:dyDescent="0.25">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15.75" customHeight="1" x14ac:dyDescent="0.25">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15.75" customHeight="1" x14ac:dyDescent="0.25">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15.75" customHeight="1" x14ac:dyDescent="0.25">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15.75" customHeight="1" x14ac:dyDescent="0.25">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15.75" customHeight="1" x14ac:dyDescent="0.25">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15.75" customHeight="1" x14ac:dyDescent="0.25">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15.75" customHeight="1" x14ac:dyDescent="0.25">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15.75" customHeight="1" x14ac:dyDescent="0.25">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15.75" customHeight="1" x14ac:dyDescent="0.25">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15.75" customHeight="1" x14ac:dyDescent="0.25">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15.75" customHeight="1" x14ac:dyDescent="0.25">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15.75" customHeight="1" x14ac:dyDescent="0.25">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15.75" customHeight="1" x14ac:dyDescent="0.25">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15.75" customHeight="1" x14ac:dyDescent="0.25">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15.75" customHeight="1" x14ac:dyDescent="0.25">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15.75" customHeight="1" x14ac:dyDescent="0.25">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15.75" customHeight="1" x14ac:dyDescent="0.25">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15.75" customHeight="1" x14ac:dyDescent="0.25">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15.75" customHeight="1" x14ac:dyDescent="0.25">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15.75" customHeight="1" x14ac:dyDescent="0.25">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15.75" customHeight="1" x14ac:dyDescent="0.25">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15.75" customHeight="1" x14ac:dyDescent="0.25">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15.75" customHeight="1" x14ac:dyDescent="0.25">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15.75" customHeight="1" x14ac:dyDescent="0.25">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15.75" customHeight="1" x14ac:dyDescent="0.25">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15.75" customHeight="1" x14ac:dyDescent="0.25">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15.75" customHeight="1" x14ac:dyDescent="0.25">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15.75" customHeight="1" x14ac:dyDescent="0.25">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15.75" customHeight="1" x14ac:dyDescent="0.25">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15.75" customHeight="1" x14ac:dyDescent="0.25">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15.75" customHeight="1" x14ac:dyDescent="0.25">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15.75" customHeight="1" x14ac:dyDescent="0.25">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15.75" customHeight="1" x14ac:dyDescent="0.25">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15.75" customHeight="1" x14ac:dyDescent="0.25">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15.75" customHeight="1" x14ac:dyDescent="0.25">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15.75" customHeight="1" x14ac:dyDescent="0.25">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15.75" customHeight="1" x14ac:dyDescent="0.25">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15.75" customHeight="1" x14ac:dyDescent="0.25">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15.75" customHeight="1" x14ac:dyDescent="0.25">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15.75" customHeight="1" x14ac:dyDescent="0.25">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15.75" customHeight="1" x14ac:dyDescent="0.25">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15.75" customHeight="1" x14ac:dyDescent="0.25">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15.75" customHeight="1" x14ac:dyDescent="0.25">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15.75" customHeight="1" x14ac:dyDescent="0.25">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15.75" customHeight="1" x14ac:dyDescent="0.25">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15.75" customHeight="1" x14ac:dyDescent="0.25">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15.75" customHeight="1" x14ac:dyDescent="0.25">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15.75" customHeight="1" x14ac:dyDescent="0.25">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15.75" customHeight="1" x14ac:dyDescent="0.25">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15.75" customHeight="1" x14ac:dyDescent="0.25">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15.75" customHeight="1" x14ac:dyDescent="0.25">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15.75" customHeight="1" x14ac:dyDescent="0.25">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15.75" customHeight="1" x14ac:dyDescent="0.25">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15.75" customHeight="1" x14ac:dyDescent="0.25">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15.75" customHeight="1" x14ac:dyDescent="0.25">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15.75" customHeight="1" x14ac:dyDescent="0.25">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15.75" customHeight="1" x14ac:dyDescent="0.25">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15.75" customHeight="1" x14ac:dyDescent="0.25">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15.75" customHeight="1" x14ac:dyDescent="0.25">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15.75" customHeight="1" x14ac:dyDescent="0.25">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15.75" customHeight="1" x14ac:dyDescent="0.25">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15.75" customHeight="1" x14ac:dyDescent="0.25">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15.75" customHeight="1" x14ac:dyDescent="0.25">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15.75" customHeight="1" x14ac:dyDescent="0.25">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15.75" customHeight="1" x14ac:dyDescent="0.25">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15.75" customHeight="1" x14ac:dyDescent="0.25">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15.75" customHeight="1" x14ac:dyDescent="0.25">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15.75" customHeight="1" x14ac:dyDescent="0.25">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15.75" customHeight="1" x14ac:dyDescent="0.25">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15.75" customHeight="1" x14ac:dyDescent="0.25">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15.75" customHeight="1" x14ac:dyDescent="0.25">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15.75" customHeight="1" x14ac:dyDescent="0.25">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15.75" customHeight="1" x14ac:dyDescent="0.25">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15.75" customHeight="1" x14ac:dyDescent="0.25">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15.75" customHeight="1" x14ac:dyDescent="0.25">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15.75" customHeight="1" x14ac:dyDescent="0.25">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15.75" customHeight="1" x14ac:dyDescent="0.25">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15.75" customHeight="1" x14ac:dyDescent="0.25">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15.75" customHeight="1" x14ac:dyDescent="0.25">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15.75" customHeight="1" x14ac:dyDescent="0.25">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15.75" customHeight="1" x14ac:dyDescent="0.25">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15.75" customHeight="1" x14ac:dyDescent="0.25">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15.75" customHeight="1" x14ac:dyDescent="0.25">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15.75" customHeight="1" x14ac:dyDescent="0.25">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15.75" customHeight="1" x14ac:dyDescent="0.25">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15.75" customHeight="1" x14ac:dyDescent="0.25">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15.75" customHeight="1" x14ac:dyDescent="0.25">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15.75" customHeight="1" x14ac:dyDescent="0.25">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15.75" customHeight="1" x14ac:dyDescent="0.25">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15.75" customHeight="1" x14ac:dyDescent="0.25">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15.75" customHeight="1" x14ac:dyDescent="0.25">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15.75" customHeight="1" x14ac:dyDescent="0.25">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15.75" customHeight="1" x14ac:dyDescent="0.25">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15.75" customHeight="1" x14ac:dyDescent="0.25">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15.75" customHeight="1" x14ac:dyDescent="0.25">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15.75" customHeight="1" x14ac:dyDescent="0.25">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15.75" customHeight="1" x14ac:dyDescent="0.25">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15.75" customHeight="1" x14ac:dyDescent="0.25">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15.75" customHeight="1" x14ac:dyDescent="0.25">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15.75" customHeight="1" x14ac:dyDescent="0.25">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15.75" customHeight="1" x14ac:dyDescent="0.25">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15.75" customHeight="1" x14ac:dyDescent="0.25">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15.75" customHeight="1" x14ac:dyDescent="0.25">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15.75" customHeight="1" x14ac:dyDescent="0.25">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15.75" customHeight="1" x14ac:dyDescent="0.25">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15.75" customHeight="1" x14ac:dyDescent="0.25">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15.75" customHeight="1" x14ac:dyDescent="0.25">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15.75" customHeight="1" x14ac:dyDescent="0.25">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15.75" customHeight="1" x14ac:dyDescent="0.25">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15.75" customHeight="1" x14ac:dyDescent="0.25">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15.75" customHeight="1" x14ac:dyDescent="0.25">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15.75" customHeight="1" x14ac:dyDescent="0.25">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15.75" customHeight="1" x14ac:dyDescent="0.25">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15.75" customHeight="1" x14ac:dyDescent="0.25">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15.75" customHeight="1" x14ac:dyDescent="0.25">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15.75" customHeight="1" x14ac:dyDescent="0.25">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15.75" customHeight="1" x14ac:dyDescent="0.25">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15.75" customHeight="1" x14ac:dyDescent="0.25">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15.75" customHeight="1" x14ac:dyDescent="0.25">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15.75" customHeight="1" x14ac:dyDescent="0.25">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15.75" customHeight="1" x14ac:dyDescent="0.25">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15.75" customHeight="1" x14ac:dyDescent="0.25">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15.75" customHeight="1" x14ac:dyDescent="0.25">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15.75" customHeight="1" x14ac:dyDescent="0.25">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15.75" customHeight="1" x14ac:dyDescent="0.25">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15.75" customHeight="1" x14ac:dyDescent="0.25">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15.75" customHeight="1" x14ac:dyDescent="0.25">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15.75" customHeight="1" x14ac:dyDescent="0.25">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15.75" customHeight="1" x14ac:dyDescent="0.25">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15.75" customHeight="1" x14ac:dyDescent="0.25">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15.75" customHeight="1" x14ac:dyDescent="0.25">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15.75" customHeight="1" x14ac:dyDescent="0.25">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15.75" customHeight="1" x14ac:dyDescent="0.25">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15.75" customHeight="1" x14ac:dyDescent="0.25">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15.75" customHeight="1" x14ac:dyDescent="0.25">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15.75" customHeight="1" x14ac:dyDescent="0.25">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15.75" customHeight="1" x14ac:dyDescent="0.25">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15.75" customHeight="1" x14ac:dyDescent="0.25">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15.75" customHeight="1" x14ac:dyDescent="0.25">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15.75" customHeight="1" x14ac:dyDescent="0.25">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15.75" customHeight="1" x14ac:dyDescent="0.25">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15.75" customHeight="1" x14ac:dyDescent="0.25">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15.75" customHeight="1" x14ac:dyDescent="0.25">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15.75" customHeight="1" x14ac:dyDescent="0.25">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15.75" customHeight="1" x14ac:dyDescent="0.25">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15.75" customHeight="1" x14ac:dyDescent="0.25">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15.75" customHeight="1" x14ac:dyDescent="0.25">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15.75" customHeight="1" x14ac:dyDescent="0.25">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15.75" customHeight="1" x14ac:dyDescent="0.25">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15.75" customHeight="1" x14ac:dyDescent="0.25">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15.75" customHeight="1" x14ac:dyDescent="0.25">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15.75" customHeight="1" x14ac:dyDescent="0.25">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15.75" customHeight="1" x14ac:dyDescent="0.25">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15.75" customHeight="1" x14ac:dyDescent="0.25">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15.75" customHeight="1" x14ac:dyDescent="0.25">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15.75" customHeight="1" x14ac:dyDescent="0.25">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15.75" customHeight="1" x14ac:dyDescent="0.25">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15.75" customHeight="1" x14ac:dyDescent="0.25">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15.75" customHeight="1" x14ac:dyDescent="0.25">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15.75" customHeight="1" x14ac:dyDescent="0.25">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15.75" customHeight="1" x14ac:dyDescent="0.25">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15.75" customHeight="1" x14ac:dyDescent="0.25">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15.75" customHeight="1" x14ac:dyDescent="0.25">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15.75" customHeight="1" x14ac:dyDescent="0.25">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15.75" customHeight="1" x14ac:dyDescent="0.25">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15.75" customHeight="1" x14ac:dyDescent="0.25">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15.75" customHeight="1" x14ac:dyDescent="0.25">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15.75" customHeight="1" x14ac:dyDescent="0.25">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15.75" customHeight="1" x14ac:dyDescent="0.25">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15.75" customHeight="1" x14ac:dyDescent="0.25">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15.75" customHeight="1" x14ac:dyDescent="0.25">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15.75" customHeight="1" x14ac:dyDescent="0.25">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15.75" customHeight="1" x14ac:dyDescent="0.25">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15.75" customHeight="1" x14ac:dyDescent="0.25">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15.75" customHeight="1" x14ac:dyDescent="0.25">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15.75" customHeight="1" x14ac:dyDescent="0.25">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15.75" customHeight="1" x14ac:dyDescent="0.25">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15.75" customHeight="1" x14ac:dyDescent="0.25">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15.75" customHeight="1" x14ac:dyDescent="0.25">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15.75" customHeight="1" x14ac:dyDescent="0.25">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15.75" customHeight="1" x14ac:dyDescent="0.25">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15.75" customHeight="1" x14ac:dyDescent="0.25">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15.75" customHeight="1" x14ac:dyDescent="0.25">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15.75" customHeight="1" x14ac:dyDescent="0.25">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15.75" customHeight="1" x14ac:dyDescent="0.25">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15.75" customHeight="1" x14ac:dyDescent="0.25">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15.75" customHeight="1" x14ac:dyDescent="0.25">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15.75" customHeight="1" x14ac:dyDescent="0.25">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15.75" customHeight="1" x14ac:dyDescent="0.25">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15.75" customHeight="1" x14ac:dyDescent="0.25">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15.75" customHeight="1" x14ac:dyDescent="0.25">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15.75" customHeight="1" x14ac:dyDescent="0.25">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15.75" customHeight="1" x14ac:dyDescent="0.25">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15.75" customHeight="1" x14ac:dyDescent="0.25">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15.75" customHeight="1" x14ac:dyDescent="0.25">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15.75" customHeight="1" x14ac:dyDescent="0.25">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15.75" customHeight="1" x14ac:dyDescent="0.25">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15.75" customHeight="1" x14ac:dyDescent="0.25">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15.75" customHeight="1" x14ac:dyDescent="0.25">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15.75" customHeight="1" x14ac:dyDescent="0.25">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15.75" customHeight="1" x14ac:dyDescent="0.25">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15.75" customHeight="1" x14ac:dyDescent="0.25">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15.75" customHeight="1" x14ac:dyDescent="0.25">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15.75" customHeight="1" x14ac:dyDescent="0.25">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15.75" customHeight="1" x14ac:dyDescent="0.25">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15.75" customHeight="1" x14ac:dyDescent="0.25">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15.75" customHeight="1" x14ac:dyDescent="0.25">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15.75" customHeight="1" x14ac:dyDescent="0.25">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15.75" customHeight="1" x14ac:dyDescent="0.25">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15.75" customHeight="1" x14ac:dyDescent="0.25">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15.75" customHeight="1" x14ac:dyDescent="0.25">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15.75" customHeight="1" x14ac:dyDescent="0.25">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15.75" customHeight="1" x14ac:dyDescent="0.25">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15.75" customHeight="1" x14ac:dyDescent="0.25">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15.75" customHeight="1" x14ac:dyDescent="0.25">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15.75" customHeight="1" x14ac:dyDescent="0.25">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15.75" customHeight="1" x14ac:dyDescent="0.25">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15.75" customHeight="1" x14ac:dyDescent="0.25">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15.75" customHeight="1" x14ac:dyDescent="0.25">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15.75" customHeight="1" x14ac:dyDescent="0.25">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15.75" customHeight="1" x14ac:dyDescent="0.25">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15.75" customHeight="1" x14ac:dyDescent="0.25">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15.75" customHeight="1" x14ac:dyDescent="0.25">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15.75" customHeight="1" x14ac:dyDescent="0.25">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15.75" customHeight="1" x14ac:dyDescent="0.25">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15.75" customHeight="1" x14ac:dyDescent="0.25">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15.75" customHeight="1" x14ac:dyDescent="0.25">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15.75" customHeight="1" x14ac:dyDescent="0.25">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15.75" customHeight="1" x14ac:dyDescent="0.25">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15.75" customHeight="1" x14ac:dyDescent="0.25">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15.75" customHeight="1" x14ac:dyDescent="0.25">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15.75" customHeight="1" x14ac:dyDescent="0.25">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15.75" customHeight="1" x14ac:dyDescent="0.25">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15.75" customHeight="1" x14ac:dyDescent="0.25">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15.75" customHeight="1" x14ac:dyDescent="0.25">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15.75" customHeight="1" x14ac:dyDescent="0.25">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15.75" customHeight="1" x14ac:dyDescent="0.25">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15.75" customHeight="1" x14ac:dyDescent="0.25">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15.75" customHeight="1" x14ac:dyDescent="0.25">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15.75" customHeight="1" x14ac:dyDescent="0.25">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15.75" customHeight="1" x14ac:dyDescent="0.25">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15.75" customHeight="1" x14ac:dyDescent="0.25">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15.75" customHeight="1" x14ac:dyDescent="0.25">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15.75" customHeight="1" x14ac:dyDescent="0.25">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15.75" customHeight="1" x14ac:dyDescent="0.25">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15.75" customHeight="1" x14ac:dyDescent="0.25">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15.75" customHeight="1" x14ac:dyDescent="0.25">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15.75" customHeight="1" x14ac:dyDescent="0.25">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15.75" customHeight="1" x14ac:dyDescent="0.25">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15.75" customHeight="1" x14ac:dyDescent="0.25">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15.75" customHeight="1" x14ac:dyDescent="0.25">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15.75" customHeight="1" x14ac:dyDescent="0.25">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15.75" customHeight="1" x14ac:dyDescent="0.25">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15.75" customHeight="1" x14ac:dyDescent="0.25">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15.75" customHeight="1" x14ac:dyDescent="0.25">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15.75" customHeight="1" x14ac:dyDescent="0.25">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15.75" customHeight="1" x14ac:dyDescent="0.25">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15.75" customHeight="1" x14ac:dyDescent="0.25">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15.75" customHeight="1" x14ac:dyDescent="0.25">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15.75" customHeight="1" x14ac:dyDescent="0.25">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15.75" customHeight="1" x14ac:dyDescent="0.25">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15.75" customHeight="1" x14ac:dyDescent="0.25">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15.75" customHeight="1" x14ac:dyDescent="0.25">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15.75" customHeight="1" x14ac:dyDescent="0.25">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15.75" customHeight="1" x14ac:dyDescent="0.25">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15.75" customHeight="1" x14ac:dyDescent="0.25">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15.75" customHeight="1" x14ac:dyDescent="0.25">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15.75" customHeight="1" x14ac:dyDescent="0.25">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15.75" customHeight="1" x14ac:dyDescent="0.25">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15.75" customHeight="1" x14ac:dyDescent="0.25">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15.75" customHeight="1" x14ac:dyDescent="0.25">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15.75" customHeight="1" x14ac:dyDescent="0.25">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15.75" customHeight="1" x14ac:dyDescent="0.25">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15.75" customHeight="1" x14ac:dyDescent="0.25">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15.75" customHeight="1" x14ac:dyDescent="0.25">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15.75" customHeight="1" x14ac:dyDescent="0.25">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15.75" customHeight="1" x14ac:dyDescent="0.25">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15.75" customHeight="1" x14ac:dyDescent="0.25">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15.75" customHeight="1" x14ac:dyDescent="0.25">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15.75" customHeight="1" x14ac:dyDescent="0.25">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15.75" customHeight="1" x14ac:dyDescent="0.25">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15.75" customHeight="1" x14ac:dyDescent="0.25">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15.75" customHeight="1" x14ac:dyDescent="0.25">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15.75" customHeight="1" x14ac:dyDescent="0.25">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15.75" customHeight="1" x14ac:dyDescent="0.25">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15.75" customHeight="1" x14ac:dyDescent="0.25">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15.75" customHeight="1" x14ac:dyDescent="0.25">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15.75" customHeight="1" x14ac:dyDescent="0.25">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15.75" customHeight="1" x14ac:dyDescent="0.25">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15.75" customHeight="1" x14ac:dyDescent="0.25">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15.75" customHeight="1" x14ac:dyDescent="0.25">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15.75" customHeight="1" x14ac:dyDescent="0.25">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15.75" customHeight="1" x14ac:dyDescent="0.25">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15.75" customHeight="1" x14ac:dyDescent="0.25">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15.75" customHeight="1" x14ac:dyDescent="0.25">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15.75" customHeight="1" x14ac:dyDescent="0.25">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15.75" customHeight="1" x14ac:dyDescent="0.25">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15.75" customHeight="1" x14ac:dyDescent="0.25">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15.75" customHeight="1" x14ac:dyDescent="0.25">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15.75" customHeight="1" x14ac:dyDescent="0.25">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15.75" customHeight="1" x14ac:dyDescent="0.25">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15.75" customHeight="1" x14ac:dyDescent="0.25">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15.75" customHeight="1" x14ac:dyDescent="0.25">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15.75" customHeight="1" x14ac:dyDescent="0.25">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15.75" customHeight="1" x14ac:dyDescent="0.25">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15.75" customHeight="1" x14ac:dyDescent="0.25">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15.75" customHeight="1" x14ac:dyDescent="0.25">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15.75" customHeight="1" x14ac:dyDescent="0.25">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15.75" customHeight="1" x14ac:dyDescent="0.25">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15.75" customHeight="1" x14ac:dyDescent="0.25">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15.75" customHeight="1" x14ac:dyDescent="0.25">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15.75" customHeight="1" x14ac:dyDescent="0.25">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15.75" customHeight="1" x14ac:dyDescent="0.25">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15.75" customHeight="1" x14ac:dyDescent="0.25">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15.75" customHeight="1" x14ac:dyDescent="0.25">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15.75" customHeight="1" x14ac:dyDescent="0.25">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15.75" customHeight="1" x14ac:dyDescent="0.25">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15.75" customHeight="1" x14ac:dyDescent="0.25">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15.75" customHeight="1" x14ac:dyDescent="0.25">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15.75" customHeight="1" x14ac:dyDescent="0.25">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15.75" customHeight="1" x14ac:dyDescent="0.25">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15.75" customHeight="1" x14ac:dyDescent="0.25">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15.75" customHeight="1" x14ac:dyDescent="0.25">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15.75" customHeight="1" x14ac:dyDescent="0.25">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15.75" customHeight="1" x14ac:dyDescent="0.25">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15.75" customHeight="1" x14ac:dyDescent="0.25">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15.75" customHeight="1" x14ac:dyDescent="0.25">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15.75" customHeight="1" x14ac:dyDescent="0.25">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15.75" customHeight="1" x14ac:dyDescent="0.25">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15.75" customHeight="1" x14ac:dyDescent="0.25">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15.75" customHeight="1" x14ac:dyDescent="0.25">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15.75" customHeight="1" x14ac:dyDescent="0.25">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15.75" customHeight="1" x14ac:dyDescent="0.25">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15.75" customHeight="1" x14ac:dyDescent="0.25">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15.75" customHeight="1" x14ac:dyDescent="0.25">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15.75" customHeight="1" x14ac:dyDescent="0.25">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15.75" customHeight="1" x14ac:dyDescent="0.25">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15.75" customHeight="1" x14ac:dyDescent="0.25">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15.75" customHeight="1" x14ac:dyDescent="0.25">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15.75" customHeight="1" x14ac:dyDescent="0.25">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15.75" customHeight="1" x14ac:dyDescent="0.25">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15.75" customHeight="1" x14ac:dyDescent="0.25">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15.75" customHeight="1" x14ac:dyDescent="0.25">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15.75" customHeight="1" x14ac:dyDescent="0.25">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15.75" customHeight="1" x14ac:dyDescent="0.25">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15.75" customHeight="1" x14ac:dyDescent="0.25">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15.75" customHeight="1" x14ac:dyDescent="0.25">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15.75" customHeight="1" x14ac:dyDescent="0.25">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15.75" customHeight="1" x14ac:dyDescent="0.25">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15.75" customHeight="1" x14ac:dyDescent="0.25">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15.75" customHeight="1" x14ac:dyDescent="0.25">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15.75" customHeight="1" x14ac:dyDescent="0.25">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15.75" customHeight="1" x14ac:dyDescent="0.25">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15.75" customHeight="1" x14ac:dyDescent="0.25">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15.75" customHeight="1" x14ac:dyDescent="0.25">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15.75" customHeight="1" x14ac:dyDescent="0.25">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15.75" customHeight="1" x14ac:dyDescent="0.25">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15.75" customHeight="1" x14ac:dyDescent="0.25">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15.75" customHeight="1" x14ac:dyDescent="0.25">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15.75" customHeight="1" x14ac:dyDescent="0.25">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15.75" customHeight="1" x14ac:dyDescent="0.25">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15.75" customHeight="1" x14ac:dyDescent="0.25">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15.75" customHeight="1" x14ac:dyDescent="0.25">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15.75" customHeight="1" x14ac:dyDescent="0.25">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15.75" customHeight="1" x14ac:dyDescent="0.25">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15.75" customHeight="1" x14ac:dyDescent="0.25">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15.75" customHeight="1" x14ac:dyDescent="0.25">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15.75" customHeight="1" x14ac:dyDescent="0.25">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15.75" customHeight="1" x14ac:dyDescent="0.25">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15.75" customHeight="1" x14ac:dyDescent="0.25">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15.75" customHeight="1" x14ac:dyDescent="0.25">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15.75" customHeight="1" x14ac:dyDescent="0.25">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15.75" customHeight="1" x14ac:dyDescent="0.25">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15.75" customHeight="1" x14ac:dyDescent="0.25">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15.75" customHeight="1" x14ac:dyDescent="0.25">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15.75" customHeight="1" x14ac:dyDescent="0.25">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15.75" customHeight="1" x14ac:dyDescent="0.25">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15.75" customHeight="1" x14ac:dyDescent="0.25">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15.75" customHeight="1" x14ac:dyDescent="0.25">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15.75" customHeight="1" x14ac:dyDescent="0.25">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15.75" customHeight="1" x14ac:dyDescent="0.25">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15.75" customHeight="1" x14ac:dyDescent="0.25">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15.75" customHeight="1" x14ac:dyDescent="0.25">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15.75" customHeight="1" x14ac:dyDescent="0.25">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15.75" customHeight="1" x14ac:dyDescent="0.25">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15.75" customHeight="1" x14ac:dyDescent="0.25">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15.75" customHeight="1" x14ac:dyDescent="0.25">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15.75" customHeight="1" x14ac:dyDescent="0.25">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15.75" customHeight="1" x14ac:dyDescent="0.25">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15.75" customHeight="1" x14ac:dyDescent="0.25">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15.75" customHeight="1" x14ac:dyDescent="0.25">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15.75" customHeight="1" x14ac:dyDescent="0.25">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15.75" customHeight="1" x14ac:dyDescent="0.25">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15.75" customHeight="1" x14ac:dyDescent="0.25">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15.75" customHeight="1" x14ac:dyDescent="0.25">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15.75" customHeight="1" x14ac:dyDescent="0.25">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15.75" customHeight="1" x14ac:dyDescent="0.25">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15.75" customHeight="1" x14ac:dyDescent="0.25">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15.75" customHeight="1" x14ac:dyDescent="0.25">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15.75" customHeight="1" x14ac:dyDescent="0.25">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15.75" customHeight="1" x14ac:dyDescent="0.25">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15.75" customHeight="1" x14ac:dyDescent="0.25">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15.75" customHeight="1" x14ac:dyDescent="0.25">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15.75" customHeight="1" x14ac:dyDescent="0.25">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15.75" customHeight="1" x14ac:dyDescent="0.25">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15.75" customHeight="1" x14ac:dyDescent="0.25">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15.75" customHeight="1" x14ac:dyDescent="0.25">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15.75" customHeight="1" x14ac:dyDescent="0.25">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15.75" customHeight="1" x14ac:dyDescent="0.25">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15.75" customHeight="1" x14ac:dyDescent="0.25">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15.75" customHeight="1" x14ac:dyDescent="0.25">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15.75" customHeight="1" x14ac:dyDescent="0.25">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15.75" customHeight="1" x14ac:dyDescent="0.25">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15.75" customHeight="1" x14ac:dyDescent="0.25">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15.75" customHeight="1" x14ac:dyDescent="0.25">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15.75" customHeight="1" x14ac:dyDescent="0.25">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15.75" customHeight="1" x14ac:dyDescent="0.25">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15.75" customHeight="1" x14ac:dyDescent="0.25">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15.75" customHeight="1" x14ac:dyDescent="0.25">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15.75" customHeight="1" x14ac:dyDescent="0.25">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15.75" customHeight="1" x14ac:dyDescent="0.25">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15.75" customHeight="1" x14ac:dyDescent="0.25">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15.75" customHeight="1" x14ac:dyDescent="0.25">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15.75" customHeight="1" x14ac:dyDescent="0.25">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15.75" customHeight="1" x14ac:dyDescent="0.25">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15.75" customHeight="1" x14ac:dyDescent="0.25">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15.75" customHeight="1" x14ac:dyDescent="0.25">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15.75" customHeight="1" x14ac:dyDescent="0.25">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15.75" customHeight="1" x14ac:dyDescent="0.25">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15.75" customHeight="1" x14ac:dyDescent="0.25">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15.75" customHeight="1" x14ac:dyDescent="0.25">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15.75" customHeight="1" x14ac:dyDescent="0.25">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15.75" customHeight="1" x14ac:dyDescent="0.25">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15.75" customHeight="1" x14ac:dyDescent="0.25">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15.75" customHeight="1" x14ac:dyDescent="0.25">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15.75" customHeight="1" x14ac:dyDescent="0.25">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15.75" customHeight="1" x14ac:dyDescent="0.25">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15.75" customHeight="1" x14ac:dyDescent="0.25">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15.75" customHeight="1" x14ac:dyDescent="0.25">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15.75" customHeight="1" x14ac:dyDescent="0.25">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15.75" customHeight="1" x14ac:dyDescent="0.25">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15.75" customHeight="1" x14ac:dyDescent="0.25">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15.75" customHeight="1" x14ac:dyDescent="0.25">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15.75" customHeight="1" x14ac:dyDescent="0.25">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15.75" customHeight="1" x14ac:dyDescent="0.25">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15.75" customHeight="1" x14ac:dyDescent="0.25">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15.75" customHeight="1" x14ac:dyDescent="0.25">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15.75" customHeight="1" x14ac:dyDescent="0.25">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15.75" customHeight="1" x14ac:dyDescent="0.25">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15.75" customHeight="1" x14ac:dyDescent="0.25">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15.75" customHeight="1" x14ac:dyDescent="0.25">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15.75" customHeight="1" x14ac:dyDescent="0.25">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15.75" customHeight="1" x14ac:dyDescent="0.25">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15.75" customHeight="1" x14ac:dyDescent="0.25">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15.75" customHeight="1" x14ac:dyDescent="0.25">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15.75" customHeight="1" x14ac:dyDescent="0.25">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15.75" customHeight="1" x14ac:dyDescent="0.25">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15.75" customHeight="1" x14ac:dyDescent="0.25">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15.75" customHeight="1" x14ac:dyDescent="0.25">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15.75" customHeight="1" x14ac:dyDescent="0.25">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15.75" customHeight="1" x14ac:dyDescent="0.25">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15.75" customHeight="1" x14ac:dyDescent="0.25">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15.75" customHeight="1" x14ac:dyDescent="0.25">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15.75" customHeight="1" x14ac:dyDescent="0.25">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15.75" customHeight="1" x14ac:dyDescent="0.25">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15.75" customHeight="1" x14ac:dyDescent="0.25">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15.75" customHeight="1" x14ac:dyDescent="0.25">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15.75" customHeight="1" x14ac:dyDescent="0.25">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15.75" customHeight="1" x14ac:dyDescent="0.25">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15.75" customHeight="1" x14ac:dyDescent="0.25">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15.75" customHeight="1" x14ac:dyDescent="0.25">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15.75" customHeight="1" x14ac:dyDescent="0.25">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15.75" customHeight="1" x14ac:dyDescent="0.25">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15.75" customHeight="1" x14ac:dyDescent="0.25">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15.75" customHeight="1" x14ac:dyDescent="0.25">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15.75" customHeight="1" x14ac:dyDescent="0.25">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15.75" customHeight="1" x14ac:dyDescent="0.25">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15.75" customHeight="1" x14ac:dyDescent="0.25">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15.75" customHeight="1" x14ac:dyDescent="0.25">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15.75" customHeight="1" x14ac:dyDescent="0.25">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15.75" customHeight="1" x14ac:dyDescent="0.25">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15.75" customHeight="1" x14ac:dyDescent="0.25">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15.75" customHeight="1" x14ac:dyDescent="0.25">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15.75" customHeight="1" x14ac:dyDescent="0.25">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15.75" customHeight="1" x14ac:dyDescent="0.25">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15.75" customHeight="1" x14ac:dyDescent="0.25">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15.75" customHeight="1" x14ac:dyDescent="0.25">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15.75" customHeight="1" x14ac:dyDescent="0.25">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15.75" customHeight="1" x14ac:dyDescent="0.25">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15.75" customHeight="1" x14ac:dyDescent="0.25">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15.75" customHeight="1" x14ac:dyDescent="0.25">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15.75" customHeight="1" x14ac:dyDescent="0.25">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15.75" customHeight="1" x14ac:dyDescent="0.25">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15.75" customHeight="1" x14ac:dyDescent="0.25">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15.75" customHeight="1" x14ac:dyDescent="0.25">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15.75" customHeight="1" x14ac:dyDescent="0.25">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15.75" customHeight="1" x14ac:dyDescent="0.25">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15.75" customHeight="1" x14ac:dyDescent="0.25">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15.75" customHeight="1" x14ac:dyDescent="0.25">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15.75" customHeight="1" x14ac:dyDescent="0.25">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15.75" customHeight="1" x14ac:dyDescent="0.25">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15.75" customHeight="1" x14ac:dyDescent="0.25">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15.75" customHeight="1" x14ac:dyDescent="0.25">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15.75" customHeight="1" x14ac:dyDescent="0.25">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15.75" customHeight="1" x14ac:dyDescent="0.25">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15.75" customHeight="1" x14ac:dyDescent="0.25">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15.75" customHeight="1" x14ac:dyDescent="0.25">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15.75" customHeight="1" x14ac:dyDescent="0.25">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15.75" customHeight="1" x14ac:dyDescent="0.25">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15.75" customHeight="1" x14ac:dyDescent="0.25">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15.75" customHeight="1" x14ac:dyDescent="0.25">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15.75" customHeight="1" x14ac:dyDescent="0.25">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ht="15.75" customHeight="1" x14ac:dyDescent="0.25">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ht="15.75" customHeight="1" x14ac:dyDescent="0.25">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ht="15.75" customHeight="1" x14ac:dyDescent="0.25">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ht="15.75" customHeight="1" x14ac:dyDescent="0.25">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36">
    <mergeCell ref="M137:N137"/>
    <mergeCell ref="L89:L90"/>
    <mergeCell ref="L97:L98"/>
    <mergeCell ref="M97:M98"/>
    <mergeCell ref="E104:E105"/>
    <mergeCell ref="F104:H105"/>
    <mergeCell ref="L108:L109"/>
    <mergeCell ref="E124:F124"/>
    <mergeCell ref="F97:G97"/>
    <mergeCell ref="N108:P108"/>
    <mergeCell ref="Q108:Q109"/>
    <mergeCell ref="R108:R109"/>
    <mergeCell ref="T108:T109"/>
    <mergeCell ref="M108:M109"/>
    <mergeCell ref="B5:C5"/>
    <mergeCell ref="B22:C28"/>
    <mergeCell ref="E89:I89"/>
    <mergeCell ref="M89:M90"/>
    <mergeCell ref="N89:Q89"/>
    <mergeCell ref="E13:F13"/>
    <mergeCell ref="L13:M13"/>
    <mergeCell ref="D22:J22"/>
    <mergeCell ref="D5:J5"/>
    <mergeCell ref="K5:N5"/>
    <mergeCell ref="E7:F7"/>
    <mergeCell ref="L7:M7"/>
    <mergeCell ref="E11:I11"/>
    <mergeCell ref="U89:U90"/>
    <mergeCell ref="N97:Q97"/>
    <mergeCell ref="R97:R98"/>
    <mergeCell ref="S97:S98"/>
    <mergeCell ref="T97:T98"/>
    <mergeCell ref="U97:U98"/>
    <mergeCell ref="R89:R90"/>
    <mergeCell ref="S89:S90"/>
    <mergeCell ref="T89:T90"/>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96"/>
  <sheetViews>
    <sheetView showGridLines="0" topLeftCell="A19" workbookViewId="0">
      <selection activeCell="P28" sqref="P28"/>
    </sheetView>
  </sheetViews>
  <sheetFormatPr baseColWidth="10" defaultColWidth="11.25" defaultRowHeight="15" customHeight="1" x14ac:dyDescent="0.25"/>
  <cols>
    <col min="1" max="1" width="11" customWidth="1"/>
    <col min="2" max="2" width="13.5" customWidth="1"/>
    <col min="3" max="3" width="11" customWidth="1"/>
    <col min="4" max="4" width="7.625" customWidth="1"/>
    <col min="5" max="5" width="9.875" customWidth="1"/>
    <col min="6" max="6" width="5.875" customWidth="1"/>
    <col min="7" max="7" width="7.25" customWidth="1"/>
    <col min="8" max="8" width="6.625" customWidth="1"/>
    <col min="9" max="9" width="7.5" customWidth="1"/>
    <col min="10" max="10" width="8.25" customWidth="1"/>
    <col min="11" max="11" width="7.125" customWidth="1"/>
    <col min="12" max="12" width="9.75" customWidth="1"/>
    <col min="13" max="13" width="7.25" customWidth="1"/>
    <col min="14" max="26" width="11" customWidth="1"/>
  </cols>
  <sheetData>
    <row r="1" spans="1:26" ht="15.75" x14ac:dyDescent="0.25">
      <c r="A1" s="88"/>
      <c r="B1" s="88"/>
      <c r="C1" s="88"/>
      <c r="D1" s="88"/>
      <c r="E1" s="88"/>
      <c r="F1" s="88"/>
      <c r="G1" s="88"/>
      <c r="H1" s="88"/>
      <c r="I1" s="88"/>
      <c r="J1" s="88"/>
      <c r="K1" s="88"/>
      <c r="L1" s="88"/>
      <c r="M1" s="88"/>
      <c r="N1" s="88"/>
      <c r="O1" s="88"/>
      <c r="P1" s="88"/>
      <c r="Q1" s="88"/>
      <c r="R1" s="88"/>
      <c r="S1" s="88"/>
      <c r="T1" s="88"/>
      <c r="U1" s="88"/>
      <c r="V1" s="88"/>
      <c r="W1" s="88"/>
      <c r="X1" s="88"/>
      <c r="Y1" s="88"/>
      <c r="Z1" s="88"/>
    </row>
    <row r="2" spans="1:26" ht="15.75" x14ac:dyDescent="0.25">
      <c r="A2" s="88"/>
      <c r="B2" s="88"/>
      <c r="C2" s="88" t="s">
        <v>330</v>
      </c>
      <c r="D2" s="88"/>
      <c r="E2" s="88"/>
      <c r="F2" s="88"/>
      <c r="G2" s="88"/>
      <c r="H2" s="88"/>
      <c r="I2" s="88"/>
      <c r="J2" s="88"/>
      <c r="K2" s="88"/>
      <c r="L2" s="88"/>
      <c r="M2" s="88"/>
      <c r="N2" s="88"/>
      <c r="O2" s="88"/>
      <c r="P2" s="88"/>
      <c r="Q2" s="88"/>
      <c r="R2" s="88"/>
      <c r="S2" s="88"/>
      <c r="T2" s="88"/>
      <c r="U2" s="88"/>
      <c r="V2" s="88"/>
      <c r="W2" s="88"/>
      <c r="X2" s="88"/>
      <c r="Y2" s="88"/>
      <c r="Z2" s="88"/>
    </row>
    <row r="3" spans="1:26" ht="15.75" x14ac:dyDescent="0.25">
      <c r="A3" s="88"/>
      <c r="B3" s="1"/>
      <c r="C3" s="197">
        <v>0</v>
      </c>
      <c r="D3" s="197">
        <v>1</v>
      </c>
      <c r="E3" s="197">
        <v>2</v>
      </c>
      <c r="F3" s="197">
        <v>3</v>
      </c>
      <c r="G3" s="197">
        <v>4</v>
      </c>
      <c r="H3" s="197">
        <v>5</v>
      </c>
      <c r="I3" s="197">
        <v>6</v>
      </c>
      <c r="J3" s="197">
        <v>7</v>
      </c>
      <c r="K3" s="197">
        <v>8</v>
      </c>
      <c r="L3" s="197">
        <v>9</v>
      </c>
      <c r="M3" s="197">
        <v>10</v>
      </c>
      <c r="N3" s="88"/>
      <c r="O3" s="88"/>
      <c r="P3" s="88"/>
      <c r="Q3" s="88"/>
      <c r="R3" s="88"/>
      <c r="S3" s="88"/>
      <c r="T3" s="88"/>
      <c r="U3" s="88"/>
      <c r="V3" s="88"/>
      <c r="W3" s="88"/>
      <c r="X3" s="88"/>
      <c r="Y3" s="88"/>
      <c r="Z3" s="88"/>
    </row>
    <row r="4" spans="1:26" ht="15.75" x14ac:dyDescent="0.25">
      <c r="A4" s="88"/>
      <c r="B4" s="198" t="s">
        <v>331</v>
      </c>
      <c r="C4" s="198">
        <f>+'Cálculo Capacidad de Carga'!M24*'Cálculo Capacidad de Carga'!M116</f>
        <v>10.056900566507105</v>
      </c>
      <c r="D4" s="199">
        <f>+'Cálculo Capacidad de Carga'!M129*360</f>
        <v>4639.9999999999991</v>
      </c>
      <c r="E4" s="199">
        <f t="shared" ref="E4:M4" si="0">+D4</f>
        <v>4639.9999999999991</v>
      </c>
      <c r="F4" s="199">
        <f t="shared" si="0"/>
        <v>4639.9999999999991</v>
      </c>
      <c r="G4" s="199">
        <f t="shared" si="0"/>
        <v>4639.9999999999991</v>
      </c>
      <c r="H4" s="199">
        <f t="shared" si="0"/>
        <v>4639.9999999999991</v>
      </c>
      <c r="I4" s="199">
        <f t="shared" si="0"/>
        <v>4639.9999999999991</v>
      </c>
      <c r="J4" s="199">
        <f t="shared" si="0"/>
        <v>4639.9999999999991</v>
      </c>
      <c r="K4" s="199">
        <f t="shared" si="0"/>
        <v>4639.9999999999991</v>
      </c>
      <c r="L4" s="199">
        <f t="shared" si="0"/>
        <v>4639.9999999999991</v>
      </c>
      <c r="M4" s="199">
        <f t="shared" si="0"/>
        <v>4639.9999999999991</v>
      </c>
      <c r="N4" s="88"/>
      <c r="O4" s="88"/>
      <c r="P4" s="88"/>
      <c r="Q4" s="88"/>
      <c r="R4" s="88"/>
      <c r="S4" s="88"/>
      <c r="T4" s="88"/>
      <c r="U4" s="88"/>
      <c r="V4" s="88"/>
      <c r="W4" s="88"/>
      <c r="X4" s="88"/>
      <c r="Y4" s="88"/>
      <c r="Z4" s="88"/>
    </row>
    <row r="5" spans="1:26" ht="15.75" x14ac:dyDescent="0.25">
      <c r="A5" s="88"/>
      <c r="B5" s="198" t="s">
        <v>332</v>
      </c>
      <c r="C5" s="198"/>
      <c r="D5" s="199">
        <f>+'Cálculo Demanda'!E32</f>
        <v>5431.2312060442964</v>
      </c>
      <c r="E5" s="199">
        <f>+'Cálculo Demanda'!F32</f>
        <v>5543.1004573335531</v>
      </c>
      <c r="F5" s="199">
        <f>+'Cálculo Demanda'!G32</f>
        <v>5659.9388914587489</v>
      </c>
      <c r="G5" s="199">
        <f>+'Cálculo Demanda'!H32</f>
        <v>5781.1491388031245</v>
      </c>
      <c r="H5" s="199">
        <f>+'Cálculo Demanda'!I32</f>
        <v>5906.4338198534306</v>
      </c>
      <c r="I5" s="199">
        <f>+'Cálculo Demanda'!J32</f>
        <v>6035.5807167150815</v>
      </c>
      <c r="J5" s="199">
        <f>+'Cálculo Demanda'!K32</f>
        <v>6168.4436984686718</v>
      </c>
      <c r="K5" s="199">
        <f>+'Cálculo Demanda'!L32</f>
        <v>6304.9280565294112</v>
      </c>
      <c r="L5" s="199">
        <f>+'Cálculo Demanda'!M32</f>
        <v>6444.9792389527274</v>
      </c>
      <c r="M5" s="199">
        <f>+'Cálculo Demanda'!N32</f>
        <v>6588.5742052833275</v>
      </c>
      <c r="N5" s="88"/>
      <c r="O5" s="88"/>
      <c r="P5" s="88"/>
      <c r="Q5" s="88"/>
      <c r="R5" s="88"/>
      <c r="S5" s="88"/>
      <c r="T5" s="88"/>
      <c r="U5" s="88"/>
      <c r="V5" s="88"/>
      <c r="W5" s="88"/>
      <c r="X5" s="88"/>
      <c r="Y5" s="88"/>
      <c r="Z5" s="88"/>
    </row>
    <row r="6" spans="1:26" ht="15.75" x14ac:dyDescent="0.25">
      <c r="A6" s="88"/>
      <c r="B6" s="198" t="s">
        <v>333</v>
      </c>
      <c r="C6" s="198">
        <f t="shared" ref="C6:M6" si="1">+C4-C5</f>
        <v>10.056900566507105</v>
      </c>
      <c r="D6" s="199">
        <f t="shared" si="1"/>
        <v>-791.23120604429732</v>
      </c>
      <c r="E6" s="199">
        <f t="shared" si="1"/>
        <v>-903.100457333554</v>
      </c>
      <c r="F6" s="199">
        <f t="shared" si="1"/>
        <v>-1019.9388914587498</v>
      </c>
      <c r="G6" s="199">
        <f t="shared" si="1"/>
        <v>-1141.1491388031254</v>
      </c>
      <c r="H6" s="199">
        <f t="shared" si="1"/>
        <v>-1266.4338198534315</v>
      </c>
      <c r="I6" s="199">
        <f t="shared" si="1"/>
        <v>-1395.5807167150824</v>
      </c>
      <c r="J6" s="199">
        <f t="shared" si="1"/>
        <v>-1528.4436984686727</v>
      </c>
      <c r="K6" s="199">
        <f t="shared" si="1"/>
        <v>-1664.9280565294121</v>
      </c>
      <c r="L6" s="199">
        <f t="shared" si="1"/>
        <v>-1804.9792389527283</v>
      </c>
      <c r="M6" s="199">
        <f t="shared" si="1"/>
        <v>-1948.5742052833284</v>
      </c>
      <c r="N6" s="88"/>
      <c r="O6" s="88"/>
      <c r="P6" s="88"/>
      <c r="Q6" s="88"/>
      <c r="R6" s="88"/>
      <c r="S6" s="88"/>
      <c r="T6" s="88"/>
      <c r="U6" s="88"/>
      <c r="V6" s="88"/>
      <c r="W6" s="88"/>
      <c r="X6" s="88"/>
      <c r="Y6" s="88"/>
      <c r="Z6" s="88"/>
    </row>
    <row r="7" spans="1:26" ht="15.75" x14ac:dyDescent="0.25">
      <c r="A7" s="88"/>
      <c r="B7" s="88"/>
      <c r="C7" s="88"/>
      <c r="D7" s="88"/>
      <c r="E7" s="88"/>
      <c r="F7" s="88"/>
      <c r="G7" s="88"/>
      <c r="H7" s="88"/>
      <c r="I7" s="88"/>
      <c r="J7" s="88"/>
      <c r="K7" s="88"/>
      <c r="L7" s="88"/>
      <c r="M7" s="88"/>
      <c r="N7" s="88"/>
      <c r="O7" s="88"/>
      <c r="P7" s="88"/>
      <c r="Q7" s="88"/>
      <c r="R7" s="88"/>
      <c r="S7" s="88"/>
      <c r="T7" s="88"/>
      <c r="U7" s="88"/>
      <c r="V7" s="88"/>
      <c r="W7" s="88"/>
      <c r="X7" s="88"/>
      <c r="Y7" s="88"/>
      <c r="Z7" s="88"/>
    </row>
    <row r="8" spans="1:26" ht="15.75" x14ac:dyDescent="0.25">
      <c r="A8" s="88"/>
      <c r="B8" s="88"/>
      <c r="C8" s="88"/>
      <c r="D8" s="88"/>
      <c r="E8" s="88"/>
      <c r="F8" s="88"/>
      <c r="G8" s="88"/>
      <c r="H8" s="88"/>
      <c r="I8" s="88"/>
      <c r="J8" s="88"/>
      <c r="K8" s="88"/>
      <c r="L8" s="88"/>
      <c r="M8" s="88"/>
      <c r="N8" s="88"/>
      <c r="O8" s="88"/>
      <c r="P8" s="88"/>
      <c r="Q8" s="88"/>
      <c r="R8" s="88"/>
      <c r="S8" s="88"/>
      <c r="T8" s="88"/>
      <c r="U8" s="88"/>
      <c r="V8" s="88"/>
      <c r="W8" s="88"/>
      <c r="X8" s="88"/>
      <c r="Y8" s="88"/>
      <c r="Z8" s="88"/>
    </row>
    <row r="9" spans="1:26" ht="15.75" x14ac:dyDescent="0.25">
      <c r="A9" s="88"/>
      <c r="B9" s="88"/>
      <c r="C9" s="88"/>
      <c r="D9" s="88"/>
      <c r="E9" s="88"/>
      <c r="F9" s="88"/>
      <c r="G9" s="88"/>
      <c r="H9" s="88"/>
      <c r="I9" s="88"/>
      <c r="J9" s="88"/>
      <c r="K9" s="88"/>
      <c r="L9" s="88"/>
      <c r="M9" s="88"/>
      <c r="N9" s="88"/>
      <c r="O9" s="88"/>
      <c r="P9" s="88"/>
      <c r="Q9" s="88"/>
      <c r="R9" s="88"/>
      <c r="S9" s="88"/>
      <c r="T9" s="88"/>
      <c r="U9" s="88"/>
      <c r="V9" s="88"/>
      <c r="W9" s="88"/>
      <c r="X9" s="88"/>
      <c r="Y9" s="88"/>
      <c r="Z9" s="88"/>
    </row>
    <row r="10" spans="1:26" ht="15.75" x14ac:dyDescent="0.25">
      <c r="A10" s="88"/>
      <c r="B10" s="88"/>
      <c r="C10" s="88"/>
      <c r="D10" s="88"/>
      <c r="E10" s="88"/>
      <c r="F10" s="88"/>
      <c r="G10" s="88"/>
      <c r="H10" s="88"/>
      <c r="I10" s="88"/>
      <c r="J10" s="88"/>
      <c r="K10" s="88"/>
      <c r="L10" s="88"/>
      <c r="M10" s="88"/>
      <c r="N10" s="88"/>
      <c r="O10" s="88"/>
      <c r="P10" s="88"/>
      <c r="Q10" s="88"/>
      <c r="R10" s="88"/>
      <c r="S10" s="88"/>
      <c r="T10" s="88"/>
      <c r="U10" s="88"/>
      <c r="V10" s="88"/>
      <c r="W10" s="88"/>
      <c r="X10" s="88"/>
      <c r="Y10" s="88"/>
      <c r="Z10" s="88"/>
    </row>
    <row r="11" spans="1:26" ht="15.75" x14ac:dyDescent="0.25">
      <c r="A11" s="88"/>
      <c r="B11" s="88"/>
      <c r="C11" s="88"/>
      <c r="D11" s="88"/>
      <c r="E11" s="88"/>
      <c r="F11" s="88"/>
      <c r="G11" s="88"/>
      <c r="H11" s="88"/>
      <c r="I11" s="88"/>
      <c r="J11" s="88"/>
      <c r="K11" s="88"/>
      <c r="L11" s="88"/>
      <c r="M11" s="88"/>
      <c r="N11" s="88"/>
      <c r="O11" s="88"/>
      <c r="P11" s="88"/>
      <c r="Q11" s="88"/>
      <c r="R11" s="88"/>
      <c r="S11" s="88"/>
      <c r="T11" s="88"/>
      <c r="U11" s="88"/>
      <c r="V11" s="88"/>
      <c r="W11" s="88"/>
      <c r="X11" s="88"/>
      <c r="Y11" s="88"/>
      <c r="Z11" s="88"/>
    </row>
    <row r="12" spans="1:26" ht="15.75" x14ac:dyDescent="0.25">
      <c r="A12" s="88"/>
      <c r="B12" s="88"/>
      <c r="C12" s="88"/>
      <c r="D12" s="88"/>
      <c r="E12" s="88"/>
      <c r="F12" s="88"/>
      <c r="G12" s="88"/>
      <c r="H12" s="88"/>
      <c r="I12" s="88"/>
      <c r="J12" s="88"/>
      <c r="K12" s="88"/>
      <c r="L12" s="88"/>
      <c r="M12" s="88"/>
      <c r="N12" s="88"/>
      <c r="O12" s="88"/>
      <c r="P12" s="88"/>
      <c r="Q12" s="88"/>
      <c r="R12" s="88"/>
      <c r="S12" s="88"/>
      <c r="T12" s="88"/>
      <c r="U12" s="88"/>
      <c r="V12" s="88"/>
      <c r="W12" s="88"/>
      <c r="X12" s="88"/>
      <c r="Y12" s="88"/>
      <c r="Z12" s="88"/>
    </row>
    <row r="13" spans="1:26" ht="15.75" x14ac:dyDescent="0.25">
      <c r="A13" s="88"/>
      <c r="B13" s="88"/>
      <c r="C13" s="88"/>
      <c r="D13" s="88"/>
      <c r="E13" s="88"/>
      <c r="F13" s="88"/>
      <c r="G13" s="88"/>
      <c r="H13" s="88"/>
      <c r="I13" s="88"/>
      <c r="J13" s="88"/>
      <c r="K13" s="88"/>
      <c r="L13" s="88"/>
      <c r="M13" s="88"/>
      <c r="N13" s="88"/>
      <c r="O13" s="88"/>
      <c r="P13" s="88"/>
      <c r="Q13" s="88"/>
      <c r="R13" s="88"/>
      <c r="S13" s="88"/>
      <c r="T13" s="88"/>
      <c r="U13" s="88"/>
      <c r="V13" s="88"/>
      <c r="W13" s="88"/>
      <c r="X13" s="88"/>
      <c r="Y13" s="88"/>
      <c r="Z13" s="88"/>
    </row>
    <row r="14" spans="1:26" ht="15.75" x14ac:dyDescent="0.25">
      <c r="A14" s="88"/>
      <c r="B14" s="88"/>
      <c r="C14" s="88"/>
      <c r="D14" s="88"/>
      <c r="E14" s="88"/>
      <c r="F14" s="88"/>
      <c r="G14" s="88"/>
      <c r="H14" s="88"/>
      <c r="I14" s="88"/>
      <c r="J14" s="88"/>
      <c r="K14" s="88"/>
      <c r="L14" s="88"/>
      <c r="M14" s="88"/>
      <c r="N14" s="88"/>
      <c r="O14" s="88"/>
      <c r="P14" s="88"/>
      <c r="Q14" s="88"/>
      <c r="R14" s="88"/>
      <c r="S14" s="88"/>
      <c r="T14" s="88"/>
      <c r="U14" s="88"/>
      <c r="V14" s="88"/>
      <c r="W14" s="88"/>
      <c r="X14" s="88"/>
      <c r="Y14" s="88"/>
      <c r="Z14" s="88"/>
    </row>
    <row r="15" spans="1:26" ht="15.75" x14ac:dyDescent="0.25">
      <c r="A15" s="88"/>
      <c r="B15" s="88"/>
      <c r="C15" s="88"/>
      <c r="D15" s="88"/>
      <c r="E15" s="88"/>
      <c r="F15" s="88"/>
      <c r="G15" s="88"/>
      <c r="H15" s="88"/>
      <c r="I15" s="88"/>
      <c r="J15" s="88"/>
      <c r="K15" s="88"/>
      <c r="L15" s="88"/>
      <c r="M15" s="88"/>
      <c r="N15" s="88"/>
      <c r="O15" s="88"/>
      <c r="P15" s="88"/>
      <c r="Q15" s="88"/>
      <c r="R15" s="88"/>
      <c r="S15" s="88"/>
      <c r="T15" s="88"/>
      <c r="U15" s="88"/>
      <c r="V15" s="88"/>
      <c r="W15" s="88"/>
      <c r="X15" s="88"/>
      <c r="Y15" s="88"/>
      <c r="Z15" s="88"/>
    </row>
    <row r="16" spans="1:26" ht="15.75" x14ac:dyDescent="0.25">
      <c r="A16" s="88"/>
      <c r="B16" s="88"/>
      <c r="C16" s="88"/>
      <c r="D16" s="88"/>
      <c r="E16" s="88"/>
      <c r="F16" s="88"/>
      <c r="G16" s="88"/>
      <c r="H16" s="88"/>
      <c r="I16" s="88"/>
      <c r="J16" s="88"/>
      <c r="K16" s="88"/>
      <c r="L16" s="88"/>
      <c r="M16" s="88"/>
      <c r="N16" s="88"/>
      <c r="O16" s="88"/>
      <c r="P16" s="88"/>
      <c r="Q16" s="88"/>
      <c r="R16" s="88"/>
      <c r="S16" s="88"/>
      <c r="T16" s="88"/>
      <c r="U16" s="88"/>
      <c r="V16" s="88"/>
      <c r="W16" s="88"/>
      <c r="X16" s="88"/>
      <c r="Y16" s="88"/>
      <c r="Z16" s="88"/>
    </row>
    <row r="17" spans="1:26" ht="15.75" x14ac:dyDescent="0.25">
      <c r="A17" s="88"/>
      <c r="B17" s="88"/>
      <c r="C17" s="88"/>
      <c r="D17" s="88"/>
      <c r="E17" s="88"/>
      <c r="F17" s="88"/>
      <c r="G17" s="88"/>
      <c r="H17" s="88"/>
      <c r="I17" s="88"/>
      <c r="J17" s="88"/>
      <c r="K17" s="88"/>
      <c r="L17" s="88"/>
      <c r="M17" s="88"/>
      <c r="N17" s="88"/>
      <c r="O17" s="88"/>
      <c r="P17" s="88"/>
      <c r="Q17" s="88"/>
      <c r="R17" s="88"/>
      <c r="S17" s="88"/>
      <c r="T17" s="88"/>
      <c r="U17" s="88"/>
      <c r="V17" s="88"/>
      <c r="W17" s="88"/>
      <c r="X17" s="88"/>
      <c r="Y17" s="88"/>
      <c r="Z17" s="88"/>
    </row>
    <row r="18" spans="1:26" ht="15.75" x14ac:dyDescent="0.25">
      <c r="A18" s="88"/>
      <c r="B18" s="88"/>
      <c r="C18" s="88"/>
      <c r="D18" s="88"/>
      <c r="E18" s="88"/>
      <c r="F18" s="88"/>
      <c r="G18" s="88"/>
      <c r="H18" s="88"/>
      <c r="I18" s="88"/>
      <c r="J18" s="88"/>
      <c r="K18" s="88"/>
      <c r="L18" s="88"/>
      <c r="M18" s="88"/>
      <c r="N18" s="88"/>
      <c r="O18" s="88"/>
      <c r="P18" s="88"/>
      <c r="Q18" s="88"/>
      <c r="R18" s="88"/>
      <c r="S18" s="88"/>
      <c r="T18" s="88"/>
      <c r="U18" s="88"/>
      <c r="V18" s="88"/>
      <c r="W18" s="88"/>
      <c r="X18" s="88"/>
      <c r="Y18" s="88"/>
      <c r="Z18" s="88"/>
    </row>
    <row r="19" spans="1:26" ht="15.75" customHeight="1" x14ac:dyDescent="0.25">
      <c r="A19" s="88"/>
      <c r="B19" s="88"/>
      <c r="C19" s="88"/>
      <c r="D19" s="88"/>
      <c r="E19" s="88"/>
      <c r="F19" s="88"/>
      <c r="G19" s="88"/>
      <c r="H19" s="88"/>
      <c r="I19" s="88"/>
      <c r="J19" s="88"/>
      <c r="K19" s="88"/>
      <c r="L19" s="88"/>
      <c r="M19" s="88"/>
      <c r="N19" s="88"/>
      <c r="O19" s="88"/>
      <c r="P19" s="88"/>
      <c r="Q19" s="88"/>
      <c r="R19" s="88"/>
      <c r="S19" s="88"/>
      <c r="T19" s="88"/>
      <c r="U19" s="88"/>
      <c r="V19" s="88"/>
      <c r="W19" s="88"/>
      <c r="X19" s="88"/>
      <c r="Y19" s="88"/>
      <c r="Z19" s="88"/>
    </row>
    <row r="20" spans="1:26" ht="15.75" customHeight="1" x14ac:dyDescent="0.25">
      <c r="A20" s="88"/>
      <c r="B20" s="88"/>
      <c r="C20" s="88"/>
      <c r="D20" s="88"/>
      <c r="E20" s="88"/>
      <c r="F20" s="88"/>
      <c r="G20" s="88"/>
      <c r="H20" s="88"/>
      <c r="I20" s="88"/>
      <c r="J20" s="88"/>
      <c r="K20" s="88"/>
      <c r="L20" s="88"/>
      <c r="M20" s="88"/>
      <c r="N20" s="88"/>
      <c r="O20" s="88"/>
      <c r="P20" s="88"/>
      <c r="Q20" s="88"/>
      <c r="R20" s="88"/>
      <c r="S20" s="88"/>
      <c r="T20" s="88"/>
      <c r="U20" s="88"/>
      <c r="V20" s="88"/>
      <c r="W20" s="88"/>
      <c r="X20" s="88"/>
      <c r="Y20" s="88"/>
      <c r="Z20" s="88"/>
    </row>
    <row r="21" spans="1:26" ht="15.75" customHeight="1" x14ac:dyDescent="0.25">
      <c r="A21" s="88"/>
      <c r="B21" s="88"/>
      <c r="C21" s="88"/>
      <c r="D21" s="88"/>
      <c r="E21" s="88"/>
      <c r="F21" s="88"/>
      <c r="G21" s="88"/>
      <c r="H21" s="88"/>
      <c r="I21" s="88"/>
      <c r="J21" s="88"/>
      <c r="K21" s="88"/>
      <c r="L21" s="88"/>
      <c r="M21" s="88"/>
      <c r="N21" s="88"/>
      <c r="O21" s="88"/>
      <c r="P21" s="88"/>
      <c r="Q21" s="88"/>
      <c r="R21" s="88"/>
      <c r="S21" s="88"/>
      <c r="T21" s="88"/>
      <c r="U21" s="88"/>
      <c r="V21" s="88"/>
      <c r="W21" s="88"/>
      <c r="X21" s="88"/>
      <c r="Y21" s="88"/>
      <c r="Z21" s="88"/>
    </row>
    <row r="22" spans="1:26" ht="15.75" customHeight="1" x14ac:dyDescent="0.25">
      <c r="A22" s="88"/>
      <c r="B22" s="88"/>
      <c r="C22" s="88"/>
      <c r="D22" s="88"/>
      <c r="E22" s="88"/>
      <c r="F22" s="88"/>
      <c r="G22" s="88"/>
      <c r="H22" s="88"/>
      <c r="I22" s="88"/>
      <c r="J22" s="88"/>
      <c r="K22" s="88"/>
      <c r="L22" s="88"/>
      <c r="M22" s="88"/>
      <c r="N22" s="88"/>
      <c r="O22" s="88"/>
      <c r="P22" s="88"/>
      <c r="Q22" s="88"/>
      <c r="R22" s="88"/>
      <c r="S22" s="88"/>
      <c r="T22" s="88"/>
      <c r="U22" s="88"/>
      <c r="V22" s="88"/>
      <c r="W22" s="88"/>
      <c r="X22" s="88"/>
      <c r="Y22" s="88"/>
      <c r="Z22" s="88"/>
    </row>
    <row r="23" spans="1:26" ht="15.75" customHeight="1" x14ac:dyDescent="0.25">
      <c r="A23" s="88"/>
      <c r="B23" s="88"/>
      <c r="C23" s="88"/>
      <c r="D23" s="88"/>
      <c r="E23" s="88"/>
      <c r="F23" s="88"/>
      <c r="G23" s="88"/>
      <c r="H23" s="88"/>
      <c r="I23" s="88"/>
      <c r="J23" s="88"/>
      <c r="K23" s="88"/>
      <c r="L23" s="88"/>
      <c r="M23" s="88"/>
      <c r="N23" s="88"/>
      <c r="O23" s="88"/>
      <c r="P23" s="88"/>
      <c r="Q23" s="88"/>
      <c r="R23" s="88"/>
      <c r="S23" s="88"/>
      <c r="T23" s="88"/>
      <c r="U23" s="88"/>
      <c r="V23" s="88"/>
      <c r="W23" s="88"/>
      <c r="X23" s="88"/>
      <c r="Y23" s="88"/>
      <c r="Z23" s="88"/>
    </row>
    <row r="24" spans="1:26" ht="15.75" customHeight="1" x14ac:dyDescent="0.25">
      <c r="A24" s="88"/>
      <c r="B24" s="88"/>
      <c r="C24" s="88"/>
      <c r="D24" s="88"/>
      <c r="E24" s="88"/>
      <c r="F24" s="88"/>
      <c r="G24" s="88"/>
      <c r="H24" s="88"/>
      <c r="I24" s="88"/>
      <c r="J24" s="88"/>
      <c r="K24" s="88"/>
      <c r="L24" s="88"/>
      <c r="M24" s="88"/>
      <c r="N24" s="88"/>
      <c r="O24" s="88"/>
      <c r="P24" s="88"/>
      <c r="Q24" s="88"/>
      <c r="R24" s="88"/>
      <c r="S24" s="88"/>
      <c r="T24" s="88"/>
      <c r="U24" s="88"/>
      <c r="V24" s="88"/>
      <c r="W24" s="88"/>
      <c r="X24" s="88"/>
      <c r="Y24" s="88"/>
      <c r="Z24" s="88"/>
    </row>
    <row r="25" spans="1:26" ht="15.75" customHeight="1" x14ac:dyDescent="0.25">
      <c r="A25" s="88"/>
      <c r="B25" s="88"/>
      <c r="C25" s="88"/>
      <c r="D25" s="88"/>
      <c r="E25" s="88"/>
      <c r="F25" s="88"/>
      <c r="G25" s="88"/>
      <c r="H25" s="88"/>
      <c r="I25" s="88"/>
      <c r="J25" s="88"/>
      <c r="K25" s="88"/>
      <c r="L25" s="88"/>
      <c r="M25" s="88"/>
      <c r="N25" s="88"/>
      <c r="O25" s="88"/>
      <c r="P25" s="88"/>
      <c r="Q25" s="88"/>
      <c r="R25" s="88"/>
      <c r="S25" s="88"/>
      <c r="T25" s="88"/>
      <c r="U25" s="88"/>
      <c r="V25" s="88"/>
      <c r="W25" s="88"/>
      <c r="X25" s="88"/>
      <c r="Y25" s="88"/>
      <c r="Z25" s="88"/>
    </row>
    <row r="26" spans="1:26" ht="15.75" customHeight="1" x14ac:dyDescent="0.25">
      <c r="A26" s="88"/>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26" ht="15.75" customHeight="1" x14ac:dyDescent="0.25">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row>
    <row r="28" spans="1:26" ht="15.75" customHeight="1" x14ac:dyDescent="0.25">
      <c r="A28" s="88"/>
      <c r="B28" s="88" t="s">
        <v>334</v>
      </c>
      <c r="C28" s="88"/>
      <c r="D28" s="88"/>
      <c r="E28" s="88"/>
      <c r="F28" s="88"/>
      <c r="G28" s="88"/>
      <c r="H28" s="88"/>
      <c r="I28" s="88"/>
      <c r="J28" s="88"/>
      <c r="K28" s="88"/>
      <c r="L28" s="88"/>
      <c r="M28" s="88"/>
      <c r="N28" s="88"/>
      <c r="O28" s="88"/>
      <c r="P28" s="88"/>
      <c r="Q28" s="88"/>
      <c r="R28" s="88"/>
      <c r="S28" s="88"/>
      <c r="T28" s="88"/>
      <c r="U28" s="88"/>
      <c r="V28" s="88"/>
      <c r="W28" s="88"/>
      <c r="X28" s="88"/>
      <c r="Y28" s="88"/>
      <c r="Z28" s="88"/>
    </row>
    <row r="29" spans="1:26" ht="15.75" customHeight="1" x14ac:dyDescent="0.25">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row>
    <row r="30" spans="1:26" ht="15.75" customHeight="1" x14ac:dyDescent="0.25">
      <c r="A30" s="88"/>
      <c r="B30" s="198"/>
      <c r="C30" s="200">
        <v>0</v>
      </c>
      <c r="D30" s="200">
        <v>1</v>
      </c>
      <c r="E30" s="200">
        <v>2</v>
      </c>
      <c r="F30" s="200">
        <v>3</v>
      </c>
      <c r="G30" s="200">
        <v>4</v>
      </c>
      <c r="H30" s="200">
        <v>5</v>
      </c>
      <c r="I30" s="200">
        <v>6</v>
      </c>
      <c r="J30" s="200">
        <v>7</v>
      </c>
      <c r="K30" s="200">
        <v>8</v>
      </c>
      <c r="L30" s="200">
        <v>9</v>
      </c>
      <c r="M30" s="200">
        <v>10</v>
      </c>
      <c r="N30" s="88"/>
      <c r="O30" s="88"/>
      <c r="P30" s="88"/>
      <c r="Q30" s="88"/>
      <c r="R30" s="88"/>
      <c r="S30" s="88"/>
      <c r="T30" s="88"/>
      <c r="U30" s="88"/>
      <c r="V30" s="88"/>
      <c r="W30" s="88"/>
      <c r="X30" s="88"/>
      <c r="Y30" s="88"/>
      <c r="Z30" s="88"/>
    </row>
    <row r="31" spans="1:26" ht="15.75" customHeight="1" x14ac:dyDescent="0.25">
      <c r="A31" s="88"/>
      <c r="B31" s="198" t="s">
        <v>335</v>
      </c>
      <c r="C31" s="199"/>
      <c r="D31" s="199">
        <f>+'Cálculo Capacidad de Carga'!M24*360</f>
        <v>8988.7883684091103</v>
      </c>
      <c r="E31" s="199">
        <f t="shared" ref="E31:M31" si="2">+D31</f>
        <v>8988.7883684091103</v>
      </c>
      <c r="F31" s="199">
        <f t="shared" si="2"/>
        <v>8988.7883684091103</v>
      </c>
      <c r="G31" s="199">
        <f t="shared" si="2"/>
        <v>8988.7883684091103</v>
      </c>
      <c r="H31" s="199">
        <f t="shared" si="2"/>
        <v>8988.7883684091103</v>
      </c>
      <c r="I31" s="199">
        <f t="shared" si="2"/>
        <v>8988.7883684091103</v>
      </c>
      <c r="J31" s="199">
        <f t="shared" si="2"/>
        <v>8988.7883684091103</v>
      </c>
      <c r="K31" s="199">
        <f t="shared" si="2"/>
        <v>8988.7883684091103</v>
      </c>
      <c r="L31" s="199">
        <f t="shared" si="2"/>
        <v>8988.7883684091103</v>
      </c>
      <c r="M31" s="199">
        <f t="shared" si="2"/>
        <v>8988.7883684091103</v>
      </c>
      <c r="N31" s="88"/>
      <c r="O31" s="88"/>
      <c r="P31" s="88"/>
      <c r="Q31" s="88"/>
      <c r="R31" s="88"/>
      <c r="S31" s="88"/>
      <c r="T31" s="88"/>
      <c r="U31" s="88"/>
      <c r="V31" s="88"/>
      <c r="W31" s="88"/>
      <c r="X31" s="88"/>
      <c r="Y31" s="88"/>
      <c r="Z31" s="88"/>
    </row>
    <row r="32" spans="1:26" ht="15.75" customHeight="1" x14ac:dyDescent="0.25">
      <c r="A32" s="88"/>
      <c r="B32" s="198" t="s">
        <v>332</v>
      </c>
      <c r="C32" s="199"/>
      <c r="D32" s="199">
        <f>+'Cálculo Demanda'!E82</f>
        <v>15640.564817701092</v>
      </c>
      <c r="E32" s="199">
        <f>+'Cálculo Demanda'!F82</f>
        <v>15977.074445397788</v>
      </c>
      <c r="F32" s="199">
        <f>+'Cálculo Demanda'!G82</f>
        <v>16324.510218614061</v>
      </c>
      <c r="G32" s="199">
        <f>+'Cálculo Demanda'!H82</f>
        <v>16682.361618185107</v>
      </c>
      <c r="H32" s="199">
        <f>+'Cálculo Demanda'!I82</f>
        <v>17050.28313719689</v>
      </c>
      <c r="I32" s="199">
        <f>+'Cálculo Demanda'!J82</f>
        <v>17428.057782223732</v>
      </c>
      <c r="J32" s="199">
        <f>+'Cálculo Demanda'!K82</f>
        <v>17815.569039239519</v>
      </c>
      <c r="K32" s="199">
        <f>+'Cálculo Demanda'!L82</f>
        <v>18212.779366082304</v>
      </c>
      <c r="L32" s="199">
        <f>+'Cálculo Demanda'!M82</f>
        <v>18619.713719632025</v>
      </c>
      <c r="M32" s="199">
        <f>+'Cálculo Demanda'!N82</f>
        <v>19036.446969681481</v>
      </c>
      <c r="N32" s="88"/>
      <c r="O32" s="88"/>
      <c r="P32" s="88"/>
      <c r="Q32" s="88"/>
      <c r="R32" s="88"/>
      <c r="S32" s="88"/>
      <c r="T32" s="88"/>
      <c r="U32" s="88"/>
      <c r="V32" s="88"/>
      <c r="W32" s="88"/>
      <c r="X32" s="88"/>
      <c r="Y32" s="88"/>
      <c r="Z32" s="88"/>
    </row>
    <row r="33" spans="1:26" ht="15.75" customHeight="1" x14ac:dyDescent="0.25">
      <c r="A33" s="88"/>
      <c r="B33" s="198" t="s">
        <v>336</v>
      </c>
      <c r="C33" s="199" t="s">
        <v>337</v>
      </c>
      <c r="D33" s="199">
        <f t="shared" ref="D33:M33" si="3">+D32-D31</f>
        <v>6651.7764492919814</v>
      </c>
      <c r="E33" s="199">
        <f t="shared" si="3"/>
        <v>6988.2860769886775</v>
      </c>
      <c r="F33" s="199">
        <f t="shared" si="3"/>
        <v>7335.7218502049509</v>
      </c>
      <c r="G33" s="199">
        <f t="shared" si="3"/>
        <v>7693.5732497759964</v>
      </c>
      <c r="H33" s="199">
        <f t="shared" si="3"/>
        <v>8061.4947687877793</v>
      </c>
      <c r="I33" s="199">
        <f t="shared" si="3"/>
        <v>8439.2694138146217</v>
      </c>
      <c r="J33" s="199">
        <f t="shared" si="3"/>
        <v>8826.7806708304088</v>
      </c>
      <c r="K33" s="199">
        <f t="shared" si="3"/>
        <v>9223.9909976731942</v>
      </c>
      <c r="L33" s="199">
        <f t="shared" si="3"/>
        <v>9630.9253512229152</v>
      </c>
      <c r="M33" s="199">
        <f t="shared" si="3"/>
        <v>10047.658601272371</v>
      </c>
      <c r="N33" s="88"/>
      <c r="O33" s="88"/>
      <c r="P33" s="88"/>
      <c r="Q33" s="88"/>
      <c r="R33" s="88"/>
      <c r="S33" s="88"/>
      <c r="T33" s="88"/>
      <c r="U33" s="88"/>
      <c r="V33" s="88"/>
      <c r="W33" s="88"/>
      <c r="X33" s="88"/>
      <c r="Y33" s="88"/>
      <c r="Z33" s="88"/>
    </row>
    <row r="34" spans="1:26" ht="15.75" customHeight="1" x14ac:dyDescent="0.25">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row>
    <row r="35" spans="1:26" ht="15.75" customHeight="1" x14ac:dyDescent="0.25">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spans="1:26" ht="15.75" customHeight="1" x14ac:dyDescent="0.25">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spans="1:26" ht="15.75" customHeight="1" x14ac:dyDescent="0.25">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ht="15.75" customHeight="1" x14ac:dyDescent="0.25">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ht="15.75" customHeight="1" x14ac:dyDescent="0.25">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ht="15.75" customHeight="1" x14ac:dyDescent="0.25">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ht="15.75" customHeight="1" x14ac:dyDescent="0.25">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ht="15.75" customHeight="1" x14ac:dyDescent="0.25">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ht="15.75" customHeight="1" x14ac:dyDescent="0.25">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ht="15.75" customHeight="1" x14ac:dyDescent="0.25">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ht="15.75" customHeight="1" x14ac:dyDescent="0.25">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ht="15.75" customHeight="1" x14ac:dyDescent="0.25">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ht="15.75" customHeight="1" x14ac:dyDescent="0.25">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ht="15.75" customHeight="1" x14ac:dyDescent="0.25">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15.75" customHeight="1" x14ac:dyDescent="0.25">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15.75" customHeight="1" x14ac:dyDescent="0.25">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15.75" customHeight="1" x14ac:dyDescent="0.25">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15.75" customHeight="1" x14ac:dyDescent="0.25">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15.75" customHeight="1" x14ac:dyDescent="0.25">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15.75" customHeight="1" x14ac:dyDescent="0.25">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15.75" customHeight="1" x14ac:dyDescent="0.25">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5.75" customHeight="1" x14ac:dyDescent="0.25">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5.75" customHeight="1" x14ac:dyDescent="0.25">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5.75" customHeight="1" x14ac:dyDescent="0.25">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5.75" customHeight="1" x14ac:dyDescent="0.25">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5.75" customHeight="1" x14ac:dyDescent="0.25">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5.75" customHeight="1" x14ac:dyDescent="0.25">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5.75" customHeight="1" x14ac:dyDescent="0.25">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5.75" customHeight="1" x14ac:dyDescent="0.25">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5.75" customHeight="1" x14ac:dyDescent="0.25">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5.75" customHeight="1" x14ac:dyDescent="0.25">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5.75" customHeight="1" x14ac:dyDescent="0.25">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5.75" customHeight="1" x14ac:dyDescent="0.25">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5.75" customHeight="1" x14ac:dyDescent="0.25">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5.75" customHeight="1" x14ac:dyDescent="0.25">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5.75" customHeight="1" x14ac:dyDescent="0.25">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5.75" customHeight="1" x14ac:dyDescent="0.25">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5.75" customHeight="1" x14ac:dyDescent="0.25">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5.75" customHeight="1" x14ac:dyDescent="0.25">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5.75" customHeight="1" x14ac:dyDescent="0.25">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5.75" customHeight="1" x14ac:dyDescent="0.25">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5.75" customHeight="1" x14ac:dyDescent="0.25">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5.75" customHeight="1" x14ac:dyDescent="0.25">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5.75" customHeight="1" x14ac:dyDescent="0.25">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5.75" customHeight="1" x14ac:dyDescent="0.25">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5.75" customHeight="1" x14ac:dyDescent="0.25">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5.75" customHeight="1" x14ac:dyDescent="0.25">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5.75" customHeight="1" x14ac:dyDescent="0.25">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5.75" customHeight="1" x14ac:dyDescent="0.25">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5.75" customHeight="1" x14ac:dyDescent="0.25">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5.75" customHeight="1" x14ac:dyDescent="0.25">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5.75" customHeight="1" x14ac:dyDescent="0.25">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5.75" customHeight="1" x14ac:dyDescent="0.25">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5.75" customHeight="1" x14ac:dyDescent="0.25">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5.75" customHeight="1" x14ac:dyDescent="0.25">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5.75" customHeight="1" x14ac:dyDescent="0.25">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5.75" customHeight="1" x14ac:dyDescent="0.25">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5.75" customHeight="1" x14ac:dyDescent="0.25">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5.75" customHeight="1" x14ac:dyDescent="0.25">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5.75" customHeight="1" x14ac:dyDescent="0.25">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5.75" customHeight="1" x14ac:dyDescent="0.25">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5.75" customHeight="1" x14ac:dyDescent="0.25">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5.75" customHeight="1" x14ac:dyDescent="0.25">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5.75" customHeight="1" x14ac:dyDescent="0.25">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5.75" customHeight="1" x14ac:dyDescent="0.25">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5.75" customHeight="1" x14ac:dyDescent="0.25">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5.75" customHeight="1" x14ac:dyDescent="0.25">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5.75" customHeight="1" x14ac:dyDescent="0.25">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5.75" customHeight="1" x14ac:dyDescent="0.25">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5.75" customHeight="1" x14ac:dyDescent="0.25">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5.75" customHeight="1" x14ac:dyDescent="0.25">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5.75" customHeight="1" x14ac:dyDescent="0.25">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5.75" customHeight="1" x14ac:dyDescent="0.25">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5.75" customHeight="1" x14ac:dyDescent="0.25">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5.75" customHeight="1" x14ac:dyDescent="0.25">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5.75" customHeight="1" x14ac:dyDescent="0.25">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5.75" customHeight="1" x14ac:dyDescent="0.25">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5.75" customHeight="1" x14ac:dyDescent="0.25">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5.75" customHeight="1" x14ac:dyDescent="0.25">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5.75" customHeight="1" x14ac:dyDescent="0.25">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5.75" customHeight="1" x14ac:dyDescent="0.25">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5.75" customHeight="1" x14ac:dyDescent="0.25">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5.75" customHeight="1" x14ac:dyDescent="0.25">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5.75" customHeight="1" x14ac:dyDescent="0.25">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5.75" customHeight="1" x14ac:dyDescent="0.25">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5.75" customHeight="1" x14ac:dyDescent="0.25">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5.75" customHeight="1" x14ac:dyDescent="0.25">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5.75" customHeight="1" x14ac:dyDescent="0.25">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5.75" customHeight="1" x14ac:dyDescent="0.25">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5.75" customHeight="1" x14ac:dyDescent="0.25">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5.75" customHeight="1" x14ac:dyDescent="0.25">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5.75" customHeight="1" x14ac:dyDescent="0.25">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5.75" customHeight="1" x14ac:dyDescent="0.25">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5.75" customHeight="1" x14ac:dyDescent="0.25">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5.75" customHeight="1" x14ac:dyDescent="0.25">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5.75" customHeight="1" x14ac:dyDescent="0.25">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5.75" customHeight="1" x14ac:dyDescent="0.25">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5.75" customHeight="1" x14ac:dyDescent="0.25">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5.75" customHeight="1" x14ac:dyDescent="0.25">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5.75" customHeight="1" x14ac:dyDescent="0.25">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5.75" customHeight="1" x14ac:dyDescent="0.25">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5.75" customHeight="1" x14ac:dyDescent="0.25">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5.75" customHeight="1" x14ac:dyDescent="0.25">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5.75" customHeight="1" x14ac:dyDescent="0.25">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5.75" customHeight="1" x14ac:dyDescent="0.25">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5.75" customHeight="1" x14ac:dyDescent="0.25">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5.75" customHeight="1" x14ac:dyDescent="0.25">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5.75" customHeight="1" x14ac:dyDescent="0.25">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5.75" customHeight="1" x14ac:dyDescent="0.25">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5.75" customHeight="1" x14ac:dyDescent="0.25">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5.75" customHeight="1" x14ac:dyDescent="0.25">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5.75" customHeight="1" x14ac:dyDescent="0.25">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5.75" customHeight="1" x14ac:dyDescent="0.25">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5.75" customHeight="1" x14ac:dyDescent="0.25">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5.75" customHeight="1" x14ac:dyDescent="0.25">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5.75" customHeight="1" x14ac:dyDescent="0.25">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5.75" customHeight="1" x14ac:dyDescent="0.25">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5.75" customHeight="1" x14ac:dyDescent="0.25">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5.75" customHeight="1" x14ac:dyDescent="0.25">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5.75" customHeight="1" x14ac:dyDescent="0.25">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5.75" customHeight="1" x14ac:dyDescent="0.25">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5.75" customHeight="1" x14ac:dyDescent="0.25">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5.75" customHeight="1" x14ac:dyDescent="0.25">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5.75" customHeight="1" x14ac:dyDescent="0.25">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5.75" customHeight="1" x14ac:dyDescent="0.25">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5.75" customHeight="1" x14ac:dyDescent="0.25">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5.75" customHeight="1" x14ac:dyDescent="0.25">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5.75" customHeight="1" x14ac:dyDescent="0.25">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5.75" customHeight="1" x14ac:dyDescent="0.25">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5.75" customHeight="1" x14ac:dyDescent="0.25">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5.75" customHeight="1" x14ac:dyDescent="0.25">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5.75" customHeight="1" x14ac:dyDescent="0.25">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5.75" customHeight="1" x14ac:dyDescent="0.25">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5.75" customHeight="1" x14ac:dyDescent="0.25">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5.75" customHeight="1" x14ac:dyDescent="0.25">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5.75" customHeight="1" x14ac:dyDescent="0.25">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5.75" customHeight="1" x14ac:dyDescent="0.25">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5.75" customHeight="1" x14ac:dyDescent="0.25">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5.75" customHeight="1" x14ac:dyDescent="0.25">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5.75" customHeight="1" x14ac:dyDescent="0.25">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5.75" customHeight="1" x14ac:dyDescent="0.2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5.75" customHeight="1" x14ac:dyDescent="0.25">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5.75" customHeight="1" x14ac:dyDescent="0.25">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5.75" customHeight="1" x14ac:dyDescent="0.25">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5.75" customHeight="1" x14ac:dyDescent="0.25">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5.75" customHeight="1" x14ac:dyDescent="0.25">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5.75" customHeight="1" x14ac:dyDescent="0.25">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5.75" customHeight="1" x14ac:dyDescent="0.25">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5.75" customHeight="1" x14ac:dyDescent="0.25">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5.75" customHeight="1" x14ac:dyDescent="0.25">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5.75" customHeight="1" x14ac:dyDescent="0.25">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5.75" customHeight="1" x14ac:dyDescent="0.25">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5.75" customHeight="1" x14ac:dyDescent="0.25">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5.75" customHeight="1" x14ac:dyDescent="0.25">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5.75" customHeight="1" x14ac:dyDescent="0.25">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5.75" customHeight="1" x14ac:dyDescent="0.25">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5.75" customHeight="1" x14ac:dyDescent="0.25">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5.75" customHeight="1" x14ac:dyDescent="0.25">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5.75" customHeight="1" x14ac:dyDescent="0.25">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5.75" customHeight="1" x14ac:dyDescent="0.25">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5.75" customHeight="1" x14ac:dyDescent="0.25">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5.75" customHeight="1" x14ac:dyDescent="0.25">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5.75" customHeight="1" x14ac:dyDescent="0.25">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5.75" customHeight="1" x14ac:dyDescent="0.25">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5.75" customHeight="1" x14ac:dyDescent="0.25">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5.75" customHeight="1" x14ac:dyDescent="0.25">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5.75" customHeight="1" x14ac:dyDescent="0.25">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5.75" customHeight="1" x14ac:dyDescent="0.25">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5.75" customHeight="1" x14ac:dyDescent="0.25">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5.75" customHeight="1" x14ac:dyDescent="0.25">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5.75" customHeight="1" x14ac:dyDescent="0.25">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5.75" customHeight="1" x14ac:dyDescent="0.25">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5.75" customHeight="1" x14ac:dyDescent="0.25">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5.75" customHeight="1" x14ac:dyDescent="0.25">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5.75" customHeight="1" x14ac:dyDescent="0.25">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5.75" customHeight="1" x14ac:dyDescent="0.25">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5.75" customHeight="1" x14ac:dyDescent="0.25">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5.75" customHeight="1" x14ac:dyDescent="0.25">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5.75" customHeight="1" x14ac:dyDescent="0.25">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5.75" customHeight="1" x14ac:dyDescent="0.25">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5.75" customHeight="1" x14ac:dyDescent="0.25">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5.75" customHeight="1" x14ac:dyDescent="0.25">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5.75" customHeight="1" x14ac:dyDescent="0.25">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5.75" customHeight="1" x14ac:dyDescent="0.25">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5.75" customHeight="1" x14ac:dyDescent="0.25">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5.75" customHeight="1" x14ac:dyDescent="0.25">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5.75" customHeight="1" x14ac:dyDescent="0.25">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5.75" customHeight="1" x14ac:dyDescent="0.25">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5.75" customHeight="1" x14ac:dyDescent="0.25">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5.75" customHeight="1" x14ac:dyDescent="0.25">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5.75" customHeight="1" x14ac:dyDescent="0.25">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5.75" customHeight="1" x14ac:dyDescent="0.25">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5.75" customHeight="1" x14ac:dyDescent="0.25">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5.75" customHeight="1" x14ac:dyDescent="0.25">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5.75" customHeight="1" x14ac:dyDescent="0.25">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5.75" customHeight="1" x14ac:dyDescent="0.25">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5.75" customHeight="1" x14ac:dyDescent="0.25">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5.75" customHeight="1" x14ac:dyDescent="0.25">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5.75" customHeight="1" x14ac:dyDescent="0.25">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5.75" customHeight="1" x14ac:dyDescent="0.25">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5.75" customHeight="1" x14ac:dyDescent="0.25">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5.75" customHeight="1" x14ac:dyDescent="0.25">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5.75" customHeight="1" x14ac:dyDescent="0.25">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5.75" customHeight="1" x14ac:dyDescent="0.25">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5.75" customHeight="1" x14ac:dyDescent="0.25">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5.75" customHeight="1" x14ac:dyDescent="0.25">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5.75" customHeight="1" x14ac:dyDescent="0.25">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5.75" customHeight="1" x14ac:dyDescent="0.25">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5.75" customHeight="1" x14ac:dyDescent="0.25">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5.75" customHeight="1" x14ac:dyDescent="0.25">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5.75" customHeight="1" x14ac:dyDescent="0.25">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5.75" customHeight="1" x14ac:dyDescent="0.25">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5.75" customHeight="1" x14ac:dyDescent="0.25">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5.75" customHeight="1" x14ac:dyDescent="0.25">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ht="15.75" customHeight="1" x14ac:dyDescent="0.25">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ht="15.75" customHeight="1" x14ac:dyDescent="0.25">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ht="15.75" customHeight="1" x14ac:dyDescent="0.25">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ht="15.75" customHeight="1" x14ac:dyDescent="0.25">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ht="15.75" customHeight="1" x14ac:dyDescent="0.25">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ht="15.75" customHeight="1" x14ac:dyDescent="0.25">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ht="15.75" customHeight="1" x14ac:dyDescent="0.25">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ht="15.75" customHeight="1" x14ac:dyDescent="0.25">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ht="15.75" customHeight="1" x14ac:dyDescent="0.25">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ht="15.75" customHeight="1" x14ac:dyDescent="0.25">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ht="15.75" customHeight="1" x14ac:dyDescent="0.25">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ht="15.75" customHeight="1" x14ac:dyDescent="0.25">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ht="15.75" customHeight="1" x14ac:dyDescent="0.25">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ht="15.75" customHeight="1" x14ac:dyDescent="0.25">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ht="15.75" customHeight="1" x14ac:dyDescent="0.25">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ht="15.75" customHeight="1" x14ac:dyDescent="0.25">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ht="15.75" customHeight="1" x14ac:dyDescent="0.25">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ht="15.75" customHeight="1" x14ac:dyDescent="0.25">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ht="15.75" customHeight="1" x14ac:dyDescent="0.25">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ht="15.75" customHeight="1" x14ac:dyDescent="0.25">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ht="15.75" customHeight="1" x14ac:dyDescent="0.25">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ht="15.75" customHeight="1" x14ac:dyDescent="0.25">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ht="15.75" customHeight="1" x14ac:dyDescent="0.25">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ht="15.75" customHeight="1" x14ac:dyDescent="0.25">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ht="15.75" customHeight="1" x14ac:dyDescent="0.25">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ht="15.75" customHeight="1" x14ac:dyDescent="0.25">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ht="15.75" customHeight="1" x14ac:dyDescent="0.25">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ht="15.75" customHeight="1" x14ac:dyDescent="0.25">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ht="15.75" customHeight="1" x14ac:dyDescent="0.25">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ht="15.75" customHeight="1" x14ac:dyDescent="0.25">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ht="15.75" customHeight="1" x14ac:dyDescent="0.25">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ht="15.75" customHeight="1" x14ac:dyDescent="0.25">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ht="15.75" customHeight="1" x14ac:dyDescent="0.25">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ht="15.75" customHeight="1" x14ac:dyDescent="0.25">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ht="15.75" customHeight="1" x14ac:dyDescent="0.25">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ht="15.75" customHeight="1" x14ac:dyDescent="0.25">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ht="15.75" customHeight="1" x14ac:dyDescent="0.25">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ht="15.75" customHeight="1" x14ac:dyDescent="0.25">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ht="15.75" customHeight="1" x14ac:dyDescent="0.25">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ht="15.75" customHeight="1" x14ac:dyDescent="0.25">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ht="15.75" customHeight="1" x14ac:dyDescent="0.25">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ht="15.75" customHeight="1" x14ac:dyDescent="0.25">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ht="15.75" customHeight="1" x14ac:dyDescent="0.25">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ht="15.75" customHeight="1" x14ac:dyDescent="0.25">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ht="15.75" customHeight="1" x14ac:dyDescent="0.25">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ht="15.75" customHeight="1" x14ac:dyDescent="0.25">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ht="15.75" customHeight="1" x14ac:dyDescent="0.25">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ht="15.75" customHeight="1" x14ac:dyDescent="0.25">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ht="15.75" customHeight="1" x14ac:dyDescent="0.25">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ht="15.75" customHeight="1" x14ac:dyDescent="0.25">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ht="15.75" customHeight="1" x14ac:dyDescent="0.25">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ht="15.75" customHeight="1" x14ac:dyDescent="0.25">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ht="15.75" customHeight="1" x14ac:dyDescent="0.25">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ht="15.75" customHeight="1" x14ac:dyDescent="0.25">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ht="15.75" customHeight="1" x14ac:dyDescent="0.25">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ht="15.75" customHeight="1" x14ac:dyDescent="0.25">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ht="15.75" customHeight="1" x14ac:dyDescent="0.25">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ht="15.75" customHeight="1" x14ac:dyDescent="0.25">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ht="15.75" customHeight="1" x14ac:dyDescent="0.25">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ht="15.75" customHeight="1" x14ac:dyDescent="0.25">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ht="15.75" customHeight="1" x14ac:dyDescent="0.25">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ht="15.75" customHeight="1" x14ac:dyDescent="0.25">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ht="15.75" customHeight="1" x14ac:dyDescent="0.25">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ht="15.75" customHeight="1" x14ac:dyDescent="0.25">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ht="15.75" customHeight="1" x14ac:dyDescent="0.25">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ht="15.75" customHeight="1" x14ac:dyDescent="0.25">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ht="15.75" customHeight="1" x14ac:dyDescent="0.25">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ht="15.75" customHeight="1" x14ac:dyDescent="0.25">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ht="15.75" customHeight="1" x14ac:dyDescent="0.25">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ht="15.75" customHeight="1" x14ac:dyDescent="0.25">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ht="15.75" customHeight="1" x14ac:dyDescent="0.25">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ht="15.75" customHeight="1" x14ac:dyDescent="0.25">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ht="15.75" customHeight="1" x14ac:dyDescent="0.25">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ht="15.75" customHeight="1" x14ac:dyDescent="0.25">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ht="15.75" customHeight="1" x14ac:dyDescent="0.25">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ht="15.75" customHeight="1" x14ac:dyDescent="0.25">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ht="15.75" customHeight="1" x14ac:dyDescent="0.25">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ht="15.75" customHeight="1" x14ac:dyDescent="0.25">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ht="15.75" customHeight="1" x14ac:dyDescent="0.25">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ht="15.75" customHeight="1" x14ac:dyDescent="0.25">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ht="15.75" customHeight="1" x14ac:dyDescent="0.25">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ht="15.75" customHeight="1" x14ac:dyDescent="0.25">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ht="15.75" customHeight="1" x14ac:dyDescent="0.25">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ht="15.75" customHeight="1" x14ac:dyDescent="0.25">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ht="15.75" customHeight="1" x14ac:dyDescent="0.25">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ht="15.75" customHeight="1" x14ac:dyDescent="0.25">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ht="15.75" customHeight="1" x14ac:dyDescent="0.25">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ht="15.75" customHeight="1" x14ac:dyDescent="0.25">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ht="15.75" customHeight="1" x14ac:dyDescent="0.25">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ht="15.75" customHeight="1" x14ac:dyDescent="0.25">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ht="15.75" customHeight="1" x14ac:dyDescent="0.25">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ht="15.75" customHeight="1" x14ac:dyDescent="0.25">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ht="15.75" customHeight="1" x14ac:dyDescent="0.25">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ht="15.75" customHeight="1" x14ac:dyDescent="0.25">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ht="15.75" customHeight="1" x14ac:dyDescent="0.25">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ht="15.75" customHeight="1" x14ac:dyDescent="0.25">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ht="15.75" customHeight="1" x14ac:dyDescent="0.25">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ht="15.75" customHeight="1" x14ac:dyDescent="0.25">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ht="15.75" customHeight="1" x14ac:dyDescent="0.25">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ht="15.75" customHeight="1" x14ac:dyDescent="0.25">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ht="15.75" customHeight="1" x14ac:dyDescent="0.25">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ht="15.75" customHeight="1" x14ac:dyDescent="0.25">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ht="15.75" customHeight="1" x14ac:dyDescent="0.25">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ht="15.75" customHeight="1" x14ac:dyDescent="0.25">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ht="15.75" customHeight="1" x14ac:dyDescent="0.25">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ht="15.75" customHeight="1" x14ac:dyDescent="0.25">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ht="15.75" customHeight="1" x14ac:dyDescent="0.25">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ht="15.75" customHeight="1" x14ac:dyDescent="0.25">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ht="15.75" customHeight="1" x14ac:dyDescent="0.25">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ht="15.75" customHeight="1" x14ac:dyDescent="0.25">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ht="15.75" customHeight="1" x14ac:dyDescent="0.25">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ht="15.75" customHeight="1" x14ac:dyDescent="0.25">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ht="15.75" customHeight="1" x14ac:dyDescent="0.25">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ht="15.75" customHeight="1" x14ac:dyDescent="0.25">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ht="15.75" customHeight="1" x14ac:dyDescent="0.25">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ht="15.75" customHeight="1" x14ac:dyDescent="0.25">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ht="15.75" customHeight="1" x14ac:dyDescent="0.25">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ht="15.75" customHeight="1" x14ac:dyDescent="0.25">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ht="15.75" customHeight="1" x14ac:dyDescent="0.25">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ht="15.75" customHeight="1" x14ac:dyDescent="0.25">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ht="15.75" customHeight="1" x14ac:dyDescent="0.25">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ht="15.75" customHeight="1" x14ac:dyDescent="0.25">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ht="15.75" customHeight="1" x14ac:dyDescent="0.25">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ht="15.75" customHeight="1" x14ac:dyDescent="0.25">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ht="15.75" customHeight="1" x14ac:dyDescent="0.25">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ht="15.75" customHeight="1" x14ac:dyDescent="0.25">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ht="15.75" customHeight="1" x14ac:dyDescent="0.25">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ht="15.75" customHeight="1" x14ac:dyDescent="0.25">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ht="15.75" customHeight="1" x14ac:dyDescent="0.25">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ht="15.75" customHeight="1" x14ac:dyDescent="0.25">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ht="15.75" customHeight="1" x14ac:dyDescent="0.25">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ht="15.75" customHeight="1" x14ac:dyDescent="0.25">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ht="15.75" customHeight="1" x14ac:dyDescent="0.25">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ht="15.75" customHeight="1" x14ac:dyDescent="0.25">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ht="15.75" customHeight="1" x14ac:dyDescent="0.25">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ht="15.75" customHeight="1" x14ac:dyDescent="0.25">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ht="15.75" customHeight="1" x14ac:dyDescent="0.25">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ht="15.75" customHeight="1" x14ac:dyDescent="0.25">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ht="15.75" customHeight="1" x14ac:dyDescent="0.25">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ht="15.75" customHeight="1" x14ac:dyDescent="0.25">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ht="15.75" customHeight="1" x14ac:dyDescent="0.25">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ht="15.75" customHeight="1" x14ac:dyDescent="0.25">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ht="15.75" customHeight="1" x14ac:dyDescent="0.25">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ht="15.75" customHeight="1" x14ac:dyDescent="0.25">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ht="15.75" customHeight="1" x14ac:dyDescent="0.25">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ht="15.75" customHeight="1" x14ac:dyDescent="0.25">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ht="15.75" customHeight="1" x14ac:dyDescent="0.25">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ht="15.75" customHeight="1" x14ac:dyDescent="0.25">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ht="15.75" customHeight="1" x14ac:dyDescent="0.25">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ht="15.75" customHeight="1" x14ac:dyDescent="0.25">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ht="15.75" customHeight="1" x14ac:dyDescent="0.25">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ht="15.75" customHeight="1" x14ac:dyDescent="0.25">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ht="15.75" customHeight="1" x14ac:dyDescent="0.25">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ht="15.75" customHeight="1" x14ac:dyDescent="0.25">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ht="15.75" customHeight="1" x14ac:dyDescent="0.25">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ht="15.75" customHeight="1" x14ac:dyDescent="0.25">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ht="15.75" customHeight="1" x14ac:dyDescent="0.25">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ht="15.75" customHeight="1" x14ac:dyDescent="0.25">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ht="15.75" customHeight="1" x14ac:dyDescent="0.25">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ht="15.75" customHeight="1" x14ac:dyDescent="0.25">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ht="15.75" customHeight="1" x14ac:dyDescent="0.25">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ht="15.75" customHeight="1" x14ac:dyDescent="0.25">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ht="15.75" customHeight="1" x14ac:dyDescent="0.25">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ht="15.75" customHeight="1" x14ac:dyDescent="0.25">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ht="15.75" customHeight="1" x14ac:dyDescent="0.25">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ht="15.75" customHeight="1" x14ac:dyDescent="0.25">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ht="15.75" customHeight="1" x14ac:dyDescent="0.25">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ht="15.75" customHeight="1" x14ac:dyDescent="0.25">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ht="15.75" customHeight="1" x14ac:dyDescent="0.25">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ht="15.75" customHeight="1" x14ac:dyDescent="0.25">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ht="15.75" customHeight="1" x14ac:dyDescent="0.25">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ht="15.75" customHeight="1" x14ac:dyDescent="0.25">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ht="15.75" customHeight="1" x14ac:dyDescent="0.25">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ht="15.75" customHeight="1" x14ac:dyDescent="0.25">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ht="15.75" customHeight="1" x14ac:dyDescent="0.25">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ht="15.75" customHeight="1" x14ac:dyDescent="0.25">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ht="15.75" customHeight="1" x14ac:dyDescent="0.25">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ht="15.75" customHeight="1" x14ac:dyDescent="0.25">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ht="15.75" customHeight="1" x14ac:dyDescent="0.25">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ht="15.75" customHeight="1" x14ac:dyDescent="0.25">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ht="15.75" customHeight="1" x14ac:dyDescent="0.25">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ht="15.75" customHeight="1" x14ac:dyDescent="0.25">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ht="15.75" customHeight="1" x14ac:dyDescent="0.25">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ht="15.75" customHeight="1" x14ac:dyDescent="0.25">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ht="15.75" customHeight="1" x14ac:dyDescent="0.25">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ht="15.75" customHeight="1" x14ac:dyDescent="0.25">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ht="15.75" customHeight="1" x14ac:dyDescent="0.25">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ht="15.75" customHeight="1" x14ac:dyDescent="0.25">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ht="15.75" customHeight="1" x14ac:dyDescent="0.25">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ht="15.75" customHeight="1" x14ac:dyDescent="0.25">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ht="15.75" customHeight="1" x14ac:dyDescent="0.25">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ht="15.75" customHeight="1" x14ac:dyDescent="0.25">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ht="15.75" customHeight="1" x14ac:dyDescent="0.25">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ht="15.75" customHeight="1" x14ac:dyDescent="0.25">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ht="15.75" customHeight="1" x14ac:dyDescent="0.25">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ht="15.75" customHeight="1" x14ac:dyDescent="0.25">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ht="15.75" customHeight="1" x14ac:dyDescent="0.25">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ht="15.75" customHeight="1" x14ac:dyDescent="0.25">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ht="15.75" customHeight="1" x14ac:dyDescent="0.25">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ht="15.75" customHeight="1" x14ac:dyDescent="0.25">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ht="15.75" customHeight="1" x14ac:dyDescent="0.25">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ht="15.75" customHeight="1" x14ac:dyDescent="0.25">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ht="15.75" customHeight="1" x14ac:dyDescent="0.25">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ht="15.75" customHeight="1" x14ac:dyDescent="0.25">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ht="15.75" customHeight="1" x14ac:dyDescent="0.25">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ht="15.75" customHeight="1" x14ac:dyDescent="0.25">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ht="15.75" customHeight="1" x14ac:dyDescent="0.25">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ht="15.75" customHeight="1" x14ac:dyDescent="0.25">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ht="15.75" customHeight="1" x14ac:dyDescent="0.25">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ht="15.75" customHeight="1" x14ac:dyDescent="0.25">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ht="15.75" customHeight="1" x14ac:dyDescent="0.25">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ht="15.75" customHeight="1" x14ac:dyDescent="0.25">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ht="15.75" customHeight="1" x14ac:dyDescent="0.25">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ht="15.75" customHeight="1" x14ac:dyDescent="0.25">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ht="15.75" customHeight="1" x14ac:dyDescent="0.25">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ht="15.75" customHeight="1" x14ac:dyDescent="0.25">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ht="15.75" customHeight="1" x14ac:dyDescent="0.25">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ht="15.75" customHeight="1" x14ac:dyDescent="0.25">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ht="15.75" customHeight="1" x14ac:dyDescent="0.25">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ht="15.75" customHeight="1" x14ac:dyDescent="0.25">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ht="15.75" customHeight="1" x14ac:dyDescent="0.25">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ht="15.75" customHeight="1" x14ac:dyDescent="0.25">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ht="15.75" customHeight="1" x14ac:dyDescent="0.25">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ht="15.75" customHeight="1" x14ac:dyDescent="0.25">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ht="15.75" customHeight="1" x14ac:dyDescent="0.25">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ht="15.75" customHeight="1" x14ac:dyDescent="0.25">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ht="15.75" customHeight="1" x14ac:dyDescent="0.25">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ht="15.75" customHeight="1" x14ac:dyDescent="0.25">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ht="15.75" customHeight="1" x14ac:dyDescent="0.25">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ht="15.75" customHeight="1" x14ac:dyDescent="0.25">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ht="15.75" customHeight="1" x14ac:dyDescent="0.25">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ht="15.75" customHeight="1" x14ac:dyDescent="0.25">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ht="15.75" customHeight="1" x14ac:dyDescent="0.25">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ht="15.75" customHeight="1" x14ac:dyDescent="0.25">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ht="15.75" customHeight="1" x14ac:dyDescent="0.25">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ht="15.75" customHeight="1" x14ac:dyDescent="0.25">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ht="15.75" customHeight="1" x14ac:dyDescent="0.25">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ht="15.75" customHeight="1" x14ac:dyDescent="0.25">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ht="15.75" customHeight="1" x14ac:dyDescent="0.25">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ht="15.75" customHeight="1" x14ac:dyDescent="0.25">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ht="15.75" customHeight="1" x14ac:dyDescent="0.25">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ht="15.75" customHeight="1" x14ac:dyDescent="0.25">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ht="15.75" customHeight="1" x14ac:dyDescent="0.25">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ht="15.75" customHeight="1" x14ac:dyDescent="0.25">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ht="15.75" customHeight="1" x14ac:dyDescent="0.25">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ht="15.75" customHeight="1" x14ac:dyDescent="0.25">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ht="15.75" customHeight="1" x14ac:dyDescent="0.25">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ht="15.75" customHeight="1" x14ac:dyDescent="0.25">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ht="15.75" customHeight="1" x14ac:dyDescent="0.25">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ht="15.75" customHeight="1" x14ac:dyDescent="0.25">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ht="15.75" customHeight="1" x14ac:dyDescent="0.25">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ht="15.75" customHeight="1" x14ac:dyDescent="0.25">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ht="15.75" customHeight="1" x14ac:dyDescent="0.25">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ht="15.75" customHeight="1" x14ac:dyDescent="0.25">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ht="15.75" customHeight="1" x14ac:dyDescent="0.25">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ht="15.75" customHeight="1" x14ac:dyDescent="0.25">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ht="15.75" customHeight="1" x14ac:dyDescent="0.25">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ht="15.75" customHeight="1" x14ac:dyDescent="0.25">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ht="15.75" customHeight="1" x14ac:dyDescent="0.25">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ht="15.75" customHeight="1" x14ac:dyDescent="0.25">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ht="15.75" customHeight="1" x14ac:dyDescent="0.25">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ht="15.75" customHeight="1" x14ac:dyDescent="0.25">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ht="15.75" customHeight="1" x14ac:dyDescent="0.25">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ht="15.75" customHeight="1" x14ac:dyDescent="0.25">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ht="15.75" customHeight="1" x14ac:dyDescent="0.25">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ht="15.75" customHeight="1" x14ac:dyDescent="0.25">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ht="15.75" customHeight="1" x14ac:dyDescent="0.25">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ht="15.75" customHeight="1" x14ac:dyDescent="0.25">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ht="15.75" customHeight="1" x14ac:dyDescent="0.25">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ht="15.75" customHeight="1" x14ac:dyDescent="0.25">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ht="15.75" customHeight="1" x14ac:dyDescent="0.25">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ht="15.75" customHeight="1" x14ac:dyDescent="0.25">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ht="15.75" customHeight="1" x14ac:dyDescent="0.25">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ht="15.75" customHeight="1" x14ac:dyDescent="0.25">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ht="15.75" customHeight="1" x14ac:dyDescent="0.25">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ht="15.75" customHeight="1" x14ac:dyDescent="0.25">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ht="15.75" customHeight="1" x14ac:dyDescent="0.25">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ht="15.75" customHeight="1" x14ac:dyDescent="0.25">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ht="15.75" customHeight="1" x14ac:dyDescent="0.25">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ht="15.75" customHeight="1" x14ac:dyDescent="0.25">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ht="15.75" customHeight="1" x14ac:dyDescent="0.25">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ht="15.75" customHeight="1" x14ac:dyDescent="0.25">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ht="15.75" customHeight="1" x14ac:dyDescent="0.25">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ht="15.75" customHeight="1" x14ac:dyDescent="0.25">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ht="15.75" customHeight="1" x14ac:dyDescent="0.25">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ht="15.75" customHeight="1" x14ac:dyDescent="0.25">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ht="15.75" customHeight="1" x14ac:dyDescent="0.25">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ht="15.75" customHeight="1" x14ac:dyDescent="0.25">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ht="15.75" customHeight="1" x14ac:dyDescent="0.25">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ht="15.75" customHeight="1" x14ac:dyDescent="0.25">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ht="15.75" customHeight="1" x14ac:dyDescent="0.25">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ht="15.75" customHeight="1" x14ac:dyDescent="0.25">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ht="15.75" customHeight="1" x14ac:dyDescent="0.25">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ht="15.75" customHeight="1" x14ac:dyDescent="0.25">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ht="15.75" customHeight="1" x14ac:dyDescent="0.25">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ht="15.75" customHeight="1" x14ac:dyDescent="0.25">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ht="15.75" customHeight="1" x14ac:dyDescent="0.25">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ht="15.75" customHeight="1" x14ac:dyDescent="0.25">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ht="15.75" customHeight="1" x14ac:dyDescent="0.25">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ht="15.75" customHeight="1" x14ac:dyDescent="0.25">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ht="15.75" customHeight="1" x14ac:dyDescent="0.25">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ht="15.75" customHeight="1" x14ac:dyDescent="0.25">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ht="15.75" customHeight="1" x14ac:dyDescent="0.25">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ht="15.75" customHeight="1" x14ac:dyDescent="0.25">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ht="15.75" customHeight="1" x14ac:dyDescent="0.25">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ht="15.75" customHeight="1" x14ac:dyDescent="0.25">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ht="15.75" customHeight="1" x14ac:dyDescent="0.25">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ht="15.75" customHeight="1" x14ac:dyDescent="0.25">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ht="15.75" customHeight="1" x14ac:dyDescent="0.25">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ht="15.75" customHeight="1" x14ac:dyDescent="0.25">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ht="15.75" customHeight="1" x14ac:dyDescent="0.25">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ht="15.75" customHeight="1" x14ac:dyDescent="0.25">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ht="15.75" customHeight="1" x14ac:dyDescent="0.25">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ht="15.75" customHeight="1" x14ac:dyDescent="0.25">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ht="15.75" customHeight="1" x14ac:dyDescent="0.25">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ht="15.75" customHeight="1" x14ac:dyDescent="0.25">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ht="15.75" customHeight="1" x14ac:dyDescent="0.25">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ht="15.75" customHeight="1" x14ac:dyDescent="0.25">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ht="15.75" customHeight="1" x14ac:dyDescent="0.25">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ht="15.75" customHeight="1" x14ac:dyDescent="0.25">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ht="15.75" customHeight="1" x14ac:dyDescent="0.25">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ht="15.75" customHeight="1" x14ac:dyDescent="0.25">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ht="15.75" customHeight="1" x14ac:dyDescent="0.25">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ht="15.75" customHeight="1" x14ac:dyDescent="0.25">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ht="15.75" customHeight="1" x14ac:dyDescent="0.25">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ht="15.75" customHeight="1" x14ac:dyDescent="0.25">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ht="15.75" customHeight="1" x14ac:dyDescent="0.25">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ht="15.75" customHeight="1" x14ac:dyDescent="0.25">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ht="15.75" customHeight="1" x14ac:dyDescent="0.25">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ht="15.75" customHeight="1" x14ac:dyDescent="0.25">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ht="15.75" customHeight="1" x14ac:dyDescent="0.25">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ht="15.75" customHeight="1" x14ac:dyDescent="0.25">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ht="15.75" customHeight="1" x14ac:dyDescent="0.25">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ht="15.75" customHeight="1" x14ac:dyDescent="0.25">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ht="15.75" customHeight="1" x14ac:dyDescent="0.25">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ht="15.75" customHeight="1" x14ac:dyDescent="0.25">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ht="15.75" customHeight="1" x14ac:dyDescent="0.25">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ht="15.75" customHeight="1" x14ac:dyDescent="0.25">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ht="15.75" customHeight="1" x14ac:dyDescent="0.25">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ht="15.75" customHeight="1" x14ac:dyDescent="0.25">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ht="15.75" customHeight="1" x14ac:dyDescent="0.25">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ht="15.75" customHeight="1" x14ac:dyDescent="0.25">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ht="15.75" customHeight="1" x14ac:dyDescent="0.25">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ht="15.75" customHeight="1" x14ac:dyDescent="0.25">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ht="15.75" customHeight="1" x14ac:dyDescent="0.25">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ht="15.75" customHeight="1" x14ac:dyDescent="0.25">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ht="15.75" customHeight="1" x14ac:dyDescent="0.25">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ht="15.75" customHeight="1" x14ac:dyDescent="0.25">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ht="15.75" customHeight="1" x14ac:dyDescent="0.25">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ht="15.75" customHeight="1" x14ac:dyDescent="0.25">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ht="15.75" customHeight="1" x14ac:dyDescent="0.25">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ht="15.75" customHeight="1" x14ac:dyDescent="0.25">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ht="15.75" customHeight="1" x14ac:dyDescent="0.25">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ht="15.75" customHeight="1" x14ac:dyDescent="0.25">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ht="15.75" customHeight="1" x14ac:dyDescent="0.25">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ht="15.75" customHeight="1" x14ac:dyDescent="0.25">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ht="15.75" customHeight="1" x14ac:dyDescent="0.25">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ht="15.75" customHeight="1" x14ac:dyDescent="0.25">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ht="15.75" customHeight="1" x14ac:dyDescent="0.25">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ht="15.75" customHeight="1" x14ac:dyDescent="0.25">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ht="15.75" customHeight="1" x14ac:dyDescent="0.25">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ht="15.75" customHeight="1" x14ac:dyDescent="0.25">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ht="15.75" customHeight="1" x14ac:dyDescent="0.25">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ht="15.75" customHeight="1" x14ac:dyDescent="0.25">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ht="15.75" customHeight="1" x14ac:dyDescent="0.25">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ht="15.75" customHeight="1" x14ac:dyDescent="0.25">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ht="15.75" customHeight="1" x14ac:dyDescent="0.25">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ht="15.75" customHeight="1" x14ac:dyDescent="0.25">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ht="15.75" customHeight="1" x14ac:dyDescent="0.25">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ht="15.75" customHeight="1" x14ac:dyDescent="0.25">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ht="15.75" customHeight="1" x14ac:dyDescent="0.25">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ht="15.75" customHeight="1" x14ac:dyDescent="0.25">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ht="15.75" customHeight="1" x14ac:dyDescent="0.25">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ht="15.75" customHeight="1" x14ac:dyDescent="0.25">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ht="15.75" customHeight="1" x14ac:dyDescent="0.25">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ht="15.75" customHeight="1" x14ac:dyDescent="0.25">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ht="15.75" customHeight="1" x14ac:dyDescent="0.25">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ht="15.75" customHeight="1" x14ac:dyDescent="0.25">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ht="15.75" customHeight="1" x14ac:dyDescent="0.25">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ht="15.75" customHeight="1" x14ac:dyDescent="0.25">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ht="15.75" customHeight="1" x14ac:dyDescent="0.25">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ht="15.75" customHeight="1" x14ac:dyDescent="0.25">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ht="15.75" customHeight="1" x14ac:dyDescent="0.25">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ht="15.75" customHeight="1" x14ac:dyDescent="0.25">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ht="15.75" customHeight="1" x14ac:dyDescent="0.25">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ht="15.75" customHeight="1" x14ac:dyDescent="0.25">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ht="15.75" customHeight="1" x14ac:dyDescent="0.25">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ht="15.75" customHeight="1" x14ac:dyDescent="0.25">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ht="15.75" customHeight="1" x14ac:dyDescent="0.25">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ht="15.75" customHeight="1" x14ac:dyDescent="0.25">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ht="15.75" customHeight="1" x14ac:dyDescent="0.25">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ht="15.75" customHeight="1" x14ac:dyDescent="0.25">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ht="15.75" customHeight="1" x14ac:dyDescent="0.25">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ht="15.75" customHeight="1" x14ac:dyDescent="0.25">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ht="15.75" customHeight="1" x14ac:dyDescent="0.25">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ht="15.75" customHeight="1" x14ac:dyDescent="0.25">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ht="15.75" customHeight="1" x14ac:dyDescent="0.25">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ht="15.75" customHeight="1" x14ac:dyDescent="0.25">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ht="15.75" customHeight="1" x14ac:dyDescent="0.25">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ht="15.75" customHeight="1" x14ac:dyDescent="0.25">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ht="15.75" customHeight="1" x14ac:dyDescent="0.25">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ht="15.75" customHeight="1" x14ac:dyDescent="0.25">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ht="15.75" customHeight="1" x14ac:dyDescent="0.25">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ht="15.75" customHeight="1" x14ac:dyDescent="0.25">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ht="15.75" customHeight="1" x14ac:dyDescent="0.25">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ht="15.75" customHeight="1" x14ac:dyDescent="0.25">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ht="15.75" customHeight="1" x14ac:dyDescent="0.25">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ht="15.75" customHeight="1" x14ac:dyDescent="0.25">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ht="15.75" customHeight="1" x14ac:dyDescent="0.25">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ht="15.75" customHeight="1" x14ac:dyDescent="0.25">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ht="15.75" customHeight="1" x14ac:dyDescent="0.25">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ht="15.75" customHeight="1" x14ac:dyDescent="0.25">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ht="15.75" customHeight="1" x14ac:dyDescent="0.25">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ht="15.75" customHeight="1" x14ac:dyDescent="0.25">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ht="15.75" customHeight="1" x14ac:dyDescent="0.25">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ht="15.75" customHeight="1" x14ac:dyDescent="0.25">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ht="15.75" customHeight="1" x14ac:dyDescent="0.25">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ht="15.75" customHeight="1" x14ac:dyDescent="0.25">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ht="15.75" customHeight="1" x14ac:dyDescent="0.25">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ht="15.75" customHeight="1" x14ac:dyDescent="0.25">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ht="15.75" customHeight="1" x14ac:dyDescent="0.25">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ht="15.75" customHeight="1" x14ac:dyDescent="0.25">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ht="15.75" customHeight="1" x14ac:dyDescent="0.25">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ht="15.75" customHeight="1" x14ac:dyDescent="0.25">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ht="15.75" customHeight="1" x14ac:dyDescent="0.25">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ht="15.75" customHeight="1" x14ac:dyDescent="0.25">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ht="15.75" customHeight="1" x14ac:dyDescent="0.25">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ht="15.75" customHeight="1" x14ac:dyDescent="0.25">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ht="15.75" customHeight="1" x14ac:dyDescent="0.25">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ht="15.75" customHeight="1" x14ac:dyDescent="0.25">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ht="15.75" customHeight="1" x14ac:dyDescent="0.25">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ht="15.75" customHeight="1" x14ac:dyDescent="0.25">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ht="15.75" customHeight="1" x14ac:dyDescent="0.25">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ht="15.75" customHeight="1" x14ac:dyDescent="0.25">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ht="15.75" customHeight="1" x14ac:dyDescent="0.25">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ht="15.75" customHeight="1" x14ac:dyDescent="0.25">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ht="15.75" customHeight="1" x14ac:dyDescent="0.25">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ht="15.75" customHeight="1" x14ac:dyDescent="0.25">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ht="15.75" customHeight="1" x14ac:dyDescent="0.25">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ht="15.75" customHeight="1" x14ac:dyDescent="0.25">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ht="15.75" customHeight="1" x14ac:dyDescent="0.25">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ht="15.75" customHeight="1" x14ac:dyDescent="0.25">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ht="15.75" customHeight="1" x14ac:dyDescent="0.25">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ht="15.75" customHeight="1" x14ac:dyDescent="0.25">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ht="15.75" customHeight="1" x14ac:dyDescent="0.25">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ht="15.75" customHeight="1" x14ac:dyDescent="0.25">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ht="15.75" customHeight="1" x14ac:dyDescent="0.25">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ht="15.75" customHeight="1" x14ac:dyDescent="0.25">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ht="15.75" customHeight="1" x14ac:dyDescent="0.25">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ht="15.75" customHeight="1" x14ac:dyDescent="0.25">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ht="15.75" customHeight="1" x14ac:dyDescent="0.25">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ht="15.75" customHeight="1" x14ac:dyDescent="0.25">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ht="15.75" customHeight="1" x14ac:dyDescent="0.25">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ht="15.75" customHeight="1" x14ac:dyDescent="0.25">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ht="15.75" customHeight="1" x14ac:dyDescent="0.25">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ht="15.75" customHeight="1" x14ac:dyDescent="0.25">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ht="15.75" customHeight="1" x14ac:dyDescent="0.25">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ht="15.75" customHeight="1" x14ac:dyDescent="0.25">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ht="15.75" customHeight="1" x14ac:dyDescent="0.25">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ht="15.75" customHeight="1" x14ac:dyDescent="0.25">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ht="15.75" customHeight="1" x14ac:dyDescent="0.25">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ht="15.75" customHeight="1" x14ac:dyDescent="0.25">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ht="15.75" customHeight="1" x14ac:dyDescent="0.25">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ht="15.75" customHeight="1" x14ac:dyDescent="0.25">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ht="15.75" customHeight="1" x14ac:dyDescent="0.25">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ht="15.75" customHeight="1" x14ac:dyDescent="0.25">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ht="15.75" customHeight="1" x14ac:dyDescent="0.25">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ht="15.75" customHeight="1" x14ac:dyDescent="0.25">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ht="15.75" customHeight="1" x14ac:dyDescent="0.25">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ht="15.75" customHeight="1" x14ac:dyDescent="0.25">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ht="15.75" customHeight="1" x14ac:dyDescent="0.25">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ht="15.75" customHeight="1" x14ac:dyDescent="0.25">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ht="15.75" customHeight="1" x14ac:dyDescent="0.25">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ht="15.75" customHeight="1" x14ac:dyDescent="0.25">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ht="15.75" customHeight="1" x14ac:dyDescent="0.25">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ht="15.75" customHeight="1" x14ac:dyDescent="0.25">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ht="15.75" customHeight="1" x14ac:dyDescent="0.25">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ht="15.75" customHeight="1" x14ac:dyDescent="0.25">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ht="15.75" customHeight="1" x14ac:dyDescent="0.25">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ht="15.75" customHeight="1" x14ac:dyDescent="0.25">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ht="15.75" customHeight="1" x14ac:dyDescent="0.25">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ht="15.75" customHeight="1" x14ac:dyDescent="0.25">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ht="15.75" customHeight="1" x14ac:dyDescent="0.25">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ht="15.75" customHeight="1" x14ac:dyDescent="0.25">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ht="15.75" customHeight="1" x14ac:dyDescent="0.25">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ht="15.75" customHeight="1" x14ac:dyDescent="0.25">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ht="15.75" customHeight="1" x14ac:dyDescent="0.25">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ht="15.75" customHeight="1" x14ac:dyDescent="0.25">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ht="15.75" customHeight="1" x14ac:dyDescent="0.25">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ht="15.75" customHeight="1" x14ac:dyDescent="0.25">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ht="15.75" customHeight="1" x14ac:dyDescent="0.25">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ht="15.75" customHeight="1" x14ac:dyDescent="0.25">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ht="15.75" customHeight="1" x14ac:dyDescent="0.25">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ht="15.75" customHeight="1" x14ac:dyDescent="0.25">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ht="15.75" customHeight="1" x14ac:dyDescent="0.25">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ht="15.75" customHeight="1" x14ac:dyDescent="0.25">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ht="15.75" customHeight="1" x14ac:dyDescent="0.25">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ht="15.75" customHeight="1" x14ac:dyDescent="0.25">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ht="15.75" customHeight="1" x14ac:dyDescent="0.25">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ht="15.75" customHeight="1" x14ac:dyDescent="0.25">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ht="15.75" customHeight="1" x14ac:dyDescent="0.25">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ht="15.75" customHeight="1" x14ac:dyDescent="0.25">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ht="15.75" customHeight="1" x14ac:dyDescent="0.25">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ht="15.75" customHeight="1" x14ac:dyDescent="0.25">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ht="15.75" customHeight="1" x14ac:dyDescent="0.25">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ht="15.75" customHeight="1" x14ac:dyDescent="0.25">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ht="15.75" customHeight="1" x14ac:dyDescent="0.25">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ht="15.75" customHeight="1" x14ac:dyDescent="0.25">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ht="15.75" customHeight="1" x14ac:dyDescent="0.25">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ht="15.75" customHeight="1" x14ac:dyDescent="0.25">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ht="15.75" customHeight="1" x14ac:dyDescent="0.25">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ht="15.75" customHeight="1" x14ac:dyDescent="0.25">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ht="15.75" customHeight="1" x14ac:dyDescent="0.25">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ht="15.75" customHeight="1" x14ac:dyDescent="0.25">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ht="15.75" customHeight="1" x14ac:dyDescent="0.25">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ht="15.75" customHeight="1" x14ac:dyDescent="0.25">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ht="15.75" customHeight="1" x14ac:dyDescent="0.25">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ht="15.75" customHeight="1" x14ac:dyDescent="0.25">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ht="15.75" customHeight="1" x14ac:dyDescent="0.25">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ht="15.75" customHeight="1" x14ac:dyDescent="0.25">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ht="15.75" customHeight="1" x14ac:dyDescent="0.25">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ht="15.75" customHeight="1" x14ac:dyDescent="0.25">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ht="15.75" customHeight="1" x14ac:dyDescent="0.25">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ht="15.75" customHeight="1" x14ac:dyDescent="0.25">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ht="15.75" customHeight="1" x14ac:dyDescent="0.25">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ht="15.75" customHeight="1" x14ac:dyDescent="0.25">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ht="15.75" customHeight="1" x14ac:dyDescent="0.25">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ht="15.75" customHeight="1" x14ac:dyDescent="0.25">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ht="15.75" customHeight="1" x14ac:dyDescent="0.25">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ht="15.75" customHeight="1" x14ac:dyDescent="0.25">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ht="15.75" customHeight="1" x14ac:dyDescent="0.25">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ht="15.75" customHeight="1" x14ac:dyDescent="0.25">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ht="15.75" customHeight="1" x14ac:dyDescent="0.25">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ht="15.75" customHeight="1" x14ac:dyDescent="0.25">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ht="15.75" customHeight="1" x14ac:dyDescent="0.25">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ht="15.75" customHeight="1" x14ac:dyDescent="0.25">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ht="15.75" customHeight="1" x14ac:dyDescent="0.25">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ht="15.75" customHeight="1" x14ac:dyDescent="0.25">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ht="15.75" customHeight="1" x14ac:dyDescent="0.25">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ht="15.75" customHeight="1" x14ac:dyDescent="0.25">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ht="15.75" customHeight="1" x14ac:dyDescent="0.25">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ht="15.75" customHeight="1" x14ac:dyDescent="0.25">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ht="15.75" customHeight="1" x14ac:dyDescent="0.25">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ht="15.75" customHeight="1" x14ac:dyDescent="0.25">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ht="15.75" customHeight="1" x14ac:dyDescent="0.25">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ht="15.75" customHeight="1" x14ac:dyDescent="0.25">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ht="15.75" customHeight="1" x14ac:dyDescent="0.25">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ht="15.75" customHeight="1" x14ac:dyDescent="0.25">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ht="15.75" customHeight="1" x14ac:dyDescent="0.25">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ht="15.75" customHeight="1" x14ac:dyDescent="0.25">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ht="15.75" customHeight="1" x14ac:dyDescent="0.25">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ht="15.75" customHeight="1" x14ac:dyDescent="0.25">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ht="15.75" customHeight="1" x14ac:dyDescent="0.25">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ht="15.75" customHeight="1" x14ac:dyDescent="0.25">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ht="15.75" customHeight="1" x14ac:dyDescent="0.25">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ht="15.75" customHeight="1" x14ac:dyDescent="0.25">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ht="15.75" customHeight="1" x14ac:dyDescent="0.25">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ht="15.75" customHeight="1" x14ac:dyDescent="0.25">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ht="15.75" customHeight="1" x14ac:dyDescent="0.25">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ht="15.75" customHeight="1" x14ac:dyDescent="0.25">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ht="15.75" customHeight="1" x14ac:dyDescent="0.25">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ht="15.75" customHeight="1" x14ac:dyDescent="0.25">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ht="15.75" customHeight="1" x14ac:dyDescent="0.25">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ht="15.75" customHeight="1" x14ac:dyDescent="0.25">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ht="15.75" customHeight="1" x14ac:dyDescent="0.25">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ht="15.75" customHeight="1" x14ac:dyDescent="0.25">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ht="15.75" customHeight="1" x14ac:dyDescent="0.25">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ht="15.75" customHeight="1" x14ac:dyDescent="0.25">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ht="15.75" customHeight="1" x14ac:dyDescent="0.25">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ht="15.75" customHeight="1" x14ac:dyDescent="0.25">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ht="15.75" customHeight="1" x14ac:dyDescent="0.25">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ht="15.75" customHeight="1" x14ac:dyDescent="0.25">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ht="15.75" customHeight="1" x14ac:dyDescent="0.25">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ht="15.75" customHeight="1" x14ac:dyDescent="0.25">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ht="15.75" customHeight="1" x14ac:dyDescent="0.25">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ht="15.75" customHeight="1" x14ac:dyDescent="0.25">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ht="15.75" customHeight="1" x14ac:dyDescent="0.25">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ht="15.75" customHeight="1" x14ac:dyDescent="0.25">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ht="15.75" customHeight="1" x14ac:dyDescent="0.25">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ht="15.75" customHeight="1" x14ac:dyDescent="0.25">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ht="15.75" customHeight="1" x14ac:dyDescent="0.25">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ht="15.75" customHeight="1" x14ac:dyDescent="0.25">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ht="15.75" customHeight="1" x14ac:dyDescent="0.25">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ht="15.75" customHeight="1" x14ac:dyDescent="0.25">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ht="15.75" customHeight="1" x14ac:dyDescent="0.25">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ht="15.75" customHeight="1" x14ac:dyDescent="0.25">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ht="15.75" customHeight="1" x14ac:dyDescent="0.25">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ht="15.75" customHeight="1" x14ac:dyDescent="0.25">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ht="15.75" customHeight="1" x14ac:dyDescent="0.25">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ht="15.75" customHeight="1" x14ac:dyDescent="0.25">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ht="15.75" customHeight="1" x14ac:dyDescent="0.25">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ht="15.75" customHeight="1" x14ac:dyDescent="0.25">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ht="15.75" customHeight="1" x14ac:dyDescent="0.25">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ht="15.75" customHeight="1" x14ac:dyDescent="0.25">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ht="15.75" customHeight="1" x14ac:dyDescent="0.25">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ht="15.75" customHeight="1" x14ac:dyDescent="0.25">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ht="15.75" customHeight="1" x14ac:dyDescent="0.25">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ht="15.75" customHeight="1" x14ac:dyDescent="0.25">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ht="15.75" customHeight="1" x14ac:dyDescent="0.25">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ht="15.75" customHeight="1" x14ac:dyDescent="0.25">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ht="15.75" customHeight="1" x14ac:dyDescent="0.25">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ht="15.75" customHeight="1" x14ac:dyDescent="0.25">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ht="15.75" customHeight="1" x14ac:dyDescent="0.25">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ht="15.75" customHeight="1" x14ac:dyDescent="0.25">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ht="15.75" customHeight="1" x14ac:dyDescent="0.25">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ht="15.75" customHeight="1" x14ac:dyDescent="0.25">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ht="15.75" customHeight="1" x14ac:dyDescent="0.25">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ht="15.75" customHeight="1" x14ac:dyDescent="0.25">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ht="15.75" customHeight="1" x14ac:dyDescent="0.25">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ht="15.75" customHeight="1" x14ac:dyDescent="0.25">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ht="15.75" customHeight="1" x14ac:dyDescent="0.25">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ht="15.75" customHeight="1" x14ac:dyDescent="0.25">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ht="15.75" customHeight="1" x14ac:dyDescent="0.25">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ht="15.75" customHeight="1" x14ac:dyDescent="0.25">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ht="15.75" customHeight="1" x14ac:dyDescent="0.25">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ht="15.75" customHeight="1" x14ac:dyDescent="0.25">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ht="15.75" customHeight="1" x14ac:dyDescent="0.25">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ht="15.75" customHeight="1" x14ac:dyDescent="0.25">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ht="15.75" customHeight="1" x14ac:dyDescent="0.25">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ht="15.75" customHeight="1" x14ac:dyDescent="0.25">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ht="15.75" customHeight="1" x14ac:dyDescent="0.25">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ht="15.75" customHeight="1" x14ac:dyDescent="0.25">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ht="15.75" customHeight="1" x14ac:dyDescent="0.25">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ht="15.75" customHeight="1" x14ac:dyDescent="0.25">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ht="15.75" customHeight="1" x14ac:dyDescent="0.25">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ht="15.75" customHeight="1" x14ac:dyDescent="0.25">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ht="15.75" customHeight="1" x14ac:dyDescent="0.25">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ht="15.75" customHeight="1" x14ac:dyDescent="0.25">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ht="15.75" customHeight="1" x14ac:dyDescent="0.25">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ht="15.75" customHeight="1" x14ac:dyDescent="0.25">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ht="15.75" customHeight="1" x14ac:dyDescent="0.25">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ht="15.75" customHeight="1" x14ac:dyDescent="0.25">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ht="15.75" customHeight="1" x14ac:dyDescent="0.25">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ht="15.75" customHeight="1" x14ac:dyDescent="0.25">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ht="15.75" customHeight="1" x14ac:dyDescent="0.25">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ht="15.75" customHeight="1" x14ac:dyDescent="0.25">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ht="15.75" customHeight="1" x14ac:dyDescent="0.25">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ht="15.75" customHeight="1" x14ac:dyDescent="0.25">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ht="15.75" customHeight="1" x14ac:dyDescent="0.25">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ht="15.75" customHeight="1" x14ac:dyDescent="0.25">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ht="15.75" customHeight="1" x14ac:dyDescent="0.25">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ht="15.75" customHeight="1" x14ac:dyDescent="0.25">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ht="15.75" customHeight="1" x14ac:dyDescent="0.25">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ht="15.75" customHeight="1" x14ac:dyDescent="0.25">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ht="15.75" customHeight="1" x14ac:dyDescent="0.25">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ht="15.75" customHeight="1" x14ac:dyDescent="0.25">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ht="15.75" customHeight="1" x14ac:dyDescent="0.25">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ht="15.75" customHeight="1" x14ac:dyDescent="0.25">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ht="15.75" customHeight="1" x14ac:dyDescent="0.25">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ht="15.75" customHeight="1" x14ac:dyDescent="0.25">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ht="15.75" customHeight="1" x14ac:dyDescent="0.25">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ht="15.75" customHeight="1" x14ac:dyDescent="0.25">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ht="15.75" customHeight="1" x14ac:dyDescent="0.25">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ht="15.75" customHeight="1" x14ac:dyDescent="0.25">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ht="15.75" customHeight="1" x14ac:dyDescent="0.25">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ht="15.75" customHeight="1" x14ac:dyDescent="0.25">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ht="15.75" customHeight="1" x14ac:dyDescent="0.25">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ht="15.75" customHeight="1" x14ac:dyDescent="0.25">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ht="15.75" customHeight="1" x14ac:dyDescent="0.25">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ht="15.75" customHeight="1" x14ac:dyDescent="0.25">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ht="15.75" customHeight="1" x14ac:dyDescent="0.25">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ht="15.75" customHeight="1" x14ac:dyDescent="0.25">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ht="15.75" customHeight="1" x14ac:dyDescent="0.25">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ht="15.75" customHeight="1" x14ac:dyDescent="0.25">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ht="15.75" customHeight="1" x14ac:dyDescent="0.25">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ht="15.75" customHeight="1" x14ac:dyDescent="0.25">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ht="15.75" customHeight="1" x14ac:dyDescent="0.25">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ht="15.75" customHeight="1" x14ac:dyDescent="0.25">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ht="15.75" customHeight="1" x14ac:dyDescent="0.25">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ht="15.75" customHeight="1" x14ac:dyDescent="0.25">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ht="15.75" customHeight="1" x14ac:dyDescent="0.25">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ht="15.75" customHeight="1" x14ac:dyDescent="0.25">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ht="15.75" customHeight="1" x14ac:dyDescent="0.25">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ht="15.75" customHeight="1" x14ac:dyDescent="0.25">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ht="15.75" customHeight="1" x14ac:dyDescent="0.25">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ht="15.75" customHeight="1" x14ac:dyDescent="0.25">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ht="15.75" customHeight="1" x14ac:dyDescent="0.25">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ht="15.75" customHeight="1" x14ac:dyDescent="0.25">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ht="15.75" customHeight="1" x14ac:dyDescent="0.25">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ht="15.75" customHeight="1" x14ac:dyDescent="0.25">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ht="15.75" customHeight="1" x14ac:dyDescent="0.25">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ht="15.75" customHeight="1" x14ac:dyDescent="0.25">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ht="15.75" customHeight="1" x14ac:dyDescent="0.25">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ht="15.75" customHeight="1" x14ac:dyDescent="0.25">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ht="15.75" customHeight="1" x14ac:dyDescent="0.25">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ht="15.75" customHeight="1" x14ac:dyDescent="0.25">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ht="15.75" customHeight="1" x14ac:dyDescent="0.25">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ht="15.75" customHeight="1" x14ac:dyDescent="0.25">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ht="15.75" customHeight="1" x14ac:dyDescent="0.25">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ht="15.75" customHeight="1" x14ac:dyDescent="0.25">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ht="15.75" customHeight="1" x14ac:dyDescent="0.25">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ht="15.75" customHeight="1" x14ac:dyDescent="0.25">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ht="15.75" customHeight="1" x14ac:dyDescent="0.25">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ht="15.75" customHeight="1" x14ac:dyDescent="0.25">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ht="15.75" customHeight="1" x14ac:dyDescent="0.25">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ht="15.75" customHeight="1" x14ac:dyDescent="0.25">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ht="15.75" customHeight="1" x14ac:dyDescent="0.25">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ht="15.75" customHeight="1" x14ac:dyDescent="0.25">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ht="15.75" customHeight="1" x14ac:dyDescent="0.25">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ht="15.75" customHeight="1" x14ac:dyDescent="0.25">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ht="15.75" customHeight="1" x14ac:dyDescent="0.25">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ht="15.75" customHeight="1" x14ac:dyDescent="0.25">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ht="15.75" customHeight="1" x14ac:dyDescent="0.25">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ht="15.75" customHeight="1" x14ac:dyDescent="0.25">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ht="15.75" customHeight="1" x14ac:dyDescent="0.25">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ht="15.75" customHeight="1" x14ac:dyDescent="0.25">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ht="15.75" customHeight="1" x14ac:dyDescent="0.25">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ht="15.75" customHeight="1" x14ac:dyDescent="0.25">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ht="15.75" customHeight="1" x14ac:dyDescent="0.25">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ht="15.75" customHeight="1" x14ac:dyDescent="0.25">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ht="15.75" customHeight="1" x14ac:dyDescent="0.25">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ht="15.75" customHeight="1" x14ac:dyDescent="0.25">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ht="15.75" customHeight="1" x14ac:dyDescent="0.25">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ht="15.75" customHeight="1" x14ac:dyDescent="0.25">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ht="15.75" customHeight="1" x14ac:dyDescent="0.25">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ht="15.75" customHeight="1" x14ac:dyDescent="0.25">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ht="15.75" customHeight="1" x14ac:dyDescent="0.25">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ht="15.75" customHeight="1" x14ac:dyDescent="0.25">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ht="15.75" customHeight="1" x14ac:dyDescent="0.25">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ht="15.75" customHeight="1" x14ac:dyDescent="0.25">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ht="15.75" customHeight="1" x14ac:dyDescent="0.25">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ht="15.75" customHeight="1" x14ac:dyDescent="0.25">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ht="15.75" customHeight="1" x14ac:dyDescent="0.25">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ht="15.75" customHeight="1" x14ac:dyDescent="0.25">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ht="15.75" customHeight="1" x14ac:dyDescent="0.25">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ht="15.75" customHeight="1" x14ac:dyDescent="0.25">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ht="15.75" customHeight="1" x14ac:dyDescent="0.25">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ht="15.75" customHeight="1" x14ac:dyDescent="0.25">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ht="15.75" customHeight="1" x14ac:dyDescent="0.25">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ht="15.75" customHeight="1" x14ac:dyDescent="0.25">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ht="15.75" customHeight="1" x14ac:dyDescent="0.25">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ht="15.75" customHeight="1" x14ac:dyDescent="0.25">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ht="15.75" customHeight="1" x14ac:dyDescent="0.25">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ht="15.75" customHeight="1" x14ac:dyDescent="0.25">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ht="15.75" customHeight="1" x14ac:dyDescent="0.25">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ht="15.75" customHeight="1" x14ac:dyDescent="0.25">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ht="15.75" customHeight="1" x14ac:dyDescent="0.25">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ht="15.75" customHeight="1" x14ac:dyDescent="0.25">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ht="15.75" customHeight="1" x14ac:dyDescent="0.25">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ht="15.75" customHeight="1" x14ac:dyDescent="0.25">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ht="15.75" customHeight="1" x14ac:dyDescent="0.25">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ht="15.75" customHeight="1" x14ac:dyDescent="0.25">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ht="15.75" customHeight="1" x14ac:dyDescent="0.25">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ht="15.75" customHeight="1" x14ac:dyDescent="0.25">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ht="15.75" customHeight="1" x14ac:dyDescent="0.25">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ht="15.75" customHeight="1" x14ac:dyDescent="0.25">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ht="15.75" customHeight="1" x14ac:dyDescent="0.25">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ht="15.75" customHeight="1" x14ac:dyDescent="0.25">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79998168889431442"/>
  </sheetPr>
  <dimension ref="B1:AA1000"/>
  <sheetViews>
    <sheetView showGridLines="0" workbookViewId="0">
      <selection activeCell="AA23" sqref="AA23"/>
    </sheetView>
  </sheetViews>
  <sheetFormatPr baseColWidth="10" defaultColWidth="11.25" defaultRowHeight="15" customHeight="1" x14ac:dyDescent="0.25"/>
  <cols>
    <col min="1" max="1" width="2.625" customWidth="1"/>
    <col min="2" max="2" width="68.625" bestFit="1" customWidth="1"/>
    <col min="3" max="14" width="3.625" customWidth="1"/>
    <col min="15" max="23" width="6.375" bestFit="1" customWidth="1"/>
    <col min="24" max="24" width="7.25" bestFit="1" customWidth="1"/>
    <col min="25" max="27" width="11" customWidth="1"/>
  </cols>
  <sheetData>
    <row r="1" spans="2:27" ht="15.75" x14ac:dyDescent="0.25">
      <c r="B1" s="515" t="s">
        <v>338</v>
      </c>
      <c r="C1" s="457"/>
      <c r="D1" s="457"/>
      <c r="E1" s="457"/>
      <c r="F1" s="457"/>
      <c r="G1" s="457"/>
      <c r="H1" s="457"/>
      <c r="I1" s="457"/>
      <c r="J1" s="457"/>
      <c r="K1" s="457"/>
      <c r="L1" s="457"/>
      <c r="M1" s="457"/>
      <c r="N1" s="457"/>
      <c r="O1" s="457"/>
      <c r="P1" s="457"/>
      <c r="Q1" s="457"/>
      <c r="R1" s="457"/>
      <c r="S1" s="457"/>
      <c r="T1" s="457"/>
      <c r="U1" s="457"/>
      <c r="V1" s="457"/>
      <c r="W1" s="457"/>
      <c r="X1" s="457"/>
      <c r="Y1" s="88"/>
      <c r="Z1" s="88"/>
      <c r="AA1" s="88"/>
    </row>
    <row r="2" spans="2:27" ht="15.75" x14ac:dyDescent="0.25">
      <c r="B2" s="88"/>
      <c r="C2" s="88"/>
      <c r="D2" s="88"/>
      <c r="E2" s="88"/>
      <c r="F2" s="88"/>
      <c r="G2" s="88"/>
      <c r="H2" s="88"/>
      <c r="I2" s="88"/>
      <c r="J2" s="88"/>
      <c r="K2" s="88"/>
      <c r="L2" s="88"/>
      <c r="M2" s="88"/>
      <c r="N2" s="88"/>
      <c r="O2" s="88"/>
      <c r="P2" s="88"/>
      <c r="Q2" s="88"/>
      <c r="R2" s="88"/>
      <c r="S2" s="88"/>
      <c r="T2" s="88"/>
      <c r="U2" s="88"/>
      <c r="V2" s="88"/>
      <c r="W2" s="88"/>
      <c r="X2" s="88"/>
      <c r="Y2" s="88"/>
      <c r="Z2" s="88"/>
      <c r="AA2" s="88"/>
    </row>
    <row r="3" spans="2:27" ht="15.75" x14ac:dyDescent="0.25">
      <c r="B3" s="513" t="s">
        <v>339</v>
      </c>
      <c r="C3" s="516" t="s">
        <v>340</v>
      </c>
      <c r="D3" s="442"/>
      <c r="E3" s="442"/>
      <c r="F3" s="442"/>
      <c r="G3" s="442"/>
      <c r="H3" s="442"/>
      <c r="I3" s="442"/>
      <c r="J3" s="442"/>
      <c r="K3" s="442"/>
      <c r="L3" s="442"/>
      <c r="M3" s="442"/>
      <c r="N3" s="443"/>
      <c r="O3" s="513" t="s">
        <v>341</v>
      </c>
      <c r="P3" s="513" t="s">
        <v>342</v>
      </c>
      <c r="Q3" s="513" t="s">
        <v>343</v>
      </c>
      <c r="R3" s="513" t="s">
        <v>344</v>
      </c>
      <c r="S3" s="513" t="s">
        <v>345</v>
      </c>
      <c r="T3" s="513" t="s">
        <v>346</v>
      </c>
      <c r="U3" s="513" t="s">
        <v>347</v>
      </c>
      <c r="V3" s="513" t="s">
        <v>348</v>
      </c>
      <c r="W3" s="513" t="s">
        <v>349</v>
      </c>
      <c r="X3" s="513" t="s">
        <v>350</v>
      </c>
      <c r="Y3" s="88"/>
      <c r="Z3" s="88"/>
      <c r="AA3" s="88"/>
    </row>
    <row r="4" spans="2:27" ht="15.75" x14ac:dyDescent="0.25">
      <c r="B4" s="514"/>
      <c r="C4" s="85">
        <v>1</v>
      </c>
      <c r="D4" s="85">
        <v>2</v>
      </c>
      <c r="E4" s="85">
        <v>3</v>
      </c>
      <c r="F4" s="85">
        <v>4</v>
      </c>
      <c r="G4" s="85">
        <v>5</v>
      </c>
      <c r="H4" s="85">
        <v>6</v>
      </c>
      <c r="I4" s="85">
        <v>7</v>
      </c>
      <c r="J4" s="85">
        <v>8</v>
      </c>
      <c r="K4" s="85">
        <v>9</v>
      </c>
      <c r="L4" s="85">
        <v>10</v>
      </c>
      <c r="M4" s="85">
        <v>11</v>
      </c>
      <c r="N4" s="85">
        <v>12</v>
      </c>
      <c r="O4" s="514"/>
      <c r="P4" s="514"/>
      <c r="Q4" s="514"/>
      <c r="R4" s="514"/>
      <c r="S4" s="514"/>
      <c r="T4" s="514"/>
      <c r="U4" s="514"/>
      <c r="V4" s="514"/>
      <c r="W4" s="514"/>
      <c r="X4" s="514"/>
      <c r="Y4" s="88"/>
      <c r="Z4" s="88"/>
      <c r="AA4" s="88"/>
    </row>
    <row r="5" spans="2:27" ht="15.75" x14ac:dyDescent="0.25">
      <c r="B5" s="203" t="s">
        <v>351</v>
      </c>
      <c r="C5" s="204"/>
      <c r="D5" s="204"/>
      <c r="E5" s="204"/>
      <c r="F5" s="204"/>
      <c r="G5" s="204"/>
      <c r="H5" s="204"/>
      <c r="I5" s="204"/>
      <c r="J5" s="204"/>
      <c r="K5" s="204"/>
      <c r="L5" s="204"/>
      <c r="M5" s="204"/>
      <c r="N5" s="204"/>
      <c r="O5" s="204"/>
      <c r="P5" s="204"/>
      <c r="Q5" s="204"/>
      <c r="R5" s="204"/>
      <c r="S5" s="204"/>
      <c r="T5" s="204"/>
      <c r="U5" s="204"/>
      <c r="V5" s="204"/>
      <c r="W5" s="204"/>
      <c r="X5" s="205"/>
      <c r="Y5" s="88"/>
      <c r="Z5" s="88"/>
      <c r="AA5" s="88"/>
    </row>
    <row r="6" spans="2:27" ht="15.75" x14ac:dyDescent="0.25">
      <c r="B6" s="206" t="s">
        <v>352</v>
      </c>
      <c r="C6" s="204"/>
      <c r="D6" s="204"/>
      <c r="E6" s="204"/>
      <c r="F6" s="204"/>
      <c r="G6" s="204"/>
      <c r="H6" s="204"/>
      <c r="I6" s="204"/>
      <c r="J6" s="204"/>
      <c r="K6" s="204"/>
      <c r="L6" s="204"/>
      <c r="M6" s="204"/>
      <c r="N6" s="204"/>
      <c r="O6" s="204"/>
      <c r="P6" s="204"/>
      <c r="Q6" s="204"/>
      <c r="R6" s="204"/>
      <c r="S6" s="204"/>
      <c r="T6" s="204"/>
      <c r="U6" s="204"/>
      <c r="V6" s="204"/>
      <c r="W6" s="204"/>
      <c r="X6" s="205"/>
      <c r="Y6" s="88"/>
      <c r="Z6" s="88"/>
      <c r="AA6" s="88"/>
    </row>
    <row r="7" spans="2:27" ht="15.75" x14ac:dyDescent="0.25">
      <c r="B7" s="207" t="s">
        <v>353</v>
      </c>
      <c r="C7" s="208"/>
      <c r="D7" s="85"/>
      <c r="E7" s="85"/>
      <c r="F7" s="85"/>
      <c r="G7" s="85"/>
      <c r="H7" s="85"/>
      <c r="I7" s="85"/>
      <c r="J7" s="85"/>
      <c r="K7" s="85"/>
      <c r="L7" s="85"/>
      <c r="M7" s="85"/>
      <c r="N7" s="85"/>
      <c r="O7" s="85"/>
      <c r="P7" s="85"/>
      <c r="Q7" s="85"/>
      <c r="R7" s="85"/>
      <c r="S7" s="85"/>
      <c r="T7" s="85"/>
      <c r="U7" s="85"/>
      <c r="V7" s="85"/>
      <c r="W7" s="85"/>
      <c r="X7" s="85"/>
      <c r="Y7" s="88"/>
      <c r="Z7" s="88"/>
      <c r="AA7" s="88"/>
    </row>
    <row r="8" spans="2:27" ht="15.75" x14ac:dyDescent="0.25">
      <c r="B8" s="207" t="s">
        <v>354</v>
      </c>
      <c r="C8" s="85"/>
      <c r="D8" s="208"/>
      <c r="E8" s="85"/>
      <c r="F8" s="85"/>
      <c r="G8" s="85"/>
      <c r="H8" s="85"/>
      <c r="I8" s="85"/>
      <c r="J8" s="85"/>
      <c r="K8" s="85"/>
      <c r="L8" s="85"/>
      <c r="M8" s="85"/>
      <c r="N8" s="85"/>
      <c r="O8" s="85"/>
      <c r="P8" s="85"/>
      <c r="Q8" s="85"/>
      <c r="R8" s="85"/>
      <c r="S8" s="85"/>
      <c r="T8" s="85"/>
      <c r="U8" s="85"/>
      <c r="V8" s="85"/>
      <c r="W8" s="85"/>
      <c r="X8" s="85"/>
      <c r="Y8" s="8"/>
      <c r="Z8" s="8"/>
      <c r="AA8" s="8"/>
    </row>
    <row r="9" spans="2:27" ht="15.75" x14ac:dyDescent="0.25">
      <c r="B9" s="85" t="s">
        <v>355</v>
      </c>
      <c r="C9" s="85"/>
      <c r="D9" s="85"/>
      <c r="E9" s="208"/>
      <c r="F9" s="208"/>
      <c r="G9" s="85"/>
      <c r="H9" s="85"/>
      <c r="I9" s="85"/>
      <c r="J9" s="85"/>
      <c r="K9" s="85"/>
      <c r="L9" s="85"/>
      <c r="M9" s="85"/>
      <c r="N9" s="85"/>
      <c r="O9" s="85"/>
      <c r="P9" s="85"/>
      <c r="Q9" s="85"/>
      <c r="R9" s="85"/>
      <c r="S9" s="85"/>
      <c r="T9" s="85"/>
      <c r="U9" s="85"/>
      <c r="V9" s="85"/>
      <c r="W9" s="85"/>
      <c r="X9" s="85"/>
      <c r="Y9" s="88"/>
      <c r="Z9" s="88"/>
      <c r="AA9" s="88"/>
    </row>
    <row r="10" spans="2:27" ht="15.75" x14ac:dyDescent="0.25">
      <c r="B10" s="85" t="s">
        <v>356</v>
      </c>
      <c r="C10" s="85"/>
      <c r="D10" s="85"/>
      <c r="E10" s="85"/>
      <c r="F10" s="85"/>
      <c r="G10" s="208"/>
      <c r="H10" s="85"/>
      <c r="I10" s="85"/>
      <c r="J10" s="85"/>
      <c r="K10" s="85"/>
      <c r="L10" s="85"/>
      <c r="M10" s="85"/>
      <c r="N10" s="85"/>
      <c r="O10" s="85"/>
      <c r="P10" s="85"/>
      <c r="Q10" s="85"/>
      <c r="R10" s="85"/>
      <c r="S10" s="85"/>
      <c r="T10" s="85"/>
      <c r="U10" s="85"/>
      <c r="V10" s="85"/>
      <c r="W10" s="85"/>
      <c r="X10" s="85"/>
      <c r="Y10" s="88"/>
      <c r="Z10" s="88"/>
      <c r="AA10" s="88"/>
    </row>
    <row r="11" spans="2:27" ht="15.75" x14ac:dyDescent="0.25">
      <c r="B11" s="207" t="s">
        <v>357</v>
      </c>
      <c r="C11" s="85"/>
      <c r="D11" s="85"/>
      <c r="E11" s="85"/>
      <c r="F11" s="85"/>
      <c r="G11" s="208"/>
      <c r="H11" s="85"/>
      <c r="I11" s="85"/>
      <c r="J11" s="85"/>
      <c r="K11" s="85"/>
      <c r="L11" s="85"/>
      <c r="M11" s="85"/>
      <c r="N11" s="85"/>
      <c r="O11" s="85"/>
      <c r="P11" s="85"/>
      <c r="Q11" s="85"/>
      <c r="R11" s="85"/>
      <c r="S11" s="85"/>
      <c r="T11" s="85"/>
      <c r="U11" s="85"/>
      <c r="V11" s="85"/>
      <c r="W11" s="85"/>
      <c r="X11" s="85"/>
      <c r="Y11" s="8"/>
      <c r="Z11" s="8"/>
      <c r="AA11" s="8"/>
    </row>
    <row r="12" spans="2:27" ht="15" customHeight="1" x14ac:dyDescent="0.25">
      <c r="B12" s="207" t="s">
        <v>358</v>
      </c>
      <c r="C12" s="85"/>
      <c r="D12" s="85"/>
      <c r="E12" s="85"/>
      <c r="F12" s="85"/>
      <c r="G12" s="85"/>
      <c r="H12" s="208"/>
      <c r="I12" s="208"/>
      <c r="J12" s="85"/>
      <c r="K12" s="85"/>
      <c r="L12" s="85"/>
      <c r="M12" s="85"/>
      <c r="N12" s="85"/>
      <c r="O12" s="85"/>
      <c r="P12" s="85"/>
      <c r="Q12" s="85"/>
      <c r="R12" s="85"/>
      <c r="S12" s="85"/>
      <c r="T12" s="85"/>
      <c r="U12" s="85"/>
      <c r="V12" s="85"/>
      <c r="W12" s="85"/>
      <c r="X12" s="85"/>
      <c r="Y12" s="88"/>
      <c r="Z12" s="88"/>
      <c r="AA12" s="88"/>
    </row>
    <row r="13" spans="2:27" ht="15.75" x14ac:dyDescent="0.25">
      <c r="B13" s="85" t="s">
        <v>359</v>
      </c>
      <c r="C13" s="85"/>
      <c r="D13" s="85"/>
      <c r="E13" s="85"/>
      <c r="F13" s="85"/>
      <c r="G13" s="85"/>
      <c r="H13" s="85"/>
      <c r="I13" s="85"/>
      <c r="J13" s="208"/>
      <c r="K13" s="208"/>
      <c r="L13" s="208"/>
      <c r="M13" s="85"/>
      <c r="N13" s="85"/>
      <c r="O13" s="85"/>
      <c r="P13" s="85"/>
      <c r="Q13" s="85"/>
      <c r="R13" s="85"/>
      <c r="S13" s="85"/>
      <c r="T13" s="85"/>
      <c r="U13" s="85"/>
      <c r="V13" s="85"/>
      <c r="W13" s="85"/>
      <c r="X13" s="85"/>
      <c r="Y13" s="88"/>
      <c r="Z13" s="88"/>
      <c r="AA13" s="88"/>
    </row>
    <row r="14" spans="2:27" ht="15.75" x14ac:dyDescent="0.25">
      <c r="B14" s="85" t="s">
        <v>360</v>
      </c>
      <c r="C14" s="85"/>
      <c r="D14" s="85"/>
      <c r="E14" s="85"/>
      <c r="F14" s="85"/>
      <c r="G14" s="85"/>
      <c r="H14" s="85"/>
      <c r="I14" s="85"/>
      <c r="J14" s="208"/>
      <c r="K14" s="208"/>
      <c r="L14" s="208"/>
      <c r="M14" s="85"/>
      <c r="N14" s="85"/>
      <c r="O14" s="85"/>
      <c r="P14" s="85"/>
      <c r="Q14" s="85"/>
      <c r="R14" s="85"/>
      <c r="S14" s="85"/>
      <c r="T14" s="85"/>
      <c r="U14" s="85"/>
      <c r="V14" s="85"/>
      <c r="W14" s="85"/>
      <c r="X14" s="85"/>
      <c r="Y14" s="88"/>
      <c r="Z14" s="88"/>
      <c r="AA14" s="88"/>
    </row>
    <row r="15" spans="2:27" ht="15.75" x14ac:dyDescent="0.25">
      <c r="B15" s="209" t="s">
        <v>361</v>
      </c>
      <c r="C15" s="88"/>
      <c r="D15" s="88"/>
      <c r="E15" s="88"/>
      <c r="F15" s="88"/>
      <c r="G15" s="88"/>
      <c r="H15" s="88"/>
      <c r="I15" s="88"/>
      <c r="J15" s="88"/>
      <c r="K15" s="88"/>
      <c r="L15" s="88"/>
      <c r="M15" s="88"/>
      <c r="N15" s="88"/>
      <c r="O15" s="88"/>
      <c r="P15" s="88"/>
      <c r="Q15" s="88"/>
      <c r="R15" s="88"/>
      <c r="S15" s="88"/>
      <c r="T15" s="88"/>
      <c r="U15" s="88"/>
      <c r="V15" s="88"/>
      <c r="W15" s="88"/>
      <c r="X15" s="210"/>
      <c r="Y15" s="88"/>
      <c r="Z15" s="88"/>
      <c r="AA15" s="88"/>
    </row>
    <row r="16" spans="2:27" ht="15.75" x14ac:dyDescent="0.25">
      <c r="B16" s="85" t="s">
        <v>362</v>
      </c>
      <c r="C16" s="208"/>
      <c r="D16" s="85"/>
      <c r="E16" s="85"/>
      <c r="F16" s="85"/>
      <c r="G16" s="85"/>
      <c r="H16" s="85"/>
      <c r="I16" s="85"/>
      <c r="J16" s="85"/>
      <c r="K16" s="85"/>
      <c r="L16" s="85"/>
      <c r="M16" s="85"/>
      <c r="N16" s="85"/>
      <c r="O16" s="85"/>
      <c r="P16" s="85"/>
      <c r="Q16" s="85"/>
      <c r="R16" s="85"/>
      <c r="S16" s="85"/>
      <c r="T16" s="85"/>
      <c r="U16" s="85"/>
      <c r="V16" s="85"/>
      <c r="W16" s="85"/>
      <c r="X16" s="85"/>
      <c r="Y16" s="88"/>
      <c r="Z16" s="88"/>
      <c r="AA16" s="88"/>
    </row>
    <row r="17" spans="2:27" ht="30" x14ac:dyDescent="0.25">
      <c r="B17" s="207" t="s">
        <v>363</v>
      </c>
      <c r="C17" s="85"/>
      <c r="D17" s="208"/>
      <c r="E17" s="85"/>
      <c r="F17" s="85"/>
      <c r="G17" s="85"/>
      <c r="H17" s="85"/>
      <c r="I17" s="85"/>
      <c r="J17" s="85"/>
      <c r="K17" s="85"/>
      <c r="L17" s="85"/>
      <c r="M17" s="85"/>
      <c r="N17" s="85"/>
      <c r="O17" s="85"/>
      <c r="P17" s="85"/>
      <c r="Q17" s="85"/>
      <c r="R17" s="85"/>
      <c r="S17" s="85"/>
      <c r="T17" s="85"/>
      <c r="U17" s="85"/>
      <c r="V17" s="85"/>
      <c r="W17" s="85"/>
      <c r="X17" s="85"/>
      <c r="Y17" s="8"/>
      <c r="Z17" s="8"/>
      <c r="AA17" s="8"/>
    </row>
    <row r="18" spans="2:27" ht="30" x14ac:dyDescent="0.25">
      <c r="B18" s="207" t="s">
        <v>364</v>
      </c>
      <c r="C18" s="85"/>
      <c r="D18" s="208"/>
      <c r="E18" s="85"/>
      <c r="F18" s="85"/>
      <c r="G18" s="85"/>
      <c r="H18" s="85"/>
      <c r="I18" s="85"/>
      <c r="J18" s="85"/>
      <c r="K18" s="85"/>
      <c r="L18" s="85"/>
      <c r="M18" s="85"/>
      <c r="N18" s="85"/>
      <c r="O18" s="85"/>
      <c r="P18" s="85"/>
      <c r="Q18" s="85"/>
      <c r="R18" s="85"/>
      <c r="S18" s="85"/>
      <c r="T18" s="85"/>
      <c r="U18" s="85"/>
      <c r="V18" s="85"/>
      <c r="W18" s="85"/>
      <c r="X18" s="85"/>
      <c r="Y18" s="8"/>
      <c r="Z18" s="8"/>
      <c r="AA18" s="8"/>
    </row>
    <row r="19" spans="2:27" ht="15.75" x14ac:dyDescent="0.25">
      <c r="B19" s="207" t="s">
        <v>365</v>
      </c>
      <c r="C19" s="85"/>
      <c r="D19" s="85"/>
      <c r="E19" s="208"/>
      <c r="F19" s="208"/>
      <c r="G19" s="85"/>
      <c r="H19" s="85"/>
      <c r="I19" s="85"/>
      <c r="J19" s="85"/>
      <c r="K19" s="85"/>
      <c r="L19" s="85"/>
      <c r="M19" s="85"/>
      <c r="N19" s="85"/>
      <c r="O19" s="85"/>
      <c r="P19" s="85"/>
      <c r="Q19" s="85"/>
      <c r="R19" s="85"/>
      <c r="S19" s="85"/>
      <c r="T19" s="85"/>
      <c r="U19" s="85"/>
      <c r="V19" s="85"/>
      <c r="W19" s="85"/>
      <c r="X19" s="85"/>
      <c r="Y19" s="8"/>
      <c r="Z19" s="8"/>
      <c r="AA19" s="8"/>
    </row>
    <row r="20" spans="2:27" ht="15.75" x14ac:dyDescent="0.25">
      <c r="B20" s="207" t="s">
        <v>366</v>
      </c>
      <c r="C20" s="85"/>
      <c r="D20" s="85"/>
      <c r="E20" s="85"/>
      <c r="F20" s="85"/>
      <c r="G20" s="208"/>
      <c r="H20" s="85"/>
      <c r="I20" s="85"/>
      <c r="J20" s="85"/>
      <c r="K20" s="85"/>
      <c r="L20" s="85"/>
      <c r="M20" s="85"/>
      <c r="N20" s="85"/>
      <c r="O20" s="85"/>
      <c r="P20" s="85"/>
      <c r="Q20" s="85"/>
      <c r="R20" s="85"/>
      <c r="S20" s="85"/>
      <c r="T20" s="85"/>
      <c r="U20" s="85"/>
      <c r="V20" s="85"/>
      <c r="W20" s="85"/>
      <c r="X20" s="85"/>
      <c r="Y20" s="8"/>
      <c r="Z20" s="8"/>
      <c r="AA20" s="8"/>
    </row>
    <row r="21" spans="2:27" ht="30" x14ac:dyDescent="0.25">
      <c r="B21" s="207" t="s">
        <v>367</v>
      </c>
      <c r="C21" s="85"/>
      <c r="D21" s="85"/>
      <c r="E21" s="85"/>
      <c r="F21" s="85"/>
      <c r="G21" s="208"/>
      <c r="H21" s="85"/>
      <c r="I21" s="85"/>
      <c r="J21" s="85"/>
      <c r="K21" s="85"/>
      <c r="L21" s="85"/>
      <c r="M21" s="85"/>
      <c r="N21" s="85"/>
      <c r="O21" s="85"/>
      <c r="P21" s="85"/>
      <c r="Q21" s="85"/>
      <c r="R21" s="85"/>
      <c r="S21" s="85"/>
      <c r="T21" s="85"/>
      <c r="U21" s="85"/>
      <c r="V21" s="85"/>
      <c r="W21" s="85"/>
      <c r="X21" s="85"/>
      <c r="Y21" s="8"/>
      <c r="Z21" s="8"/>
      <c r="AA21" s="8"/>
    </row>
    <row r="22" spans="2:27" ht="15.75" x14ac:dyDescent="0.25">
      <c r="B22" s="207" t="s">
        <v>358</v>
      </c>
      <c r="C22" s="85"/>
      <c r="D22" s="85"/>
      <c r="E22" s="85"/>
      <c r="F22" s="85"/>
      <c r="G22" s="85"/>
      <c r="H22" s="208"/>
      <c r="I22" s="208"/>
      <c r="J22" s="85"/>
      <c r="K22" s="85"/>
      <c r="L22" s="85"/>
      <c r="M22" s="85"/>
      <c r="N22" s="85"/>
      <c r="O22" s="85"/>
      <c r="P22" s="85"/>
      <c r="Q22" s="85"/>
      <c r="R22" s="85"/>
      <c r="S22" s="85"/>
      <c r="T22" s="85"/>
      <c r="U22" s="85"/>
      <c r="V22" s="85"/>
      <c r="W22" s="85"/>
      <c r="X22" s="85"/>
      <c r="Y22" s="8"/>
      <c r="Z22" s="8"/>
      <c r="AA22" s="8"/>
    </row>
    <row r="23" spans="2:27" ht="15.75" customHeight="1" x14ac:dyDescent="0.25">
      <c r="B23" s="207" t="s">
        <v>368</v>
      </c>
      <c r="C23" s="85"/>
      <c r="D23" s="85"/>
      <c r="E23" s="85"/>
      <c r="F23" s="85"/>
      <c r="G23" s="85"/>
      <c r="H23" s="85"/>
      <c r="I23" s="85"/>
      <c r="J23" s="208"/>
      <c r="K23" s="208"/>
      <c r="L23" s="208"/>
      <c r="M23" s="85"/>
      <c r="N23" s="85"/>
      <c r="O23" s="85"/>
      <c r="P23" s="85"/>
      <c r="Q23" s="85"/>
      <c r="R23" s="85"/>
      <c r="S23" s="85"/>
      <c r="T23" s="85"/>
      <c r="U23" s="85"/>
      <c r="V23" s="85"/>
      <c r="W23" s="85"/>
      <c r="X23" s="85"/>
      <c r="Y23" s="8"/>
      <c r="Z23" s="8"/>
      <c r="AA23" s="8"/>
    </row>
    <row r="24" spans="2:27" ht="15.75" customHeight="1" x14ac:dyDescent="0.25">
      <c r="B24" s="207" t="s">
        <v>369</v>
      </c>
      <c r="C24" s="85"/>
      <c r="D24" s="85"/>
      <c r="E24" s="85"/>
      <c r="F24" s="85"/>
      <c r="G24" s="85"/>
      <c r="H24" s="85"/>
      <c r="I24" s="85"/>
      <c r="J24" s="208"/>
      <c r="K24" s="208"/>
      <c r="L24" s="208"/>
      <c r="M24" s="85"/>
      <c r="N24" s="85"/>
      <c r="O24" s="85"/>
      <c r="P24" s="85"/>
      <c r="Q24" s="85"/>
      <c r="R24" s="85"/>
      <c r="S24" s="85"/>
      <c r="T24" s="85"/>
      <c r="U24" s="85"/>
      <c r="V24" s="85"/>
      <c r="W24" s="85"/>
      <c r="X24" s="85"/>
      <c r="Y24" s="8"/>
      <c r="Z24" s="8"/>
      <c r="AA24" s="8"/>
    </row>
    <row r="25" spans="2:27" ht="15.75" customHeight="1" x14ac:dyDescent="0.25">
      <c r="B25" s="206" t="s">
        <v>370</v>
      </c>
      <c r="C25" s="88"/>
      <c r="D25" s="88"/>
      <c r="E25" s="88"/>
      <c r="F25" s="88"/>
      <c r="G25" s="88"/>
      <c r="H25" s="88"/>
      <c r="I25" s="88"/>
      <c r="J25" s="88"/>
      <c r="K25" s="88"/>
      <c r="L25" s="88"/>
      <c r="M25" s="88"/>
      <c r="N25" s="88"/>
      <c r="O25" s="88"/>
      <c r="P25" s="88"/>
      <c r="Q25" s="88"/>
      <c r="R25" s="88"/>
      <c r="S25" s="88"/>
      <c r="T25" s="88"/>
      <c r="U25" s="88"/>
      <c r="V25" s="88"/>
      <c r="W25" s="88"/>
      <c r="X25" s="210"/>
      <c r="Y25" s="8"/>
      <c r="Z25" s="8"/>
      <c r="AA25" s="8"/>
    </row>
    <row r="26" spans="2:27" ht="15.75" x14ac:dyDescent="0.25">
      <c r="B26" s="207" t="s">
        <v>371</v>
      </c>
      <c r="C26" s="85"/>
      <c r="D26" s="85"/>
      <c r="E26" s="85"/>
      <c r="F26" s="85"/>
      <c r="G26" s="85"/>
      <c r="H26" s="85"/>
      <c r="I26" s="208"/>
      <c r="J26" s="85"/>
      <c r="K26" s="85"/>
      <c r="L26" s="85"/>
      <c r="M26" s="85"/>
      <c r="N26" s="85"/>
      <c r="O26" s="85"/>
      <c r="P26" s="85"/>
      <c r="Q26" s="85"/>
      <c r="R26" s="85"/>
      <c r="S26" s="85"/>
      <c r="T26" s="85"/>
      <c r="U26" s="85"/>
      <c r="V26" s="85"/>
      <c r="W26" s="85"/>
      <c r="X26" s="85"/>
      <c r="Y26" s="8"/>
      <c r="Z26" s="8"/>
      <c r="AA26" s="8"/>
    </row>
    <row r="27" spans="2:27" ht="15.75" x14ac:dyDescent="0.25">
      <c r="B27" s="207" t="s">
        <v>372</v>
      </c>
      <c r="C27" s="85"/>
      <c r="D27" s="85"/>
      <c r="E27" s="85"/>
      <c r="F27" s="85"/>
      <c r="G27" s="85"/>
      <c r="H27" s="85"/>
      <c r="I27" s="85"/>
      <c r="J27" s="208"/>
      <c r="K27" s="85"/>
      <c r="L27" s="85"/>
      <c r="M27" s="85"/>
      <c r="N27" s="85"/>
      <c r="O27" s="85"/>
      <c r="P27" s="85"/>
      <c r="Q27" s="85"/>
      <c r="R27" s="85"/>
      <c r="S27" s="85"/>
      <c r="T27" s="85"/>
      <c r="U27" s="85"/>
      <c r="V27" s="85"/>
      <c r="W27" s="85"/>
      <c r="X27" s="85"/>
      <c r="Y27" s="8"/>
      <c r="Z27" s="8"/>
      <c r="AA27" s="8"/>
    </row>
    <row r="28" spans="2:27" ht="15.75" x14ac:dyDescent="0.25">
      <c r="B28" s="207" t="s">
        <v>373</v>
      </c>
      <c r="C28" s="85"/>
      <c r="D28" s="85"/>
      <c r="E28" s="85"/>
      <c r="F28" s="85"/>
      <c r="G28" s="85"/>
      <c r="H28" s="85"/>
      <c r="I28" s="85"/>
      <c r="J28" s="85"/>
      <c r="K28" s="208"/>
      <c r="L28" s="208"/>
      <c r="M28" s="208"/>
      <c r="N28" s="208"/>
      <c r="O28" s="85"/>
      <c r="P28" s="85"/>
      <c r="Q28" s="85"/>
      <c r="R28" s="85"/>
      <c r="S28" s="85"/>
      <c r="T28" s="85"/>
      <c r="U28" s="85"/>
      <c r="V28" s="85"/>
      <c r="W28" s="85"/>
      <c r="X28" s="85"/>
      <c r="Y28" s="8"/>
      <c r="Z28" s="8"/>
      <c r="AA28" s="8"/>
    </row>
    <row r="29" spans="2:27" ht="15.75" x14ac:dyDescent="0.25">
      <c r="B29" s="207" t="s">
        <v>374</v>
      </c>
      <c r="C29" s="208"/>
      <c r="D29" s="85"/>
      <c r="E29" s="85"/>
      <c r="F29" s="85"/>
      <c r="G29" s="85"/>
      <c r="H29" s="85"/>
      <c r="I29" s="85"/>
      <c r="J29" s="85"/>
      <c r="K29" s="85"/>
      <c r="L29" s="85"/>
      <c r="M29" s="85"/>
      <c r="N29" s="85"/>
      <c r="O29" s="85"/>
      <c r="P29" s="85"/>
      <c r="Q29" s="85"/>
      <c r="R29" s="85"/>
      <c r="S29" s="85"/>
      <c r="T29" s="85"/>
      <c r="U29" s="85"/>
      <c r="V29" s="85"/>
      <c r="W29" s="85"/>
      <c r="X29" s="85"/>
      <c r="Y29" s="8"/>
      <c r="Z29" s="8"/>
      <c r="AA29" s="8"/>
    </row>
    <row r="30" spans="2:27" ht="15.75" x14ac:dyDescent="0.25">
      <c r="B30" s="207" t="s">
        <v>375</v>
      </c>
      <c r="C30" s="85"/>
      <c r="D30" s="85"/>
      <c r="E30" s="85"/>
      <c r="F30" s="85"/>
      <c r="G30" s="85"/>
      <c r="H30" s="208"/>
      <c r="I30" s="208"/>
      <c r="J30" s="85"/>
      <c r="K30" s="85"/>
      <c r="L30" s="85"/>
      <c r="M30" s="85"/>
      <c r="N30" s="85"/>
      <c r="O30" s="85"/>
      <c r="P30" s="85"/>
      <c r="Q30" s="85"/>
      <c r="R30" s="85"/>
      <c r="S30" s="85"/>
      <c r="T30" s="85"/>
      <c r="U30" s="85"/>
      <c r="V30" s="85"/>
      <c r="W30" s="85"/>
      <c r="X30" s="85"/>
      <c r="Y30" s="8"/>
      <c r="Z30" s="8"/>
      <c r="AA30" s="8"/>
    </row>
    <row r="31" spans="2:27" ht="15.75" customHeight="1" x14ac:dyDescent="0.25">
      <c r="B31" s="207" t="s">
        <v>376</v>
      </c>
      <c r="C31" s="85"/>
      <c r="D31" s="85"/>
      <c r="E31" s="85"/>
      <c r="F31" s="85"/>
      <c r="G31" s="85"/>
      <c r="H31" s="85"/>
      <c r="I31" s="85"/>
      <c r="J31" s="208"/>
      <c r="K31" s="208"/>
      <c r="L31" s="208"/>
      <c r="M31" s="208"/>
      <c r="N31" s="208"/>
      <c r="O31" s="85"/>
      <c r="P31" s="85"/>
      <c r="Q31" s="85"/>
      <c r="R31" s="85"/>
      <c r="S31" s="85"/>
      <c r="T31" s="85"/>
      <c r="U31" s="85"/>
      <c r="V31" s="85"/>
      <c r="W31" s="85"/>
      <c r="X31" s="85"/>
      <c r="Y31" s="8"/>
      <c r="Z31" s="8"/>
      <c r="AA31" s="8"/>
    </row>
    <row r="32" spans="2:27" ht="15.75" x14ac:dyDescent="0.25">
      <c r="B32" s="207" t="s">
        <v>377</v>
      </c>
      <c r="C32" s="85"/>
      <c r="D32" s="85"/>
      <c r="E32" s="85"/>
      <c r="F32" s="85"/>
      <c r="G32" s="85"/>
      <c r="H32" s="85"/>
      <c r="I32" s="85"/>
      <c r="J32" s="85"/>
      <c r="K32" s="85"/>
      <c r="L32" s="85"/>
      <c r="M32" s="208"/>
      <c r="N32" s="208"/>
      <c r="O32" s="85"/>
      <c r="P32" s="85"/>
      <c r="Q32" s="85"/>
      <c r="R32" s="85"/>
      <c r="S32" s="85"/>
      <c r="T32" s="85"/>
      <c r="U32" s="85"/>
      <c r="V32" s="85"/>
      <c r="W32" s="85"/>
      <c r="X32" s="85"/>
      <c r="Y32" s="8"/>
      <c r="Z32" s="8"/>
      <c r="AA32" s="8"/>
    </row>
    <row r="33" spans="2:27" ht="30" x14ac:dyDescent="0.25">
      <c r="B33" s="207" t="s">
        <v>378</v>
      </c>
      <c r="C33" s="85"/>
      <c r="D33" s="85"/>
      <c r="E33" s="85"/>
      <c r="F33" s="85"/>
      <c r="G33" s="85"/>
      <c r="H33" s="85"/>
      <c r="I33" s="85"/>
      <c r="J33" s="85"/>
      <c r="K33" s="85"/>
      <c r="L33" s="85"/>
      <c r="M33" s="208"/>
      <c r="N33" s="208"/>
      <c r="O33" s="85"/>
      <c r="P33" s="85"/>
      <c r="Q33" s="85"/>
      <c r="R33" s="85"/>
      <c r="S33" s="85"/>
      <c r="T33" s="85"/>
      <c r="U33" s="85"/>
      <c r="V33" s="85"/>
      <c r="W33" s="85"/>
      <c r="X33" s="85"/>
      <c r="Y33" s="8"/>
      <c r="Z33" s="8"/>
      <c r="AA33" s="8"/>
    </row>
    <row r="34" spans="2:27" ht="15" customHeight="1" x14ac:dyDescent="0.25">
      <c r="B34" s="203" t="s">
        <v>379</v>
      </c>
      <c r="C34" s="88"/>
      <c r="D34" s="88"/>
      <c r="E34" s="88"/>
      <c r="F34" s="88"/>
      <c r="G34" s="88"/>
      <c r="H34" s="88"/>
      <c r="I34" s="88"/>
      <c r="J34" s="88"/>
      <c r="K34" s="88"/>
      <c r="L34" s="88"/>
      <c r="M34" s="88"/>
      <c r="N34" s="88"/>
      <c r="O34" s="88"/>
      <c r="P34" s="88"/>
      <c r="Q34" s="88"/>
      <c r="R34" s="88"/>
      <c r="S34" s="88"/>
      <c r="T34" s="88"/>
      <c r="U34" s="88"/>
      <c r="V34" s="88"/>
      <c r="W34" s="88"/>
      <c r="X34" s="210"/>
      <c r="Y34" s="8"/>
      <c r="Z34" s="8"/>
      <c r="AA34" s="8"/>
    </row>
    <row r="35" spans="2:27" ht="15.75" x14ac:dyDescent="0.25">
      <c r="B35" s="207" t="s">
        <v>380</v>
      </c>
      <c r="C35" s="85"/>
      <c r="D35" s="85"/>
      <c r="E35" s="85"/>
      <c r="F35" s="85"/>
      <c r="G35" s="85"/>
      <c r="H35" s="85"/>
      <c r="I35" s="85"/>
      <c r="J35" s="85"/>
      <c r="K35" s="85"/>
      <c r="L35" s="85"/>
      <c r="M35" s="85"/>
      <c r="N35" s="85"/>
      <c r="O35" s="208"/>
      <c r="P35" s="208"/>
      <c r="Q35" s="208"/>
      <c r="R35" s="208"/>
      <c r="S35" s="208"/>
      <c r="T35" s="208"/>
      <c r="U35" s="208"/>
      <c r="V35" s="208"/>
      <c r="W35" s="208"/>
      <c r="X35" s="208"/>
      <c r="Y35" s="8"/>
      <c r="Z35" s="8"/>
      <c r="AA35" s="8"/>
    </row>
    <row r="36" spans="2:27" ht="15" customHeight="1" x14ac:dyDescent="0.25">
      <c r="B36" s="8"/>
      <c r="C36" s="8"/>
      <c r="D36" s="8"/>
      <c r="E36" s="8"/>
      <c r="F36" s="8"/>
      <c r="G36" s="8"/>
      <c r="H36" s="8"/>
      <c r="I36" s="8"/>
      <c r="J36" s="8"/>
      <c r="K36" s="8"/>
      <c r="L36" s="8"/>
      <c r="M36" s="8"/>
      <c r="N36" s="8"/>
      <c r="O36" s="8"/>
      <c r="P36" s="8"/>
      <c r="Q36" s="8"/>
      <c r="R36" s="8"/>
      <c r="S36" s="8"/>
      <c r="T36" s="8"/>
      <c r="U36" s="8"/>
      <c r="V36" s="8"/>
      <c r="W36" s="8"/>
      <c r="X36" s="8"/>
      <c r="Y36" s="8"/>
      <c r="Z36" s="8"/>
      <c r="AA36" s="8"/>
    </row>
    <row r="37" spans="2:27" ht="15" customHeight="1" x14ac:dyDescent="0.25">
      <c r="B37" s="8"/>
      <c r="C37" s="8"/>
      <c r="D37" s="8"/>
      <c r="E37" s="8"/>
      <c r="F37" s="8"/>
      <c r="G37" s="8"/>
      <c r="H37" s="8"/>
      <c r="I37" s="8"/>
      <c r="J37" s="8"/>
      <c r="K37" s="8"/>
      <c r="L37" s="8"/>
      <c r="M37" s="8"/>
      <c r="N37" s="8"/>
      <c r="O37" s="8"/>
      <c r="P37" s="8"/>
      <c r="Q37" s="8"/>
      <c r="R37" s="8"/>
      <c r="S37" s="8"/>
      <c r="T37" s="8"/>
      <c r="U37" s="8"/>
      <c r="V37" s="8"/>
      <c r="W37" s="8"/>
      <c r="X37" s="8"/>
      <c r="Y37" s="8"/>
      <c r="Z37" s="8"/>
      <c r="AA37" s="8"/>
    </row>
    <row r="38" spans="2:27" ht="15.75" customHeight="1" x14ac:dyDescent="0.25">
      <c r="B38" s="88"/>
      <c r="C38" s="88"/>
      <c r="D38" s="88"/>
      <c r="E38" s="88"/>
      <c r="F38" s="88"/>
      <c r="G38" s="88"/>
      <c r="H38" s="88"/>
      <c r="I38" s="88"/>
      <c r="J38" s="88"/>
      <c r="K38" s="88"/>
      <c r="L38" s="88"/>
      <c r="M38" s="88"/>
      <c r="N38" s="88"/>
      <c r="O38" s="88"/>
      <c r="P38" s="88"/>
      <c r="Q38" s="88"/>
      <c r="R38" s="88"/>
      <c r="S38" s="88"/>
      <c r="T38" s="88"/>
      <c r="U38" s="88"/>
      <c r="V38" s="88"/>
      <c r="W38" s="88"/>
      <c r="X38" s="88"/>
      <c r="Y38" s="88"/>
      <c r="Z38" s="88"/>
      <c r="AA38" s="88"/>
    </row>
    <row r="39" spans="2:27" ht="15.75" customHeight="1" x14ac:dyDescent="0.25">
      <c r="B39" s="88"/>
      <c r="C39" s="88"/>
      <c r="D39" s="88"/>
      <c r="E39" s="88"/>
      <c r="F39" s="88"/>
      <c r="G39" s="88"/>
      <c r="H39" s="88"/>
      <c r="I39" s="88"/>
      <c r="J39" s="88"/>
      <c r="K39" s="88"/>
      <c r="L39" s="88"/>
      <c r="M39" s="88"/>
      <c r="N39" s="88"/>
      <c r="O39" s="88"/>
      <c r="P39" s="88"/>
      <c r="Q39" s="88"/>
      <c r="R39" s="88"/>
      <c r="S39" s="88"/>
      <c r="T39" s="88"/>
      <c r="U39" s="88"/>
      <c r="V39" s="88"/>
      <c r="W39" s="88"/>
      <c r="X39" s="88"/>
      <c r="Y39" s="88"/>
      <c r="Z39" s="88"/>
      <c r="AA39" s="88"/>
    </row>
    <row r="40" spans="2:27" ht="15.75" customHeight="1" x14ac:dyDescent="0.25">
      <c r="B40" s="88"/>
      <c r="C40" s="88"/>
      <c r="D40" s="88"/>
      <c r="E40" s="88"/>
      <c r="F40" s="88"/>
      <c r="G40" s="88"/>
      <c r="H40" s="88"/>
      <c r="I40" s="88"/>
      <c r="J40" s="88"/>
      <c r="K40" s="88"/>
      <c r="L40" s="88"/>
      <c r="M40" s="88"/>
      <c r="N40" s="88"/>
      <c r="O40" s="88"/>
      <c r="P40" s="88"/>
      <c r="Q40" s="88"/>
      <c r="R40" s="88"/>
      <c r="S40" s="88"/>
      <c r="T40" s="88"/>
      <c r="U40" s="88"/>
      <c r="V40" s="88"/>
      <c r="W40" s="88"/>
      <c r="X40" s="88"/>
      <c r="Y40" s="88"/>
      <c r="Z40" s="88"/>
      <c r="AA40" s="88"/>
    </row>
    <row r="41" spans="2:27" ht="15.75" customHeight="1" x14ac:dyDescent="0.25">
      <c r="B41" s="88"/>
      <c r="C41" s="88"/>
      <c r="D41" s="88"/>
      <c r="E41" s="88"/>
      <c r="F41" s="88"/>
      <c r="G41" s="88"/>
      <c r="H41" s="88"/>
      <c r="I41" s="88"/>
      <c r="J41" s="88"/>
      <c r="K41" s="88"/>
      <c r="L41" s="88"/>
      <c r="M41" s="88"/>
      <c r="N41" s="88"/>
      <c r="O41" s="88"/>
      <c r="P41" s="88"/>
      <c r="Q41" s="88"/>
      <c r="R41" s="88"/>
      <c r="S41" s="88"/>
      <c r="T41" s="88"/>
      <c r="U41" s="88"/>
      <c r="V41" s="88"/>
      <c r="W41" s="88"/>
      <c r="X41" s="88"/>
      <c r="Y41" s="88"/>
      <c r="Z41" s="88"/>
      <c r="AA41" s="88"/>
    </row>
    <row r="42" spans="2:27" ht="15.75" customHeight="1" x14ac:dyDescent="0.25">
      <c r="B42" s="88"/>
      <c r="C42" s="88"/>
      <c r="D42" s="88"/>
      <c r="E42" s="88"/>
      <c r="F42" s="88"/>
      <c r="G42" s="88"/>
      <c r="H42" s="88"/>
      <c r="I42" s="88"/>
      <c r="J42" s="88"/>
      <c r="K42" s="88"/>
      <c r="L42" s="88"/>
      <c r="M42" s="88"/>
      <c r="N42" s="88"/>
      <c r="O42" s="88"/>
      <c r="P42" s="88"/>
      <c r="Q42" s="88"/>
      <c r="R42" s="88"/>
      <c r="S42" s="88"/>
      <c r="T42" s="88"/>
      <c r="U42" s="88"/>
      <c r="V42" s="88"/>
      <c r="W42" s="88"/>
      <c r="X42" s="88"/>
      <c r="Y42" s="88"/>
      <c r="Z42" s="88"/>
      <c r="AA42" s="88"/>
    </row>
    <row r="43" spans="2:27" ht="15.75" customHeight="1" x14ac:dyDescent="0.25">
      <c r="B43" s="88"/>
      <c r="C43" s="88"/>
      <c r="D43" s="88"/>
      <c r="E43" s="88"/>
      <c r="F43" s="88"/>
      <c r="G43" s="88"/>
      <c r="H43" s="88"/>
      <c r="I43" s="88"/>
      <c r="J43" s="88"/>
      <c r="K43" s="88"/>
      <c r="L43" s="88"/>
      <c r="M43" s="88"/>
      <c r="N43" s="88"/>
      <c r="O43" s="88"/>
      <c r="P43" s="88"/>
      <c r="Q43" s="88"/>
      <c r="R43" s="88"/>
      <c r="S43" s="88"/>
      <c r="T43" s="88"/>
      <c r="U43" s="88"/>
      <c r="V43" s="88"/>
      <c r="W43" s="88"/>
      <c r="X43" s="88"/>
      <c r="Y43" s="88"/>
      <c r="Z43" s="88"/>
      <c r="AA43" s="88"/>
    </row>
    <row r="44" spans="2:27" ht="15.75" customHeight="1" x14ac:dyDescent="0.25">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8"/>
    </row>
    <row r="45" spans="2:27" ht="15.75" customHeight="1" x14ac:dyDescent="0.25">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8"/>
    </row>
    <row r="46" spans="2:27" ht="15.75" customHeight="1" x14ac:dyDescent="0.25">
      <c r="B46" s="88"/>
      <c r="C46" s="88"/>
      <c r="D46" s="88"/>
      <c r="E46" s="88"/>
      <c r="F46" s="88"/>
      <c r="G46" s="88"/>
      <c r="H46" s="88"/>
      <c r="I46" s="88"/>
      <c r="J46" s="88"/>
      <c r="K46" s="88"/>
      <c r="L46" s="88"/>
      <c r="M46" s="88"/>
      <c r="N46" s="88"/>
      <c r="O46" s="88"/>
      <c r="P46" s="88"/>
      <c r="Q46" s="88"/>
      <c r="R46" s="88"/>
      <c r="S46" s="88"/>
      <c r="T46" s="88"/>
      <c r="U46" s="88"/>
      <c r="V46" s="88"/>
      <c r="W46" s="88"/>
      <c r="X46" s="88"/>
      <c r="Y46" s="88"/>
      <c r="Z46" s="88"/>
      <c r="AA46" s="88"/>
    </row>
    <row r="47" spans="2:27" ht="15.75" customHeight="1" x14ac:dyDescent="0.25">
      <c r="B47" s="88"/>
      <c r="C47" s="88"/>
      <c r="D47" s="88"/>
      <c r="E47" s="88"/>
      <c r="F47" s="88"/>
      <c r="G47" s="88"/>
      <c r="H47" s="88"/>
      <c r="I47" s="88"/>
      <c r="J47" s="88"/>
      <c r="K47" s="88"/>
      <c r="L47" s="88"/>
      <c r="M47" s="88"/>
      <c r="N47" s="88"/>
      <c r="O47" s="88"/>
      <c r="P47" s="88"/>
      <c r="Q47" s="88"/>
      <c r="R47" s="88"/>
      <c r="S47" s="88"/>
      <c r="T47" s="88"/>
      <c r="U47" s="88"/>
      <c r="V47" s="88"/>
      <c r="W47" s="88"/>
      <c r="X47" s="88"/>
      <c r="Y47" s="88"/>
      <c r="Z47" s="88"/>
      <c r="AA47" s="88"/>
    </row>
    <row r="48" spans="2:27" ht="15.75" customHeight="1" x14ac:dyDescent="0.25">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row>
    <row r="49" spans="2:27" ht="15.75" customHeight="1" x14ac:dyDescent="0.25">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row>
    <row r="50" spans="2:27" ht="15.75" customHeight="1" x14ac:dyDescent="0.25">
      <c r="B50" s="88"/>
      <c r="C50" s="88"/>
      <c r="D50" s="88"/>
      <c r="E50" s="88"/>
      <c r="F50" s="88"/>
      <c r="G50" s="88"/>
      <c r="H50" s="88"/>
      <c r="I50" s="88"/>
      <c r="J50" s="88"/>
      <c r="K50" s="88"/>
      <c r="L50" s="88"/>
      <c r="M50" s="88"/>
      <c r="N50" s="88"/>
      <c r="O50" s="88"/>
      <c r="P50" s="88"/>
      <c r="Q50" s="88"/>
      <c r="R50" s="88"/>
      <c r="S50" s="88"/>
      <c r="T50" s="88"/>
      <c r="U50" s="88"/>
      <c r="V50" s="88"/>
      <c r="W50" s="88"/>
      <c r="X50" s="88"/>
      <c r="Y50" s="88"/>
      <c r="Z50" s="88"/>
      <c r="AA50" s="88"/>
    </row>
    <row r="51" spans="2:27" ht="15.75" customHeight="1" x14ac:dyDescent="0.25">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row>
    <row r="52" spans="2:27" ht="15.75" customHeight="1" x14ac:dyDescent="0.25">
      <c r="B52" s="88"/>
      <c r="C52" s="88"/>
      <c r="D52" s="88"/>
      <c r="E52" s="88"/>
      <c r="F52" s="88"/>
      <c r="G52" s="88"/>
      <c r="H52" s="88"/>
      <c r="I52" s="88"/>
      <c r="J52" s="88"/>
      <c r="K52" s="88"/>
      <c r="L52" s="88"/>
      <c r="M52" s="88"/>
      <c r="N52" s="88"/>
      <c r="O52" s="88"/>
      <c r="P52" s="88"/>
      <c r="Q52" s="88"/>
      <c r="R52" s="88"/>
      <c r="S52" s="88"/>
      <c r="T52" s="88"/>
      <c r="U52" s="88"/>
      <c r="V52" s="88"/>
      <c r="W52" s="88"/>
      <c r="X52" s="88"/>
      <c r="Y52" s="88"/>
      <c r="Z52" s="88"/>
      <c r="AA52" s="88"/>
    </row>
    <row r="53" spans="2:27" ht="15.75" customHeight="1" x14ac:dyDescent="0.25">
      <c r="B53" s="88"/>
      <c r="C53" s="88"/>
      <c r="D53" s="88"/>
      <c r="E53" s="88"/>
      <c r="F53" s="88"/>
      <c r="G53" s="88"/>
      <c r="H53" s="88"/>
      <c r="I53" s="88"/>
      <c r="J53" s="88"/>
      <c r="K53" s="88"/>
      <c r="L53" s="88"/>
      <c r="M53" s="88"/>
      <c r="N53" s="88"/>
      <c r="O53" s="88"/>
      <c r="P53" s="88"/>
      <c r="Q53" s="88"/>
      <c r="R53" s="88"/>
      <c r="S53" s="88"/>
      <c r="T53" s="88"/>
      <c r="U53" s="88"/>
      <c r="V53" s="88"/>
      <c r="W53" s="88"/>
      <c r="X53" s="88"/>
      <c r="Y53" s="88"/>
      <c r="Z53" s="88"/>
      <c r="AA53" s="88"/>
    </row>
    <row r="54" spans="2:27" ht="15.75" customHeight="1" x14ac:dyDescent="0.25">
      <c r="B54" s="88"/>
      <c r="C54" s="88"/>
      <c r="D54" s="88"/>
      <c r="E54" s="88"/>
      <c r="F54" s="88"/>
      <c r="G54" s="88"/>
      <c r="H54" s="88"/>
      <c r="I54" s="88"/>
      <c r="J54" s="88"/>
      <c r="K54" s="88"/>
      <c r="L54" s="88"/>
      <c r="M54" s="88"/>
      <c r="N54" s="88"/>
      <c r="O54" s="88"/>
      <c r="P54" s="88"/>
      <c r="Q54" s="88"/>
      <c r="R54" s="88"/>
      <c r="S54" s="88"/>
      <c r="T54" s="88"/>
      <c r="U54" s="88"/>
      <c r="V54" s="88"/>
      <c r="W54" s="88"/>
      <c r="X54" s="88"/>
      <c r="Y54" s="88"/>
      <c r="Z54" s="88"/>
      <c r="AA54" s="88"/>
    </row>
    <row r="55" spans="2:27" ht="15.75" customHeight="1" x14ac:dyDescent="0.25">
      <c r="B55" s="88"/>
      <c r="C55" s="88"/>
      <c r="D55" s="88"/>
      <c r="E55" s="88"/>
      <c r="F55" s="88"/>
      <c r="G55" s="88"/>
      <c r="H55" s="88"/>
      <c r="I55" s="88"/>
      <c r="J55" s="88"/>
      <c r="K55" s="88"/>
      <c r="L55" s="88"/>
      <c r="M55" s="88"/>
      <c r="N55" s="88"/>
      <c r="O55" s="88"/>
      <c r="P55" s="88"/>
      <c r="Q55" s="88"/>
      <c r="R55" s="88"/>
      <c r="S55" s="88"/>
      <c r="T55" s="88"/>
      <c r="U55" s="88"/>
      <c r="V55" s="88"/>
      <c r="W55" s="88"/>
      <c r="X55" s="88"/>
      <c r="Y55" s="88"/>
      <c r="Z55" s="88"/>
      <c r="AA55" s="88"/>
    </row>
    <row r="56" spans="2:27" ht="15.75" customHeight="1" x14ac:dyDescent="0.25">
      <c r="B56" s="88"/>
      <c r="C56" s="88"/>
      <c r="D56" s="88"/>
      <c r="E56" s="88"/>
      <c r="F56" s="88"/>
      <c r="G56" s="88"/>
      <c r="H56" s="88"/>
      <c r="I56" s="88"/>
      <c r="J56" s="88"/>
      <c r="K56" s="88"/>
      <c r="L56" s="88"/>
      <c r="M56" s="88"/>
      <c r="N56" s="88"/>
      <c r="O56" s="88"/>
      <c r="P56" s="88"/>
      <c r="Q56" s="88"/>
      <c r="R56" s="88"/>
      <c r="S56" s="88"/>
      <c r="T56" s="88"/>
      <c r="U56" s="88"/>
      <c r="V56" s="88"/>
      <c r="W56" s="88"/>
      <c r="X56" s="88"/>
      <c r="Y56" s="88"/>
      <c r="Z56" s="88"/>
      <c r="AA56" s="88"/>
    </row>
    <row r="57" spans="2:27" ht="15.75" customHeight="1" x14ac:dyDescent="0.25">
      <c r="B57" s="88"/>
      <c r="C57" s="88"/>
      <c r="D57" s="88"/>
      <c r="E57" s="88"/>
      <c r="F57" s="88"/>
      <c r="G57" s="88"/>
      <c r="H57" s="88"/>
      <c r="I57" s="88"/>
      <c r="J57" s="88"/>
      <c r="K57" s="88"/>
      <c r="L57" s="88"/>
      <c r="M57" s="88"/>
      <c r="N57" s="88"/>
      <c r="O57" s="88"/>
      <c r="P57" s="88"/>
      <c r="Q57" s="88"/>
      <c r="R57" s="88"/>
      <c r="S57" s="88"/>
      <c r="T57" s="88"/>
      <c r="U57" s="88"/>
      <c r="V57" s="88"/>
      <c r="W57" s="88"/>
      <c r="X57" s="88"/>
      <c r="Y57" s="88"/>
      <c r="Z57" s="88"/>
      <c r="AA57" s="88"/>
    </row>
    <row r="58" spans="2:27" ht="15.75" customHeight="1" x14ac:dyDescent="0.25">
      <c r="B58" s="88"/>
      <c r="C58" s="88"/>
      <c r="D58" s="88"/>
      <c r="E58" s="88"/>
      <c r="F58" s="88"/>
      <c r="G58" s="88"/>
      <c r="H58" s="88"/>
      <c r="I58" s="88"/>
      <c r="J58" s="88"/>
      <c r="K58" s="88"/>
      <c r="L58" s="88"/>
      <c r="M58" s="88"/>
      <c r="N58" s="88"/>
      <c r="O58" s="88"/>
      <c r="P58" s="88"/>
      <c r="Q58" s="88"/>
      <c r="R58" s="88"/>
      <c r="S58" s="88"/>
      <c r="T58" s="88"/>
      <c r="U58" s="88"/>
      <c r="V58" s="88"/>
      <c r="W58" s="88"/>
      <c r="X58" s="88"/>
      <c r="Y58" s="88"/>
      <c r="Z58" s="88"/>
      <c r="AA58" s="88"/>
    </row>
    <row r="59" spans="2:27" ht="15.75" customHeight="1" x14ac:dyDescent="0.25">
      <c r="B59" s="88"/>
      <c r="C59" s="88"/>
      <c r="D59" s="88"/>
      <c r="E59" s="88"/>
      <c r="F59" s="88"/>
      <c r="G59" s="88"/>
      <c r="H59" s="88"/>
      <c r="I59" s="88"/>
      <c r="J59" s="88"/>
      <c r="K59" s="88"/>
      <c r="L59" s="88"/>
      <c r="M59" s="88"/>
      <c r="N59" s="88"/>
      <c r="O59" s="88"/>
      <c r="P59" s="88"/>
      <c r="Q59" s="88"/>
      <c r="R59" s="88"/>
      <c r="S59" s="88"/>
      <c r="T59" s="88"/>
      <c r="U59" s="88"/>
      <c r="V59" s="88"/>
      <c r="W59" s="88"/>
      <c r="X59" s="88"/>
      <c r="Y59" s="88"/>
      <c r="Z59" s="88"/>
      <c r="AA59" s="88"/>
    </row>
    <row r="60" spans="2:27" ht="15.75" customHeight="1" x14ac:dyDescent="0.25">
      <c r="B60" s="88"/>
      <c r="C60" s="88"/>
      <c r="D60" s="88"/>
      <c r="E60" s="88"/>
      <c r="F60" s="88"/>
      <c r="G60" s="88"/>
      <c r="H60" s="88"/>
      <c r="I60" s="88"/>
      <c r="J60" s="88"/>
      <c r="K60" s="88"/>
      <c r="L60" s="88"/>
      <c r="M60" s="88"/>
      <c r="N60" s="88"/>
      <c r="O60" s="88"/>
      <c r="P60" s="88"/>
      <c r="Q60" s="88"/>
      <c r="R60" s="88"/>
      <c r="S60" s="88"/>
      <c r="T60" s="88"/>
      <c r="U60" s="88"/>
      <c r="V60" s="88"/>
      <c r="W60" s="88"/>
      <c r="X60" s="88"/>
      <c r="Y60" s="88"/>
      <c r="Z60" s="88"/>
      <c r="AA60" s="88"/>
    </row>
    <row r="61" spans="2:27" ht="15.75" customHeight="1" x14ac:dyDescent="0.25">
      <c r="B61" s="88"/>
      <c r="C61" s="88"/>
      <c r="D61" s="88"/>
      <c r="E61" s="88"/>
      <c r="F61" s="88"/>
      <c r="G61" s="88"/>
      <c r="H61" s="88"/>
      <c r="I61" s="88"/>
      <c r="J61" s="88"/>
      <c r="K61" s="88"/>
      <c r="L61" s="88"/>
      <c r="M61" s="88"/>
      <c r="N61" s="88"/>
      <c r="O61" s="88"/>
      <c r="P61" s="88"/>
      <c r="Q61" s="88"/>
      <c r="R61" s="88"/>
      <c r="S61" s="88"/>
      <c r="T61" s="88"/>
      <c r="U61" s="88"/>
      <c r="V61" s="88"/>
      <c r="W61" s="88"/>
      <c r="X61" s="88"/>
      <c r="Y61" s="88"/>
      <c r="Z61" s="88"/>
      <c r="AA61" s="88"/>
    </row>
    <row r="62" spans="2:27" ht="15.75" customHeight="1" x14ac:dyDescent="0.25">
      <c r="B62" s="88"/>
      <c r="C62" s="88"/>
      <c r="D62" s="88"/>
      <c r="E62" s="88"/>
      <c r="F62" s="88"/>
      <c r="G62" s="88"/>
      <c r="H62" s="88"/>
      <c r="I62" s="88"/>
      <c r="J62" s="88"/>
      <c r="K62" s="88"/>
      <c r="L62" s="88"/>
      <c r="M62" s="88"/>
      <c r="N62" s="88"/>
      <c r="O62" s="88"/>
      <c r="P62" s="88"/>
      <c r="Q62" s="88"/>
      <c r="R62" s="88"/>
      <c r="S62" s="88"/>
      <c r="T62" s="88"/>
      <c r="U62" s="88"/>
      <c r="V62" s="88"/>
      <c r="W62" s="88"/>
      <c r="X62" s="88"/>
      <c r="Y62" s="88"/>
      <c r="Z62" s="88"/>
      <c r="AA62" s="88"/>
    </row>
    <row r="63" spans="2:27" ht="15.75" customHeight="1" x14ac:dyDescent="0.25">
      <c r="B63" s="88"/>
      <c r="C63" s="88"/>
      <c r="D63" s="88"/>
      <c r="E63" s="88"/>
      <c r="F63" s="88"/>
      <c r="G63" s="88"/>
      <c r="H63" s="88"/>
      <c r="I63" s="88"/>
      <c r="J63" s="88"/>
      <c r="K63" s="88"/>
      <c r="L63" s="88"/>
      <c r="M63" s="88"/>
      <c r="N63" s="88"/>
      <c r="O63" s="88"/>
      <c r="P63" s="88"/>
      <c r="Q63" s="88"/>
      <c r="R63" s="88"/>
      <c r="S63" s="88"/>
      <c r="T63" s="88"/>
      <c r="U63" s="88"/>
      <c r="V63" s="88"/>
      <c r="W63" s="88"/>
      <c r="X63" s="88"/>
      <c r="Y63" s="88"/>
      <c r="Z63" s="88"/>
      <c r="AA63" s="88"/>
    </row>
    <row r="64" spans="2:27" ht="15.75" customHeight="1" x14ac:dyDescent="0.25">
      <c r="B64" s="88"/>
      <c r="C64" s="88"/>
      <c r="D64" s="88"/>
      <c r="E64" s="88"/>
      <c r="F64" s="88"/>
      <c r="G64" s="88"/>
      <c r="H64" s="88"/>
      <c r="I64" s="88"/>
      <c r="J64" s="88"/>
      <c r="K64" s="88"/>
      <c r="L64" s="88"/>
      <c r="M64" s="88"/>
      <c r="N64" s="88"/>
      <c r="O64" s="88"/>
      <c r="P64" s="88"/>
      <c r="Q64" s="88"/>
      <c r="R64" s="88"/>
      <c r="S64" s="88"/>
      <c r="T64" s="88"/>
      <c r="U64" s="88"/>
      <c r="V64" s="88"/>
      <c r="W64" s="88"/>
      <c r="X64" s="88"/>
      <c r="Y64" s="88"/>
      <c r="Z64" s="88"/>
      <c r="AA64" s="88"/>
    </row>
    <row r="65" spans="2:27" ht="15.75" customHeight="1" x14ac:dyDescent="0.25">
      <c r="B65" s="88"/>
      <c r="C65" s="88"/>
      <c r="D65" s="88"/>
      <c r="E65" s="88"/>
      <c r="F65" s="88"/>
      <c r="G65" s="88"/>
      <c r="H65" s="88"/>
      <c r="I65" s="88"/>
      <c r="J65" s="88"/>
      <c r="K65" s="88"/>
      <c r="L65" s="88"/>
      <c r="M65" s="88"/>
      <c r="N65" s="88"/>
      <c r="O65" s="88"/>
      <c r="P65" s="88"/>
      <c r="Q65" s="88"/>
      <c r="R65" s="88"/>
      <c r="S65" s="88"/>
      <c r="T65" s="88"/>
      <c r="U65" s="88"/>
      <c r="V65" s="88"/>
      <c r="W65" s="88"/>
      <c r="X65" s="88"/>
      <c r="Y65" s="88"/>
      <c r="Z65" s="88"/>
      <c r="AA65" s="88"/>
    </row>
    <row r="66" spans="2:27" ht="15.75" customHeight="1" x14ac:dyDescent="0.25">
      <c r="B66" s="88"/>
      <c r="C66" s="88"/>
      <c r="D66" s="88"/>
      <c r="E66" s="88"/>
      <c r="F66" s="88"/>
      <c r="G66" s="88"/>
      <c r="H66" s="88"/>
      <c r="I66" s="88"/>
      <c r="J66" s="88"/>
      <c r="K66" s="88"/>
      <c r="L66" s="88"/>
      <c r="M66" s="88"/>
      <c r="N66" s="88"/>
      <c r="O66" s="88"/>
      <c r="P66" s="88"/>
      <c r="Q66" s="88"/>
      <c r="R66" s="88"/>
      <c r="S66" s="88"/>
      <c r="T66" s="88"/>
      <c r="U66" s="88"/>
      <c r="V66" s="88"/>
      <c r="W66" s="88"/>
      <c r="X66" s="88"/>
      <c r="Y66" s="88"/>
      <c r="Z66" s="88"/>
      <c r="AA66" s="88"/>
    </row>
    <row r="67" spans="2:27" ht="15.75" customHeight="1" x14ac:dyDescent="0.25">
      <c r="B67" s="88"/>
      <c r="C67" s="88"/>
      <c r="D67" s="88"/>
      <c r="E67" s="88"/>
      <c r="F67" s="88"/>
      <c r="G67" s="88"/>
      <c r="H67" s="88"/>
      <c r="I67" s="88"/>
      <c r="J67" s="88"/>
      <c r="K67" s="88"/>
      <c r="L67" s="88"/>
      <c r="M67" s="88"/>
      <c r="N67" s="88"/>
      <c r="O67" s="88"/>
      <c r="P67" s="88"/>
      <c r="Q67" s="88"/>
      <c r="R67" s="88"/>
      <c r="S67" s="88"/>
      <c r="T67" s="88"/>
      <c r="U67" s="88"/>
      <c r="V67" s="88"/>
      <c r="W67" s="88"/>
      <c r="X67" s="88"/>
      <c r="Y67" s="88"/>
      <c r="Z67" s="88"/>
      <c r="AA67" s="88"/>
    </row>
    <row r="68" spans="2:27" ht="15.75" customHeight="1" x14ac:dyDescent="0.25">
      <c r="B68" s="88"/>
      <c r="C68" s="88"/>
      <c r="D68" s="88"/>
      <c r="E68" s="88"/>
      <c r="F68" s="88"/>
      <c r="G68" s="88"/>
      <c r="H68" s="88"/>
      <c r="I68" s="88"/>
      <c r="J68" s="88"/>
      <c r="K68" s="88"/>
      <c r="L68" s="88"/>
      <c r="M68" s="88"/>
      <c r="N68" s="88"/>
      <c r="O68" s="88"/>
      <c r="P68" s="88"/>
      <c r="Q68" s="88"/>
      <c r="R68" s="88"/>
      <c r="S68" s="88"/>
      <c r="T68" s="88"/>
      <c r="U68" s="88"/>
      <c r="V68" s="88"/>
      <c r="W68" s="88"/>
      <c r="X68" s="88"/>
      <c r="Y68" s="88"/>
      <c r="Z68" s="88"/>
      <c r="AA68" s="88"/>
    </row>
    <row r="69" spans="2:27" ht="15.75" customHeight="1" x14ac:dyDescent="0.25">
      <c r="B69" s="88"/>
      <c r="C69" s="88"/>
      <c r="D69" s="88"/>
      <c r="E69" s="88"/>
      <c r="F69" s="88"/>
      <c r="G69" s="88"/>
      <c r="H69" s="88"/>
      <c r="I69" s="88"/>
      <c r="J69" s="88"/>
      <c r="K69" s="88"/>
      <c r="L69" s="88"/>
      <c r="M69" s="88"/>
      <c r="N69" s="88"/>
      <c r="O69" s="88"/>
      <c r="P69" s="88"/>
      <c r="Q69" s="88"/>
      <c r="R69" s="88"/>
      <c r="S69" s="88"/>
      <c r="T69" s="88"/>
      <c r="U69" s="88"/>
      <c r="V69" s="88"/>
      <c r="W69" s="88"/>
      <c r="X69" s="88"/>
      <c r="Y69" s="88"/>
      <c r="Z69" s="88"/>
      <c r="AA69" s="88"/>
    </row>
    <row r="70" spans="2:27" ht="15.75" customHeight="1" x14ac:dyDescent="0.25">
      <c r="B70" s="88"/>
      <c r="C70" s="88"/>
      <c r="D70" s="88"/>
      <c r="E70" s="88"/>
      <c r="F70" s="88"/>
      <c r="G70" s="88"/>
      <c r="H70" s="88"/>
      <c r="I70" s="88"/>
      <c r="J70" s="88"/>
      <c r="K70" s="88"/>
      <c r="L70" s="88"/>
      <c r="M70" s="88"/>
      <c r="N70" s="88"/>
      <c r="O70" s="88"/>
      <c r="P70" s="88"/>
      <c r="Q70" s="88"/>
      <c r="R70" s="88"/>
      <c r="S70" s="88"/>
      <c r="T70" s="88"/>
      <c r="U70" s="88"/>
      <c r="V70" s="88"/>
      <c r="W70" s="88"/>
      <c r="X70" s="88"/>
      <c r="Y70" s="88"/>
      <c r="Z70" s="88"/>
      <c r="AA70" s="88"/>
    </row>
    <row r="71" spans="2:27" ht="15.75" customHeight="1" x14ac:dyDescent="0.25">
      <c r="B71" s="88"/>
      <c r="C71" s="88"/>
      <c r="D71" s="88"/>
      <c r="E71" s="88"/>
      <c r="F71" s="88"/>
      <c r="G71" s="88"/>
      <c r="H71" s="88"/>
      <c r="I71" s="88"/>
      <c r="J71" s="88"/>
      <c r="K71" s="88"/>
      <c r="L71" s="88"/>
      <c r="M71" s="88"/>
      <c r="N71" s="88"/>
      <c r="O71" s="88"/>
      <c r="P71" s="88"/>
      <c r="Q71" s="88"/>
      <c r="R71" s="88"/>
      <c r="S71" s="88"/>
      <c r="T71" s="88"/>
      <c r="U71" s="88"/>
      <c r="V71" s="88"/>
      <c r="W71" s="88"/>
      <c r="X71" s="88"/>
      <c r="Y71" s="88"/>
      <c r="Z71" s="88"/>
      <c r="AA71" s="88"/>
    </row>
    <row r="72" spans="2:27" ht="15.75" customHeight="1" x14ac:dyDescent="0.25">
      <c r="B72" s="88"/>
      <c r="C72" s="88"/>
      <c r="D72" s="88"/>
      <c r="E72" s="88"/>
      <c r="F72" s="88"/>
      <c r="G72" s="88"/>
      <c r="H72" s="88"/>
      <c r="I72" s="88"/>
      <c r="J72" s="88"/>
      <c r="K72" s="88"/>
      <c r="L72" s="88"/>
      <c r="M72" s="88"/>
      <c r="N72" s="88"/>
      <c r="O72" s="88"/>
      <c r="P72" s="88"/>
      <c r="Q72" s="88"/>
      <c r="R72" s="88"/>
      <c r="S72" s="88"/>
      <c r="T72" s="88"/>
      <c r="U72" s="88"/>
      <c r="V72" s="88"/>
      <c r="W72" s="88"/>
      <c r="X72" s="88"/>
      <c r="Y72" s="88"/>
      <c r="Z72" s="88"/>
      <c r="AA72" s="88"/>
    </row>
    <row r="73" spans="2:27" ht="15.75" customHeight="1" x14ac:dyDescent="0.25">
      <c r="B73" s="88"/>
      <c r="C73" s="88"/>
      <c r="D73" s="88"/>
      <c r="E73" s="88"/>
      <c r="F73" s="88"/>
      <c r="G73" s="88"/>
      <c r="H73" s="88"/>
      <c r="I73" s="88"/>
      <c r="J73" s="88"/>
      <c r="K73" s="88"/>
      <c r="L73" s="88"/>
      <c r="M73" s="88"/>
      <c r="N73" s="88"/>
      <c r="O73" s="88"/>
      <c r="P73" s="88"/>
      <c r="Q73" s="88"/>
      <c r="R73" s="88"/>
      <c r="S73" s="88"/>
      <c r="T73" s="88"/>
      <c r="U73" s="88"/>
      <c r="V73" s="88"/>
      <c r="W73" s="88"/>
      <c r="X73" s="88"/>
      <c r="Y73" s="88"/>
      <c r="Z73" s="88"/>
      <c r="AA73" s="88"/>
    </row>
    <row r="74" spans="2:27" ht="15.75" customHeight="1" x14ac:dyDescent="0.25">
      <c r="B74" s="88"/>
      <c r="C74" s="88"/>
      <c r="D74" s="88"/>
      <c r="E74" s="88"/>
      <c r="F74" s="88"/>
      <c r="G74" s="88"/>
      <c r="H74" s="88"/>
      <c r="I74" s="88"/>
      <c r="J74" s="88"/>
      <c r="K74" s="88"/>
      <c r="L74" s="88"/>
      <c r="M74" s="88"/>
      <c r="N74" s="88"/>
      <c r="O74" s="88"/>
      <c r="P74" s="88"/>
      <c r="Q74" s="88"/>
      <c r="R74" s="88"/>
      <c r="S74" s="88"/>
      <c r="T74" s="88"/>
      <c r="U74" s="88"/>
      <c r="V74" s="88"/>
      <c r="W74" s="88"/>
      <c r="X74" s="88"/>
      <c r="Y74" s="88"/>
      <c r="Z74" s="88"/>
      <c r="AA74" s="88"/>
    </row>
    <row r="75" spans="2:27" ht="15.75" customHeight="1" x14ac:dyDescent="0.25">
      <c r="B75" s="88"/>
      <c r="C75" s="88"/>
      <c r="D75" s="88"/>
      <c r="E75" s="88"/>
      <c r="F75" s="88"/>
      <c r="G75" s="88"/>
      <c r="H75" s="88"/>
      <c r="I75" s="88"/>
      <c r="J75" s="88"/>
      <c r="K75" s="88"/>
      <c r="L75" s="88"/>
      <c r="M75" s="88"/>
      <c r="N75" s="88"/>
      <c r="O75" s="88"/>
      <c r="P75" s="88"/>
      <c r="Q75" s="88"/>
      <c r="R75" s="88"/>
      <c r="S75" s="88"/>
      <c r="T75" s="88"/>
      <c r="U75" s="88"/>
      <c r="V75" s="88"/>
      <c r="W75" s="88"/>
      <c r="X75" s="88"/>
      <c r="Y75" s="88"/>
      <c r="Z75" s="88"/>
      <c r="AA75" s="88"/>
    </row>
    <row r="76" spans="2:27" ht="15.75" customHeight="1" x14ac:dyDescent="0.25">
      <c r="B76" s="88"/>
      <c r="C76" s="88"/>
      <c r="D76" s="88"/>
      <c r="E76" s="88"/>
      <c r="F76" s="88"/>
      <c r="G76" s="88"/>
      <c r="H76" s="88"/>
      <c r="I76" s="88"/>
      <c r="J76" s="88"/>
      <c r="K76" s="88"/>
      <c r="L76" s="88"/>
      <c r="M76" s="88"/>
      <c r="N76" s="88"/>
      <c r="O76" s="88"/>
      <c r="P76" s="88"/>
      <c r="Q76" s="88"/>
      <c r="R76" s="88"/>
      <c r="S76" s="88"/>
      <c r="T76" s="88"/>
      <c r="U76" s="88"/>
      <c r="V76" s="88"/>
      <c r="W76" s="88"/>
      <c r="X76" s="88"/>
      <c r="Y76" s="88"/>
      <c r="Z76" s="88"/>
      <c r="AA76" s="88"/>
    </row>
    <row r="77" spans="2:27" ht="15.75" customHeight="1" x14ac:dyDescent="0.25">
      <c r="B77" s="88"/>
      <c r="C77" s="88"/>
      <c r="D77" s="88"/>
      <c r="E77" s="88"/>
      <c r="F77" s="88"/>
      <c r="G77" s="88"/>
      <c r="H77" s="88"/>
      <c r="I77" s="88"/>
      <c r="J77" s="88"/>
      <c r="K77" s="88"/>
      <c r="L77" s="88"/>
      <c r="M77" s="88"/>
      <c r="N77" s="88"/>
      <c r="O77" s="88"/>
      <c r="P77" s="88"/>
      <c r="Q77" s="88"/>
      <c r="R77" s="88"/>
      <c r="S77" s="88"/>
      <c r="T77" s="88"/>
      <c r="U77" s="88"/>
      <c r="V77" s="88"/>
      <c r="W77" s="88"/>
      <c r="X77" s="88"/>
      <c r="Y77" s="88"/>
      <c r="Z77" s="88"/>
      <c r="AA77" s="88"/>
    </row>
    <row r="78" spans="2:27" ht="15.75" customHeight="1" x14ac:dyDescent="0.25">
      <c r="B78" s="88"/>
      <c r="C78" s="88"/>
      <c r="D78" s="88"/>
      <c r="E78" s="88"/>
      <c r="F78" s="88"/>
      <c r="G78" s="88"/>
      <c r="H78" s="88"/>
      <c r="I78" s="88"/>
      <c r="J78" s="88"/>
      <c r="K78" s="88"/>
      <c r="L78" s="88"/>
      <c r="M78" s="88"/>
      <c r="N78" s="88"/>
      <c r="O78" s="88"/>
      <c r="P78" s="88"/>
      <c r="Q78" s="88"/>
      <c r="R78" s="88"/>
      <c r="S78" s="88"/>
      <c r="T78" s="88"/>
      <c r="U78" s="88"/>
      <c r="V78" s="88"/>
      <c r="W78" s="88"/>
      <c r="X78" s="88"/>
      <c r="Y78" s="88"/>
      <c r="Z78" s="88"/>
      <c r="AA78" s="88"/>
    </row>
    <row r="79" spans="2:27" ht="15.75" customHeight="1" x14ac:dyDescent="0.25">
      <c r="B79" s="88"/>
      <c r="C79" s="88"/>
      <c r="D79" s="88"/>
      <c r="E79" s="88"/>
      <c r="F79" s="88"/>
      <c r="G79" s="88"/>
      <c r="H79" s="88"/>
      <c r="I79" s="88"/>
      <c r="J79" s="88"/>
      <c r="K79" s="88"/>
      <c r="L79" s="88"/>
      <c r="M79" s="88"/>
      <c r="N79" s="88"/>
      <c r="O79" s="88"/>
      <c r="P79" s="88"/>
      <c r="Q79" s="88"/>
      <c r="R79" s="88"/>
      <c r="S79" s="88"/>
      <c r="T79" s="88"/>
      <c r="U79" s="88"/>
      <c r="V79" s="88"/>
      <c r="W79" s="88"/>
      <c r="X79" s="88"/>
      <c r="Y79" s="88"/>
      <c r="Z79" s="88"/>
      <c r="AA79" s="88"/>
    </row>
    <row r="80" spans="2:27" ht="15.75" customHeight="1" x14ac:dyDescent="0.25">
      <c r="B80" s="88"/>
      <c r="C80" s="88"/>
      <c r="D80" s="88"/>
      <c r="E80" s="88"/>
      <c r="F80" s="88"/>
      <c r="G80" s="88"/>
      <c r="H80" s="88"/>
      <c r="I80" s="88"/>
      <c r="J80" s="88"/>
      <c r="K80" s="88"/>
      <c r="L80" s="88"/>
      <c r="M80" s="88"/>
      <c r="N80" s="88"/>
      <c r="O80" s="88"/>
      <c r="P80" s="88"/>
      <c r="Q80" s="88"/>
      <c r="R80" s="88"/>
      <c r="S80" s="88"/>
      <c r="T80" s="88"/>
      <c r="U80" s="88"/>
      <c r="V80" s="88"/>
      <c r="W80" s="88"/>
      <c r="X80" s="88"/>
      <c r="Y80" s="88"/>
      <c r="Z80" s="88"/>
      <c r="AA80" s="88"/>
    </row>
    <row r="81" spans="2:27" ht="15.75" customHeight="1" x14ac:dyDescent="0.25">
      <c r="B81" s="88"/>
      <c r="C81" s="88"/>
      <c r="D81" s="88"/>
      <c r="E81" s="88"/>
      <c r="F81" s="88"/>
      <c r="G81" s="88"/>
      <c r="H81" s="88"/>
      <c r="I81" s="88"/>
      <c r="J81" s="88"/>
      <c r="K81" s="88"/>
      <c r="L81" s="88"/>
      <c r="M81" s="88"/>
      <c r="N81" s="88"/>
      <c r="O81" s="88"/>
      <c r="P81" s="88"/>
      <c r="Q81" s="88"/>
      <c r="R81" s="88"/>
      <c r="S81" s="88"/>
      <c r="T81" s="88"/>
      <c r="U81" s="88"/>
      <c r="V81" s="88"/>
      <c r="W81" s="88"/>
      <c r="X81" s="88"/>
      <c r="Y81" s="88"/>
      <c r="Z81" s="88"/>
      <c r="AA81" s="88"/>
    </row>
    <row r="82" spans="2:27" ht="15.75" customHeight="1" x14ac:dyDescent="0.25">
      <c r="B82" s="88"/>
      <c r="C82" s="88"/>
      <c r="D82" s="88"/>
      <c r="E82" s="88"/>
      <c r="F82" s="88"/>
      <c r="G82" s="88"/>
      <c r="H82" s="88"/>
      <c r="I82" s="88"/>
      <c r="J82" s="88"/>
      <c r="K82" s="88"/>
      <c r="L82" s="88"/>
      <c r="M82" s="88"/>
      <c r="N82" s="88"/>
      <c r="O82" s="88"/>
      <c r="P82" s="88"/>
      <c r="Q82" s="88"/>
      <c r="R82" s="88"/>
      <c r="S82" s="88"/>
      <c r="T82" s="88"/>
      <c r="U82" s="88"/>
      <c r="V82" s="88"/>
      <c r="W82" s="88"/>
      <c r="X82" s="88"/>
      <c r="Y82" s="88"/>
      <c r="Z82" s="88"/>
      <c r="AA82" s="88"/>
    </row>
    <row r="83" spans="2:27" ht="15.75" customHeight="1" x14ac:dyDescent="0.25">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row>
    <row r="84" spans="2:27" ht="15.75" customHeight="1" x14ac:dyDescent="0.25">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row>
    <row r="85" spans="2:27" ht="15.75" customHeight="1" x14ac:dyDescent="0.25">
      <c r="B85" s="88"/>
      <c r="C85" s="88"/>
      <c r="D85" s="88"/>
      <c r="E85" s="88"/>
      <c r="F85" s="88"/>
      <c r="G85" s="88"/>
      <c r="H85" s="88"/>
      <c r="I85" s="88"/>
      <c r="J85" s="88"/>
      <c r="K85" s="88"/>
      <c r="L85" s="88"/>
      <c r="M85" s="88"/>
      <c r="N85" s="88"/>
      <c r="O85" s="88"/>
      <c r="P85" s="88"/>
      <c r="Q85" s="88"/>
      <c r="R85" s="88"/>
      <c r="S85" s="88"/>
      <c r="T85" s="88"/>
      <c r="U85" s="88"/>
      <c r="V85" s="88"/>
      <c r="W85" s="88"/>
      <c r="X85" s="88"/>
      <c r="Y85" s="88"/>
      <c r="Z85" s="88"/>
      <c r="AA85" s="88"/>
    </row>
    <row r="86" spans="2:27" ht="15.75" customHeight="1" x14ac:dyDescent="0.25">
      <c r="B86" s="88"/>
      <c r="C86" s="88"/>
      <c r="D86" s="88"/>
      <c r="E86" s="88"/>
      <c r="F86" s="88"/>
      <c r="G86" s="88"/>
      <c r="H86" s="88"/>
      <c r="I86" s="88"/>
      <c r="J86" s="88"/>
      <c r="K86" s="88"/>
      <c r="L86" s="88"/>
      <c r="M86" s="88"/>
      <c r="N86" s="88"/>
      <c r="O86" s="88"/>
      <c r="P86" s="88"/>
      <c r="Q86" s="88"/>
      <c r="R86" s="88"/>
      <c r="S86" s="88"/>
      <c r="T86" s="88"/>
      <c r="U86" s="88"/>
      <c r="V86" s="88"/>
      <c r="W86" s="88"/>
      <c r="X86" s="88"/>
      <c r="Y86" s="88"/>
      <c r="Z86" s="88"/>
      <c r="AA86" s="88"/>
    </row>
    <row r="87" spans="2:27" ht="15.75" customHeight="1" x14ac:dyDescent="0.25">
      <c r="B87" s="88"/>
      <c r="C87" s="88"/>
      <c r="D87" s="88"/>
      <c r="E87" s="88"/>
      <c r="F87" s="88"/>
      <c r="G87" s="88"/>
      <c r="H87" s="88"/>
      <c r="I87" s="88"/>
      <c r="J87" s="88"/>
      <c r="K87" s="88"/>
      <c r="L87" s="88"/>
      <c r="M87" s="88"/>
      <c r="N87" s="88"/>
      <c r="O87" s="88"/>
      <c r="P87" s="88"/>
      <c r="Q87" s="88"/>
      <c r="R87" s="88"/>
      <c r="S87" s="88"/>
      <c r="T87" s="88"/>
      <c r="U87" s="88"/>
      <c r="V87" s="88"/>
      <c r="W87" s="88"/>
      <c r="X87" s="88"/>
      <c r="Y87" s="88"/>
      <c r="Z87" s="88"/>
      <c r="AA87" s="88"/>
    </row>
    <row r="88" spans="2:27" ht="15.75" customHeight="1" x14ac:dyDescent="0.25">
      <c r="B88" s="88"/>
      <c r="C88" s="88"/>
      <c r="D88" s="88"/>
      <c r="E88" s="88"/>
      <c r="F88" s="88"/>
      <c r="G88" s="88"/>
      <c r="H88" s="88"/>
      <c r="I88" s="88"/>
      <c r="J88" s="88"/>
      <c r="K88" s="88"/>
      <c r="L88" s="88"/>
      <c r="M88" s="88"/>
      <c r="N88" s="88"/>
      <c r="O88" s="88"/>
      <c r="P88" s="88"/>
      <c r="Q88" s="88"/>
      <c r="R88" s="88"/>
      <c r="S88" s="88"/>
      <c r="T88" s="88"/>
      <c r="U88" s="88"/>
      <c r="V88" s="88"/>
      <c r="W88" s="88"/>
      <c r="X88" s="88"/>
      <c r="Y88" s="88"/>
      <c r="Z88" s="88"/>
      <c r="AA88" s="88"/>
    </row>
    <row r="89" spans="2:27" ht="15.75" customHeight="1" x14ac:dyDescent="0.25">
      <c r="B89" s="88"/>
      <c r="C89" s="88"/>
      <c r="D89" s="88"/>
      <c r="E89" s="88"/>
      <c r="F89" s="88"/>
      <c r="G89" s="88"/>
      <c r="H89" s="88"/>
      <c r="I89" s="88"/>
      <c r="J89" s="88"/>
      <c r="K89" s="88"/>
      <c r="L89" s="88"/>
      <c r="M89" s="88"/>
      <c r="N89" s="88"/>
      <c r="O89" s="88"/>
      <c r="P89" s="88"/>
      <c r="Q89" s="88"/>
      <c r="R89" s="88"/>
      <c r="S89" s="88"/>
      <c r="T89" s="88"/>
      <c r="U89" s="88"/>
      <c r="V89" s="88"/>
      <c r="W89" s="88"/>
      <c r="X89" s="88"/>
      <c r="Y89" s="88"/>
      <c r="Z89" s="88"/>
      <c r="AA89" s="88"/>
    </row>
    <row r="90" spans="2:27" ht="15.75" customHeight="1" x14ac:dyDescent="0.25">
      <c r="B90" s="88"/>
      <c r="C90" s="88"/>
      <c r="D90" s="88"/>
      <c r="E90" s="88"/>
      <c r="F90" s="88"/>
      <c r="G90" s="88"/>
      <c r="H90" s="88"/>
      <c r="I90" s="88"/>
      <c r="J90" s="88"/>
      <c r="K90" s="88"/>
      <c r="L90" s="88"/>
      <c r="M90" s="88"/>
      <c r="N90" s="88"/>
      <c r="O90" s="88"/>
      <c r="P90" s="88"/>
      <c r="Q90" s="88"/>
      <c r="R90" s="88"/>
      <c r="S90" s="88"/>
      <c r="T90" s="88"/>
      <c r="U90" s="88"/>
      <c r="V90" s="88"/>
      <c r="W90" s="88"/>
      <c r="X90" s="88"/>
      <c r="Y90" s="88"/>
      <c r="Z90" s="88"/>
      <c r="AA90" s="88"/>
    </row>
    <row r="91" spans="2:27" ht="15.75" customHeight="1" x14ac:dyDescent="0.25">
      <c r="B91" s="88"/>
      <c r="C91" s="88"/>
      <c r="D91" s="88"/>
      <c r="E91" s="88"/>
      <c r="F91" s="88"/>
      <c r="G91" s="88"/>
      <c r="H91" s="88"/>
      <c r="I91" s="88"/>
      <c r="J91" s="88"/>
      <c r="K91" s="88"/>
      <c r="L91" s="88"/>
      <c r="M91" s="88"/>
      <c r="N91" s="88"/>
      <c r="O91" s="88"/>
      <c r="P91" s="88"/>
      <c r="Q91" s="88"/>
      <c r="R91" s="88"/>
      <c r="S91" s="88"/>
      <c r="T91" s="88"/>
      <c r="U91" s="88"/>
      <c r="V91" s="88"/>
      <c r="W91" s="88"/>
      <c r="X91" s="88"/>
      <c r="Y91" s="88"/>
      <c r="Z91" s="88"/>
      <c r="AA91" s="88"/>
    </row>
    <row r="92" spans="2:27" ht="15.75" customHeight="1" x14ac:dyDescent="0.25">
      <c r="B92" s="88"/>
      <c r="C92" s="88"/>
      <c r="D92" s="88"/>
      <c r="E92" s="88"/>
      <c r="F92" s="88"/>
      <c r="G92" s="88"/>
      <c r="H92" s="88"/>
      <c r="I92" s="88"/>
      <c r="J92" s="88"/>
      <c r="K92" s="88"/>
      <c r="L92" s="88"/>
      <c r="M92" s="88"/>
      <c r="N92" s="88"/>
      <c r="O92" s="88"/>
      <c r="P92" s="88"/>
      <c r="Q92" s="88"/>
      <c r="R92" s="88"/>
      <c r="S92" s="88"/>
      <c r="T92" s="88"/>
      <c r="U92" s="88"/>
      <c r="V92" s="88"/>
      <c r="W92" s="88"/>
      <c r="X92" s="88"/>
      <c r="Y92" s="88"/>
      <c r="Z92" s="88"/>
      <c r="AA92" s="88"/>
    </row>
    <row r="93" spans="2:27" ht="15.75" customHeight="1" x14ac:dyDescent="0.25">
      <c r="B93" s="88"/>
      <c r="C93" s="88"/>
      <c r="D93" s="88"/>
      <c r="E93" s="88"/>
      <c r="F93" s="88"/>
      <c r="G93" s="88"/>
      <c r="H93" s="88"/>
      <c r="I93" s="88"/>
      <c r="J93" s="88"/>
      <c r="K93" s="88"/>
      <c r="L93" s="88"/>
      <c r="M93" s="88"/>
      <c r="N93" s="88"/>
      <c r="O93" s="88"/>
      <c r="P93" s="88"/>
      <c r="Q93" s="88"/>
      <c r="R93" s="88"/>
      <c r="S93" s="88"/>
      <c r="T93" s="88"/>
      <c r="U93" s="88"/>
      <c r="V93" s="88"/>
      <c r="W93" s="88"/>
      <c r="X93" s="88"/>
      <c r="Y93" s="88"/>
      <c r="Z93" s="88"/>
      <c r="AA93" s="88"/>
    </row>
    <row r="94" spans="2:27" ht="15.75" customHeight="1" x14ac:dyDescent="0.25">
      <c r="B94" s="88"/>
      <c r="C94" s="88"/>
      <c r="D94" s="88"/>
      <c r="E94" s="88"/>
      <c r="F94" s="88"/>
      <c r="G94" s="88"/>
      <c r="H94" s="88"/>
      <c r="I94" s="88"/>
      <c r="J94" s="88"/>
      <c r="K94" s="88"/>
      <c r="L94" s="88"/>
      <c r="M94" s="88"/>
      <c r="N94" s="88"/>
      <c r="O94" s="88"/>
      <c r="P94" s="88"/>
      <c r="Q94" s="88"/>
      <c r="R94" s="88"/>
      <c r="S94" s="88"/>
      <c r="T94" s="88"/>
      <c r="U94" s="88"/>
      <c r="V94" s="88"/>
      <c r="W94" s="88"/>
      <c r="X94" s="88"/>
      <c r="Y94" s="88"/>
      <c r="Z94" s="88"/>
      <c r="AA94" s="88"/>
    </row>
    <row r="95" spans="2:27" ht="15.75" customHeight="1" x14ac:dyDescent="0.25">
      <c r="B95" s="88"/>
      <c r="C95" s="88"/>
      <c r="D95" s="88"/>
      <c r="E95" s="88"/>
      <c r="F95" s="88"/>
      <c r="G95" s="88"/>
      <c r="H95" s="88"/>
      <c r="I95" s="88"/>
      <c r="J95" s="88"/>
      <c r="K95" s="88"/>
      <c r="L95" s="88"/>
      <c r="M95" s="88"/>
      <c r="N95" s="88"/>
      <c r="O95" s="88"/>
      <c r="P95" s="88"/>
      <c r="Q95" s="88"/>
      <c r="R95" s="88"/>
      <c r="S95" s="88"/>
      <c r="T95" s="88"/>
      <c r="U95" s="88"/>
      <c r="V95" s="88"/>
      <c r="W95" s="88"/>
      <c r="X95" s="88"/>
      <c r="Y95" s="88"/>
      <c r="Z95" s="88"/>
      <c r="AA95" s="88"/>
    </row>
    <row r="96" spans="2:27" ht="15.75" customHeight="1" x14ac:dyDescent="0.25">
      <c r="B96" s="88"/>
      <c r="C96" s="88"/>
      <c r="D96" s="88"/>
      <c r="E96" s="88"/>
      <c r="F96" s="88"/>
      <c r="G96" s="88"/>
      <c r="H96" s="88"/>
      <c r="I96" s="88"/>
      <c r="J96" s="88"/>
      <c r="K96" s="88"/>
      <c r="L96" s="88"/>
      <c r="M96" s="88"/>
      <c r="N96" s="88"/>
      <c r="O96" s="88"/>
      <c r="P96" s="88"/>
      <c r="Q96" s="88"/>
      <c r="R96" s="88"/>
      <c r="S96" s="88"/>
      <c r="T96" s="88"/>
      <c r="U96" s="88"/>
      <c r="V96" s="88"/>
      <c r="W96" s="88"/>
      <c r="X96" s="88"/>
      <c r="Y96" s="88"/>
      <c r="Z96" s="88"/>
      <c r="AA96" s="88"/>
    </row>
    <row r="97" spans="2:27" ht="15.75" customHeight="1" x14ac:dyDescent="0.25">
      <c r="B97" s="88"/>
      <c r="C97" s="88"/>
      <c r="D97" s="88"/>
      <c r="E97" s="88"/>
      <c r="F97" s="88"/>
      <c r="G97" s="88"/>
      <c r="H97" s="88"/>
      <c r="I97" s="88"/>
      <c r="J97" s="88"/>
      <c r="K97" s="88"/>
      <c r="L97" s="88"/>
      <c r="M97" s="88"/>
      <c r="N97" s="88"/>
      <c r="O97" s="88"/>
      <c r="P97" s="88"/>
      <c r="Q97" s="88"/>
      <c r="R97" s="88"/>
      <c r="S97" s="88"/>
      <c r="T97" s="88"/>
      <c r="U97" s="88"/>
      <c r="V97" s="88"/>
      <c r="W97" s="88"/>
      <c r="X97" s="88"/>
      <c r="Y97" s="88"/>
      <c r="Z97" s="88"/>
      <c r="AA97" s="88"/>
    </row>
    <row r="98" spans="2:27" ht="15.75" customHeight="1" x14ac:dyDescent="0.25">
      <c r="B98" s="88"/>
      <c r="C98" s="88"/>
      <c r="D98" s="88"/>
      <c r="E98" s="88"/>
      <c r="F98" s="88"/>
      <c r="G98" s="88"/>
      <c r="H98" s="88"/>
      <c r="I98" s="88"/>
      <c r="J98" s="88"/>
      <c r="K98" s="88"/>
      <c r="L98" s="88"/>
      <c r="M98" s="88"/>
      <c r="N98" s="88"/>
      <c r="O98" s="88"/>
      <c r="P98" s="88"/>
      <c r="Q98" s="88"/>
      <c r="R98" s="88"/>
      <c r="S98" s="88"/>
      <c r="T98" s="88"/>
      <c r="U98" s="88"/>
      <c r="V98" s="88"/>
      <c r="W98" s="88"/>
      <c r="X98" s="88"/>
      <c r="Y98" s="88"/>
      <c r="Z98" s="88"/>
      <c r="AA98" s="88"/>
    </row>
    <row r="99" spans="2:27" ht="15.75" customHeight="1" x14ac:dyDescent="0.25">
      <c r="B99" s="88"/>
      <c r="C99" s="88"/>
      <c r="D99" s="88"/>
      <c r="E99" s="88"/>
      <c r="F99" s="88"/>
      <c r="G99" s="88"/>
      <c r="H99" s="88"/>
      <c r="I99" s="88"/>
      <c r="J99" s="88"/>
      <c r="K99" s="88"/>
      <c r="L99" s="88"/>
      <c r="M99" s="88"/>
      <c r="N99" s="88"/>
      <c r="O99" s="88"/>
      <c r="P99" s="88"/>
      <c r="Q99" s="88"/>
      <c r="R99" s="88"/>
      <c r="S99" s="88"/>
      <c r="T99" s="88"/>
      <c r="U99" s="88"/>
      <c r="V99" s="88"/>
      <c r="W99" s="88"/>
      <c r="X99" s="88"/>
      <c r="Y99" s="88"/>
      <c r="Z99" s="88"/>
      <c r="AA99" s="88"/>
    </row>
    <row r="100" spans="2:27" ht="15.75" customHeight="1" x14ac:dyDescent="0.25">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row>
    <row r="101" spans="2:27" ht="15.75" customHeight="1" x14ac:dyDescent="0.25">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row>
    <row r="102" spans="2:27" ht="15.75" customHeight="1" x14ac:dyDescent="0.25">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row>
    <row r="103" spans="2:27" ht="15.75" customHeight="1" x14ac:dyDescent="0.25">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c r="AA103" s="88"/>
    </row>
    <row r="104" spans="2:27" ht="15.75" customHeight="1" x14ac:dyDescent="0.25">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c r="AA104" s="88"/>
    </row>
    <row r="105" spans="2:27" ht="15.75" customHeight="1" x14ac:dyDescent="0.25">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c r="AA105" s="88"/>
    </row>
    <row r="106" spans="2:27" ht="15.75" customHeight="1" x14ac:dyDescent="0.25">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c r="AA106" s="88"/>
    </row>
    <row r="107" spans="2:27" ht="15.75" customHeight="1" x14ac:dyDescent="0.25">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c r="AA107" s="88"/>
    </row>
    <row r="108" spans="2:27" ht="15.75" customHeight="1" x14ac:dyDescent="0.25">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c r="AA108" s="88"/>
    </row>
    <row r="109" spans="2:27" ht="15.75" customHeight="1" x14ac:dyDescent="0.25">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c r="AA109" s="88"/>
    </row>
    <row r="110" spans="2:27" ht="15.75" customHeight="1" x14ac:dyDescent="0.25">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c r="AA110" s="88"/>
    </row>
    <row r="111" spans="2:27" ht="15.75" customHeight="1" x14ac:dyDescent="0.25">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c r="AA111" s="88"/>
    </row>
    <row r="112" spans="2:27" ht="15.75" customHeight="1" x14ac:dyDescent="0.25">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row>
    <row r="113" spans="2:27" ht="15.75" customHeight="1" x14ac:dyDescent="0.25">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row>
    <row r="114" spans="2:27" ht="15.75" customHeight="1" x14ac:dyDescent="0.25">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c r="AA114" s="88"/>
    </row>
    <row r="115" spans="2:27" ht="15.75" customHeight="1" x14ac:dyDescent="0.25">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row>
    <row r="116" spans="2:27" ht="15.75" customHeight="1" x14ac:dyDescent="0.25">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row>
    <row r="117" spans="2:27" ht="15.75" customHeight="1" x14ac:dyDescent="0.25">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row>
    <row r="118" spans="2:27" ht="15.75" customHeight="1" x14ac:dyDescent="0.25">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row>
    <row r="119" spans="2:27" ht="15.75" customHeight="1" x14ac:dyDescent="0.25">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row>
    <row r="120" spans="2:27" ht="15.75" customHeight="1" x14ac:dyDescent="0.25">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c r="AA120" s="88"/>
    </row>
    <row r="121" spans="2:27" ht="15.75" customHeight="1" x14ac:dyDescent="0.25">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row>
    <row r="122" spans="2:27" ht="15.75" customHeight="1" x14ac:dyDescent="0.25">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row>
    <row r="123" spans="2:27" ht="15.75" customHeight="1" x14ac:dyDescent="0.25">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row>
    <row r="124" spans="2:27" ht="15.75" customHeight="1" x14ac:dyDescent="0.25">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row>
    <row r="125" spans="2:27" ht="15.75" customHeight="1" x14ac:dyDescent="0.25">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row>
    <row r="126" spans="2:27" ht="15.75" customHeight="1" x14ac:dyDescent="0.25">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row>
    <row r="127" spans="2:27" ht="15.75" customHeight="1" x14ac:dyDescent="0.25">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row>
    <row r="128" spans="2:27" ht="15.75" customHeight="1" x14ac:dyDescent="0.25">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c r="AA128" s="88"/>
    </row>
    <row r="129" spans="2:27" ht="15.75" customHeight="1" x14ac:dyDescent="0.25">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row>
    <row r="130" spans="2:27" ht="15.75" customHeight="1" x14ac:dyDescent="0.25">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row>
    <row r="131" spans="2:27" ht="15.75" customHeight="1" x14ac:dyDescent="0.25">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row>
    <row r="132" spans="2:27" ht="15.75" customHeight="1" x14ac:dyDescent="0.25">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row>
    <row r="133" spans="2:27" ht="15.75" customHeight="1" x14ac:dyDescent="0.25">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row>
    <row r="134" spans="2:27" ht="15.75" customHeight="1" x14ac:dyDescent="0.25">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row>
    <row r="135" spans="2:27" ht="15.75" customHeight="1" x14ac:dyDescent="0.25">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row>
    <row r="136" spans="2:27" ht="15.75" customHeight="1" x14ac:dyDescent="0.25">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c r="AA136" s="88"/>
    </row>
    <row r="137" spans="2:27" ht="15.75" customHeight="1" x14ac:dyDescent="0.25">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row>
    <row r="138" spans="2:27" ht="15.75" customHeight="1" x14ac:dyDescent="0.25">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row>
    <row r="139" spans="2:27" ht="15.75" customHeight="1" x14ac:dyDescent="0.25">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row>
    <row r="140" spans="2:27" ht="15.75" customHeight="1" x14ac:dyDescent="0.25">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row>
    <row r="141" spans="2:27" ht="15.75" customHeight="1" x14ac:dyDescent="0.25">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row>
    <row r="142" spans="2:27" ht="15.75" customHeight="1" x14ac:dyDescent="0.25">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row>
    <row r="143" spans="2:27" ht="15.75" customHeight="1" x14ac:dyDescent="0.25">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row>
    <row r="144" spans="2:27" ht="15.75" customHeight="1" x14ac:dyDescent="0.25">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c r="AA144" s="88"/>
    </row>
    <row r="145" spans="2:27" ht="15.75" customHeight="1" x14ac:dyDescent="0.25">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row>
    <row r="146" spans="2:27" ht="15.75" customHeight="1" x14ac:dyDescent="0.25">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c r="AA146" s="88"/>
    </row>
    <row r="147" spans="2:27" ht="15.75" customHeight="1" x14ac:dyDescent="0.25">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c r="AA147" s="88"/>
    </row>
    <row r="148" spans="2:27" ht="15.75" customHeight="1" x14ac:dyDescent="0.25">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row>
    <row r="149" spans="2:27" ht="15.75" customHeight="1" x14ac:dyDescent="0.25">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row>
    <row r="150" spans="2:27" ht="15.75" customHeight="1" x14ac:dyDescent="0.25">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c r="AA150" s="88"/>
    </row>
    <row r="151" spans="2:27" ht="15.75" customHeight="1" x14ac:dyDescent="0.25">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row>
    <row r="152" spans="2:27" ht="15.75" customHeight="1" x14ac:dyDescent="0.25">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row>
    <row r="153" spans="2:27" ht="15.75" customHeight="1" x14ac:dyDescent="0.25">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row>
    <row r="154" spans="2:27" ht="15.75" customHeight="1" x14ac:dyDescent="0.25">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row>
    <row r="155" spans="2:27" ht="15.75" customHeight="1" x14ac:dyDescent="0.25">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row>
    <row r="156" spans="2:27" ht="15.75" customHeight="1" x14ac:dyDescent="0.25">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row>
    <row r="157" spans="2:27" ht="15.75" customHeight="1" x14ac:dyDescent="0.25">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row>
    <row r="158" spans="2:27" ht="15.75" customHeight="1" x14ac:dyDescent="0.25">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row>
    <row r="159" spans="2:27" ht="15.75" customHeight="1" x14ac:dyDescent="0.25">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row>
    <row r="160" spans="2:27" ht="15.75" customHeight="1" x14ac:dyDescent="0.25">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row>
    <row r="161" spans="2:27" ht="15.75" customHeight="1" x14ac:dyDescent="0.25">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c r="AA161" s="88"/>
    </row>
    <row r="162" spans="2:27" ht="15.75" customHeight="1" x14ac:dyDescent="0.25">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row>
    <row r="163" spans="2:27" ht="15.75" customHeight="1" x14ac:dyDescent="0.25">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row>
    <row r="164" spans="2:27" ht="15.75" customHeight="1" x14ac:dyDescent="0.25">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row>
    <row r="165" spans="2:27" ht="15.75" customHeight="1" x14ac:dyDescent="0.25">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row>
    <row r="166" spans="2:27" ht="15.75" customHeight="1" x14ac:dyDescent="0.25">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row>
    <row r="167" spans="2:27" ht="15.75" customHeight="1" x14ac:dyDescent="0.25">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row>
    <row r="168" spans="2:27" ht="15.75" customHeight="1" x14ac:dyDescent="0.25">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row>
    <row r="169" spans="2:27" ht="15.75" customHeight="1" x14ac:dyDescent="0.25">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row>
    <row r="170" spans="2:27" ht="15.75" customHeight="1" x14ac:dyDescent="0.25">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row>
    <row r="171" spans="2:27" ht="15.75" customHeight="1" x14ac:dyDescent="0.25">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row>
    <row r="172" spans="2:27" ht="15.75" customHeight="1" x14ac:dyDescent="0.25">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row>
    <row r="173" spans="2:27" ht="15.75" customHeight="1" x14ac:dyDescent="0.25">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c r="AA173" s="88"/>
    </row>
    <row r="174" spans="2:27" ht="15.75" customHeight="1" x14ac:dyDescent="0.25">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row>
    <row r="175" spans="2:27" ht="15.75" customHeight="1" x14ac:dyDescent="0.25">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row>
    <row r="176" spans="2:27" ht="15.75" customHeight="1" x14ac:dyDescent="0.25">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row>
    <row r="177" spans="2:27" ht="15.75" customHeight="1" x14ac:dyDescent="0.25">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row>
    <row r="178" spans="2:27" ht="15.75" customHeight="1" x14ac:dyDescent="0.25">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row>
    <row r="179" spans="2:27" ht="15.75" customHeight="1" x14ac:dyDescent="0.25">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row>
    <row r="180" spans="2:27" ht="15.75" customHeight="1" x14ac:dyDescent="0.25">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row>
    <row r="181" spans="2:27" ht="15.75" customHeight="1" x14ac:dyDescent="0.25">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row>
    <row r="182" spans="2:27" ht="15.75" customHeight="1" x14ac:dyDescent="0.25">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row>
    <row r="183" spans="2:27" ht="15.75" customHeight="1" x14ac:dyDescent="0.25">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row>
    <row r="184" spans="2:27" ht="15.75" customHeight="1" x14ac:dyDescent="0.25">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row>
    <row r="185" spans="2:27" ht="15.75" customHeight="1" x14ac:dyDescent="0.25">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row>
    <row r="186" spans="2:27" ht="15.75" customHeight="1" x14ac:dyDescent="0.25">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row>
    <row r="187" spans="2:27" ht="15.75" customHeight="1" x14ac:dyDescent="0.25">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row>
    <row r="188" spans="2:27" ht="15.75" customHeight="1" x14ac:dyDescent="0.25">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row>
    <row r="189" spans="2:27" ht="15.75" customHeight="1" x14ac:dyDescent="0.25">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row>
    <row r="190" spans="2:27" ht="15.75" customHeight="1" x14ac:dyDescent="0.25">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row>
    <row r="191" spans="2:27" ht="15.75" customHeight="1" x14ac:dyDescent="0.25">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row>
    <row r="192" spans="2:27" ht="15.75" customHeight="1" x14ac:dyDescent="0.25">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c r="AA192" s="88"/>
    </row>
    <row r="193" spans="2:27" ht="15.75" customHeight="1" x14ac:dyDescent="0.25">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row>
    <row r="194" spans="2:27" ht="15.75" customHeight="1" x14ac:dyDescent="0.25">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row>
    <row r="195" spans="2:27" ht="15.75" customHeight="1" x14ac:dyDescent="0.25">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row>
    <row r="196" spans="2:27" ht="15.75" customHeight="1" x14ac:dyDescent="0.25">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c r="AA196" s="88"/>
    </row>
    <row r="197" spans="2:27" ht="15.75" customHeight="1" x14ac:dyDescent="0.25">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row>
    <row r="198" spans="2:27" ht="15.75" customHeight="1" x14ac:dyDescent="0.25">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c r="AA198" s="88"/>
    </row>
    <row r="199" spans="2:27" ht="15.75" customHeight="1" x14ac:dyDescent="0.25">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row>
    <row r="200" spans="2:27" ht="15.75" customHeight="1" x14ac:dyDescent="0.25">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c r="AA200" s="88"/>
    </row>
    <row r="201" spans="2:27" ht="15.75" customHeight="1" x14ac:dyDescent="0.25">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row>
    <row r="202" spans="2:27" ht="15.75" customHeight="1" x14ac:dyDescent="0.25">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c r="AA202" s="88"/>
    </row>
    <row r="203" spans="2:27" ht="15.75" customHeight="1" x14ac:dyDescent="0.25">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row>
    <row r="204" spans="2:27" ht="15.75" customHeight="1" x14ac:dyDescent="0.25">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row>
    <row r="205" spans="2:27" ht="15.75" customHeight="1" x14ac:dyDescent="0.25">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row>
    <row r="206" spans="2:27" ht="15.75" customHeight="1" x14ac:dyDescent="0.25">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row>
    <row r="207" spans="2:27" ht="15.75" customHeight="1" x14ac:dyDescent="0.25">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row>
    <row r="208" spans="2:27" ht="15.75" customHeight="1" x14ac:dyDescent="0.25">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c r="AA208" s="88"/>
    </row>
    <row r="209" spans="2:27" ht="15.75" customHeight="1" x14ac:dyDescent="0.25">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row>
    <row r="210" spans="2:27" ht="15.75" customHeight="1" x14ac:dyDescent="0.25">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row>
    <row r="211" spans="2:27" ht="15.75" customHeight="1" x14ac:dyDescent="0.25">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row>
    <row r="212" spans="2:27" ht="15.75" customHeight="1" x14ac:dyDescent="0.25">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c r="AA212" s="88"/>
    </row>
    <row r="213" spans="2:27" ht="15.75" customHeight="1" x14ac:dyDescent="0.25">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row>
    <row r="214" spans="2:27" ht="15.75" customHeight="1" x14ac:dyDescent="0.25">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row>
    <row r="215" spans="2:27" ht="15.75" customHeight="1" x14ac:dyDescent="0.25">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row>
    <row r="216" spans="2:27" ht="15.75" customHeight="1" x14ac:dyDescent="0.25">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row>
    <row r="217" spans="2:27" ht="15.75" customHeight="1" x14ac:dyDescent="0.25">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row>
    <row r="218" spans="2:27" ht="15.75" customHeight="1" x14ac:dyDescent="0.25">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row>
    <row r="219" spans="2:27" ht="15.75" customHeight="1" x14ac:dyDescent="0.25">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row>
    <row r="220" spans="2:27" ht="15.75" customHeight="1" x14ac:dyDescent="0.25">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row>
    <row r="221" spans="2:27" ht="15.75" customHeight="1" x14ac:dyDescent="0.25">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row>
    <row r="222" spans="2:27" ht="15.75" customHeight="1" x14ac:dyDescent="0.25">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row>
    <row r="223" spans="2:27" ht="15.75" customHeight="1" x14ac:dyDescent="0.25">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row>
    <row r="224" spans="2:27" ht="15.75" customHeight="1" x14ac:dyDescent="0.25">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row>
    <row r="225" spans="2:27" ht="15.75" customHeight="1" x14ac:dyDescent="0.25">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row>
    <row r="226" spans="2:27" ht="15.75" customHeight="1" x14ac:dyDescent="0.25">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c r="AA226" s="88"/>
    </row>
    <row r="227" spans="2:27" ht="15.75" customHeight="1" x14ac:dyDescent="0.25">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c r="AA227" s="88"/>
    </row>
    <row r="228" spans="2:27" ht="15.75" customHeight="1" x14ac:dyDescent="0.25">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row>
    <row r="229" spans="2:27" ht="15.75" customHeight="1" x14ac:dyDescent="0.25">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row>
    <row r="230" spans="2:27" ht="15.75" customHeight="1" x14ac:dyDescent="0.25">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row>
    <row r="231" spans="2:27" ht="15.75" customHeight="1" x14ac:dyDescent="0.25">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c r="AA231" s="88"/>
    </row>
    <row r="232" spans="2:27" ht="15.75" customHeight="1" x14ac:dyDescent="0.25">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row>
    <row r="233" spans="2:27" ht="15.75" customHeight="1" x14ac:dyDescent="0.25">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c r="AA233" s="88"/>
    </row>
    <row r="234" spans="2:27" ht="15.75" customHeight="1" x14ac:dyDescent="0.25">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row>
    <row r="235" spans="2:27" ht="15.75" customHeight="1" x14ac:dyDescent="0.25">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c r="AA235" s="88"/>
    </row>
    <row r="236" spans="2:27" ht="15.75" customHeight="1" x14ac:dyDescent="0.25">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c r="AA236" s="88"/>
    </row>
    <row r="237" spans="2:27" ht="15.75" customHeight="1" x14ac:dyDescent="0.25">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c r="AA237" s="88"/>
    </row>
    <row r="238" spans="2:27" ht="15.75" customHeight="1" x14ac:dyDescent="0.25">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c r="AA238" s="88"/>
    </row>
    <row r="239" spans="2:27" ht="15.75" customHeight="1" x14ac:dyDescent="0.25">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c r="AA239" s="88"/>
    </row>
    <row r="240" spans="2:27" ht="15.75" customHeight="1" x14ac:dyDescent="0.25">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row>
    <row r="241" spans="2:27" ht="15.75" customHeight="1" x14ac:dyDescent="0.25">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c r="AA241" s="88"/>
    </row>
    <row r="242" spans="2:27" ht="15.75" customHeight="1" x14ac:dyDescent="0.25">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c r="AA242" s="88"/>
    </row>
    <row r="243" spans="2:27" ht="15.75" customHeight="1" x14ac:dyDescent="0.25">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row>
    <row r="244" spans="2:27" ht="15.75" customHeight="1" x14ac:dyDescent="0.25">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c r="AA244" s="88"/>
    </row>
    <row r="245" spans="2:27" ht="15.75" customHeight="1" x14ac:dyDescent="0.25">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row>
    <row r="246" spans="2:27" ht="15.75" customHeight="1" x14ac:dyDescent="0.25">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row>
    <row r="247" spans="2:27" ht="15.75" customHeight="1" x14ac:dyDescent="0.25">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c r="AA247" s="88"/>
    </row>
    <row r="248" spans="2:27" ht="15.75" customHeight="1" x14ac:dyDescent="0.25">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c r="AA248" s="88"/>
    </row>
    <row r="249" spans="2:27" ht="15.75" customHeight="1" x14ac:dyDescent="0.25">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c r="AA249" s="88"/>
    </row>
    <row r="250" spans="2:27" ht="15.75" customHeight="1" x14ac:dyDescent="0.25">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row>
    <row r="251" spans="2:27" ht="15.75" customHeight="1" x14ac:dyDescent="0.25">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c r="AA251" s="88"/>
    </row>
    <row r="252" spans="2:27" ht="15.75" customHeight="1" x14ac:dyDescent="0.25">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c r="AA252" s="88"/>
    </row>
    <row r="253" spans="2:27" ht="15.75" customHeight="1" x14ac:dyDescent="0.25">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row>
    <row r="254" spans="2:27" ht="15.75" customHeight="1" x14ac:dyDescent="0.25">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row>
    <row r="255" spans="2:27" ht="15.75" customHeight="1" x14ac:dyDescent="0.25">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row>
    <row r="256" spans="2:27" ht="15.75" customHeight="1" x14ac:dyDescent="0.25">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c r="AA256" s="88"/>
    </row>
    <row r="257" spans="2:27" ht="15.75" customHeight="1" x14ac:dyDescent="0.25">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row>
    <row r="258" spans="2:27" ht="15.75" customHeight="1" x14ac:dyDescent="0.25">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c r="AA258" s="88"/>
    </row>
    <row r="259" spans="2:27" ht="15.75" customHeight="1" x14ac:dyDescent="0.25">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c r="AA259" s="88"/>
    </row>
    <row r="260" spans="2:27" ht="15.75" customHeight="1" x14ac:dyDescent="0.25">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c r="AA260" s="88"/>
    </row>
    <row r="261" spans="2:27" ht="15.75" customHeight="1" x14ac:dyDescent="0.25">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row>
    <row r="262" spans="2:27" ht="15.75" customHeight="1" x14ac:dyDescent="0.25">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row>
    <row r="263" spans="2:27" ht="15.75" customHeight="1" x14ac:dyDescent="0.25">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row>
    <row r="264" spans="2:27" ht="15.75" customHeight="1" x14ac:dyDescent="0.25">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row>
    <row r="265" spans="2:27" ht="15.75" customHeight="1" x14ac:dyDescent="0.25">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row>
    <row r="266" spans="2:27" ht="15.75" customHeight="1" x14ac:dyDescent="0.25">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c r="AA266" s="88"/>
    </row>
    <row r="267" spans="2:27" ht="15.75" customHeight="1" x14ac:dyDescent="0.25">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c r="AA267" s="88"/>
    </row>
    <row r="268" spans="2:27" ht="15.75" customHeight="1" x14ac:dyDescent="0.25">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c r="AA268" s="88"/>
    </row>
    <row r="269" spans="2:27" ht="15.75" customHeight="1" x14ac:dyDescent="0.25">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row>
    <row r="270" spans="2:27" ht="15.75" customHeight="1" x14ac:dyDescent="0.25">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row>
    <row r="271" spans="2:27" ht="15.75" customHeight="1" x14ac:dyDescent="0.25">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row>
    <row r="272" spans="2:27" ht="15.75" customHeight="1" x14ac:dyDescent="0.25">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row>
    <row r="273" spans="2:27" ht="15.75" customHeight="1" x14ac:dyDescent="0.25">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c r="AA273" s="88"/>
    </row>
    <row r="274" spans="2:27" ht="15.75" customHeight="1" x14ac:dyDescent="0.25">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c r="AA274" s="88"/>
    </row>
    <row r="275" spans="2:27" ht="15.75" customHeight="1" x14ac:dyDescent="0.25">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c r="AA275" s="88"/>
    </row>
    <row r="276" spans="2:27" ht="15.75" customHeight="1" x14ac:dyDescent="0.25">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c r="AA276" s="88"/>
    </row>
    <row r="277" spans="2:27" ht="15.75" customHeight="1" x14ac:dyDescent="0.25">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row>
    <row r="278" spans="2:27" ht="15.75" customHeight="1" x14ac:dyDescent="0.25">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row>
    <row r="279" spans="2:27" ht="15.75" customHeight="1" x14ac:dyDescent="0.25">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row>
    <row r="280" spans="2:27" ht="15.75" customHeight="1" x14ac:dyDescent="0.25">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row>
    <row r="281" spans="2:27" ht="15.75" customHeight="1" x14ac:dyDescent="0.25">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row>
    <row r="282" spans="2:27" ht="15.75" customHeight="1" x14ac:dyDescent="0.25">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row>
    <row r="283" spans="2:27" ht="15.75" customHeight="1" x14ac:dyDescent="0.25">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row>
    <row r="284" spans="2:27" ht="15.75" customHeight="1" x14ac:dyDescent="0.25">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row>
    <row r="285" spans="2:27" ht="15.75" customHeight="1" x14ac:dyDescent="0.25">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row>
    <row r="286" spans="2:27" ht="15.75" customHeight="1" x14ac:dyDescent="0.25">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row>
    <row r="287" spans="2:27" ht="15.75" customHeight="1" x14ac:dyDescent="0.25">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row>
    <row r="288" spans="2:27" ht="15.75" customHeight="1" x14ac:dyDescent="0.25">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row>
    <row r="289" spans="2:27" ht="15.75" customHeight="1" x14ac:dyDescent="0.25">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row>
    <row r="290" spans="2:27" ht="15.75" customHeight="1" x14ac:dyDescent="0.25">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row>
    <row r="291" spans="2:27" ht="15.75" customHeight="1" x14ac:dyDescent="0.25">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row>
    <row r="292" spans="2:27" ht="15.75" customHeight="1" x14ac:dyDescent="0.25">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row>
    <row r="293" spans="2:27" ht="15.75" customHeight="1" x14ac:dyDescent="0.25">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row>
    <row r="294" spans="2:27" ht="15.75" customHeight="1" x14ac:dyDescent="0.25">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row>
    <row r="295" spans="2:27" ht="15.75" customHeight="1" x14ac:dyDescent="0.25">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row>
    <row r="296" spans="2:27" ht="15.75" customHeight="1" x14ac:dyDescent="0.25">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row>
    <row r="297" spans="2:27" ht="15.75" customHeight="1" x14ac:dyDescent="0.25">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c r="AA297" s="88"/>
    </row>
    <row r="298" spans="2:27" ht="15.75" customHeight="1" x14ac:dyDescent="0.25">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row>
    <row r="299" spans="2:27" ht="15.75" customHeight="1" x14ac:dyDescent="0.25">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row>
    <row r="300" spans="2:27" ht="15.75" customHeight="1" x14ac:dyDescent="0.25">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row>
    <row r="301" spans="2:27" ht="15.75" customHeight="1" x14ac:dyDescent="0.25">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row>
    <row r="302" spans="2:27" ht="15.75" customHeight="1" x14ac:dyDescent="0.25">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row>
    <row r="303" spans="2:27" ht="15.75" customHeight="1" x14ac:dyDescent="0.25">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row>
    <row r="304" spans="2:27" ht="15.75" customHeight="1" x14ac:dyDescent="0.25">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row>
    <row r="305" spans="2:27" ht="15.75" customHeight="1" x14ac:dyDescent="0.25">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row>
    <row r="306" spans="2:27" ht="15.75" customHeight="1" x14ac:dyDescent="0.25">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row>
    <row r="307" spans="2:27" ht="15.75" customHeight="1" x14ac:dyDescent="0.25">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c r="AA307" s="88"/>
    </row>
    <row r="308" spans="2:27" ht="15.75" customHeight="1" x14ac:dyDescent="0.25">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c r="AA308" s="88"/>
    </row>
    <row r="309" spans="2:27" ht="15.75" customHeight="1" x14ac:dyDescent="0.25">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c r="AA309" s="88"/>
    </row>
    <row r="310" spans="2:27" ht="15.75" customHeight="1" x14ac:dyDescent="0.25">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c r="AA310" s="88"/>
    </row>
    <row r="311" spans="2:27" ht="15.75" customHeight="1" x14ac:dyDescent="0.25">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row>
    <row r="312" spans="2:27" ht="15.75" customHeight="1" x14ac:dyDescent="0.25">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row>
    <row r="313" spans="2:27" ht="15.75" customHeight="1" x14ac:dyDescent="0.25">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row>
    <row r="314" spans="2:27" ht="15.75" customHeight="1" x14ac:dyDescent="0.25">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row>
    <row r="315" spans="2:27" ht="15.75" customHeight="1" x14ac:dyDescent="0.25">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c r="AA315" s="88"/>
    </row>
    <row r="316" spans="2:27" ht="15.75" customHeight="1" x14ac:dyDescent="0.25">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row>
    <row r="317" spans="2:27" ht="15.75" customHeight="1" x14ac:dyDescent="0.25">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c r="AA317" s="88"/>
    </row>
    <row r="318" spans="2:27" ht="15.75" customHeight="1" x14ac:dyDescent="0.25">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c r="AA318" s="88"/>
    </row>
    <row r="319" spans="2:27" ht="15.75" customHeight="1" x14ac:dyDescent="0.25">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row>
    <row r="320" spans="2:27" ht="15.75" customHeight="1" x14ac:dyDescent="0.25">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c r="AA320" s="88"/>
    </row>
    <row r="321" spans="2:27" ht="15.75" customHeight="1" x14ac:dyDescent="0.25">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row>
    <row r="322" spans="2:27" ht="15.75" customHeight="1" x14ac:dyDescent="0.25">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c r="AA322" s="88"/>
    </row>
    <row r="323" spans="2:27" ht="15.75" customHeight="1" x14ac:dyDescent="0.25">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row>
    <row r="324" spans="2:27" ht="15.75" customHeight="1" x14ac:dyDescent="0.25">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c r="AA324" s="88"/>
    </row>
    <row r="325" spans="2:27" ht="15.75" customHeight="1" x14ac:dyDescent="0.25">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row>
    <row r="326" spans="2:27" ht="15.75" customHeight="1" x14ac:dyDescent="0.25">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c r="AA326" s="88"/>
    </row>
    <row r="327" spans="2:27" ht="15.75" customHeight="1" x14ac:dyDescent="0.25">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row>
    <row r="328" spans="2:27" ht="15.75" customHeight="1" x14ac:dyDescent="0.25">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row>
    <row r="329" spans="2:27" ht="15.75" customHeight="1" x14ac:dyDescent="0.25">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row>
    <row r="330" spans="2:27" ht="15.75" customHeight="1" x14ac:dyDescent="0.25">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row>
    <row r="331" spans="2:27" ht="15.75" customHeight="1" x14ac:dyDescent="0.25">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row>
    <row r="332" spans="2:27" ht="15.75" customHeight="1" x14ac:dyDescent="0.25">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row>
    <row r="333" spans="2:27" ht="15.75" customHeight="1" x14ac:dyDescent="0.25">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row>
    <row r="334" spans="2:27" ht="15.75" customHeight="1" x14ac:dyDescent="0.25">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row>
    <row r="335" spans="2:27" ht="15.75" customHeight="1" x14ac:dyDescent="0.25">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row>
    <row r="336" spans="2:27" ht="15.75" customHeight="1" x14ac:dyDescent="0.25">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c r="AA336" s="88"/>
    </row>
    <row r="337" spans="2:27" ht="15.75" customHeight="1" x14ac:dyDescent="0.25">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c r="AA337" s="88"/>
    </row>
    <row r="338" spans="2:27" ht="15.75" customHeight="1" x14ac:dyDescent="0.25">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c r="AA338" s="88"/>
    </row>
    <row r="339" spans="2:27" ht="15.75" customHeight="1" x14ac:dyDescent="0.25">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c r="AA339" s="88"/>
    </row>
    <row r="340" spans="2:27" ht="15.75" customHeight="1" x14ac:dyDescent="0.25">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c r="AA340" s="88"/>
    </row>
    <row r="341" spans="2:27" ht="15.75" customHeight="1" x14ac:dyDescent="0.25">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c r="AA341" s="88"/>
    </row>
    <row r="342" spans="2:27" ht="15.75" customHeight="1" x14ac:dyDescent="0.25">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c r="AA342" s="88"/>
    </row>
    <row r="343" spans="2:27" ht="15.75" customHeight="1" x14ac:dyDescent="0.25">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row>
    <row r="344" spans="2:27" ht="15.75" customHeight="1" x14ac:dyDescent="0.25">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row>
    <row r="345" spans="2:27" ht="15.75" customHeight="1" x14ac:dyDescent="0.25">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c r="AA345" s="88"/>
    </row>
    <row r="346" spans="2:27" ht="15.75" customHeight="1" x14ac:dyDescent="0.25">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c r="AA346" s="88"/>
    </row>
    <row r="347" spans="2:27" ht="15.75" customHeight="1" x14ac:dyDescent="0.25">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row>
    <row r="348" spans="2:27" ht="15.75" customHeight="1" x14ac:dyDescent="0.25">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row>
    <row r="349" spans="2:27" ht="15.75" customHeight="1" x14ac:dyDescent="0.25">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c r="AA349" s="88"/>
    </row>
    <row r="350" spans="2:27" ht="15.75" customHeight="1" x14ac:dyDescent="0.25">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row>
    <row r="351" spans="2:27" ht="15.75" customHeight="1" x14ac:dyDescent="0.25">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c r="AA351" s="88"/>
    </row>
    <row r="352" spans="2:27" ht="15.75" customHeight="1" x14ac:dyDescent="0.25">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row>
    <row r="353" spans="2:27" ht="15.75" customHeight="1" x14ac:dyDescent="0.25">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row>
    <row r="354" spans="2:27" ht="15.75" customHeight="1" x14ac:dyDescent="0.25">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row>
    <row r="355" spans="2:27" ht="15.75" customHeight="1" x14ac:dyDescent="0.25">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c r="AA355" s="88"/>
    </row>
    <row r="356" spans="2:27" ht="15.75" customHeight="1" x14ac:dyDescent="0.25">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row>
    <row r="357" spans="2:27" ht="15.75" customHeight="1" x14ac:dyDescent="0.25">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c r="AA357" s="88"/>
    </row>
    <row r="358" spans="2:27" ht="15.75" customHeight="1" x14ac:dyDescent="0.25">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row>
    <row r="359" spans="2:27" ht="15.75" customHeight="1" x14ac:dyDescent="0.25">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c r="AA359" s="88"/>
    </row>
    <row r="360" spans="2:27" ht="15.75" customHeight="1" x14ac:dyDescent="0.25">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row>
    <row r="361" spans="2:27" ht="15.75" customHeight="1" x14ac:dyDescent="0.25">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row>
    <row r="362" spans="2:27" ht="15.75" customHeight="1" x14ac:dyDescent="0.25">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row>
    <row r="363" spans="2:27" ht="15.75" customHeight="1" x14ac:dyDescent="0.25">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row>
    <row r="364" spans="2:27" ht="15.75" customHeight="1" x14ac:dyDescent="0.25">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row>
    <row r="365" spans="2:27" ht="15.75" customHeight="1" x14ac:dyDescent="0.25">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row>
    <row r="366" spans="2:27" ht="15.75" customHeight="1" x14ac:dyDescent="0.25">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row>
    <row r="367" spans="2:27" ht="15.75" customHeight="1" x14ac:dyDescent="0.25">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row>
    <row r="368" spans="2:27" ht="15.75" customHeight="1" x14ac:dyDescent="0.25">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row>
    <row r="369" spans="2:27" ht="15.75" customHeight="1" x14ac:dyDescent="0.25">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row>
    <row r="370" spans="2:27" ht="15.75" customHeight="1" x14ac:dyDescent="0.25">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row>
    <row r="371" spans="2:27" ht="15.75" customHeight="1" x14ac:dyDescent="0.25">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row>
    <row r="372" spans="2:27" ht="15.75" customHeight="1" x14ac:dyDescent="0.25">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row>
    <row r="373" spans="2:27" ht="15.75" customHeight="1" x14ac:dyDescent="0.25">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row>
    <row r="374" spans="2:27" ht="15.75" customHeight="1" x14ac:dyDescent="0.25">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row>
    <row r="375" spans="2:27" ht="15.75" customHeight="1" x14ac:dyDescent="0.25">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row>
    <row r="376" spans="2:27" ht="15.75" customHeight="1" x14ac:dyDescent="0.25">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c r="AA376" s="88"/>
    </row>
    <row r="377" spans="2:27" ht="15.75" customHeight="1" x14ac:dyDescent="0.25">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c r="AA377" s="88"/>
    </row>
    <row r="378" spans="2:27" ht="15.75" customHeight="1" x14ac:dyDescent="0.25">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row>
    <row r="379" spans="2:27" ht="15.75" customHeight="1" x14ac:dyDescent="0.25">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c r="AA379" s="88"/>
    </row>
    <row r="380" spans="2:27" ht="15.75" customHeight="1" x14ac:dyDescent="0.25">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row>
    <row r="381" spans="2:27" ht="15.75" customHeight="1" x14ac:dyDescent="0.25">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row>
    <row r="382" spans="2:27" ht="15.75" customHeight="1" x14ac:dyDescent="0.25">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row>
    <row r="383" spans="2:27" ht="15.75" customHeight="1" x14ac:dyDescent="0.25">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row>
    <row r="384" spans="2:27" ht="15.75" customHeight="1" x14ac:dyDescent="0.25">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row>
    <row r="385" spans="2:27" ht="15.75" customHeight="1" x14ac:dyDescent="0.25">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row>
    <row r="386" spans="2:27" ht="15.75" customHeight="1" x14ac:dyDescent="0.25">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row>
    <row r="387" spans="2:27" ht="15.75" customHeight="1" x14ac:dyDescent="0.25">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row>
    <row r="388" spans="2:27" ht="15.75" customHeight="1" x14ac:dyDescent="0.25">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row>
    <row r="389" spans="2:27" ht="15.75" customHeight="1" x14ac:dyDescent="0.25">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row>
    <row r="390" spans="2:27" ht="15.75" customHeight="1" x14ac:dyDescent="0.25">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row>
    <row r="391" spans="2:27" ht="15.75" customHeight="1" x14ac:dyDescent="0.25">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c r="AA391" s="88"/>
    </row>
    <row r="392" spans="2:27" ht="15.75" customHeight="1" x14ac:dyDescent="0.25">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row>
    <row r="393" spans="2:27" ht="15.75" customHeight="1" x14ac:dyDescent="0.25">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row>
    <row r="394" spans="2:27" ht="15.75" customHeight="1" x14ac:dyDescent="0.25">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row>
    <row r="395" spans="2:27" ht="15.75" customHeight="1" x14ac:dyDescent="0.25">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row>
    <row r="396" spans="2:27" ht="15.75" customHeight="1" x14ac:dyDescent="0.25">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row>
    <row r="397" spans="2:27" ht="15.75" customHeight="1" x14ac:dyDescent="0.25">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row>
    <row r="398" spans="2:27" ht="15.75" customHeight="1" x14ac:dyDescent="0.25">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row>
    <row r="399" spans="2:27" ht="15.75" customHeight="1" x14ac:dyDescent="0.25">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row>
    <row r="400" spans="2:27" ht="15.75" customHeight="1" x14ac:dyDescent="0.25">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row>
    <row r="401" spans="2:27" ht="15.75" customHeight="1" x14ac:dyDescent="0.25">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row>
    <row r="402" spans="2:27" ht="15.75" customHeight="1" x14ac:dyDescent="0.25">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c r="AA402" s="88"/>
    </row>
    <row r="403" spans="2:27" ht="15.75" customHeight="1" x14ac:dyDescent="0.25">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row>
    <row r="404" spans="2:27" ht="15.75" customHeight="1" x14ac:dyDescent="0.25">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row>
    <row r="405" spans="2:27" ht="15.75" customHeight="1" x14ac:dyDescent="0.25">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row>
    <row r="406" spans="2:27" ht="15.75" customHeight="1" x14ac:dyDescent="0.25">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row>
    <row r="407" spans="2:27" ht="15.75" customHeight="1" x14ac:dyDescent="0.25">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row>
    <row r="408" spans="2:27" ht="15.75" customHeight="1" x14ac:dyDescent="0.25">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row>
    <row r="409" spans="2:27" ht="15.75" customHeight="1" x14ac:dyDescent="0.25">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row>
    <row r="410" spans="2:27" ht="15.75" customHeight="1" x14ac:dyDescent="0.25">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row>
    <row r="411" spans="2:27" ht="15.75" customHeight="1" x14ac:dyDescent="0.25">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c r="AA411" s="88"/>
    </row>
    <row r="412" spans="2:27" ht="15.75" customHeight="1" x14ac:dyDescent="0.25">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c r="AA412" s="88"/>
    </row>
    <row r="413" spans="2:27" ht="15.75" customHeight="1" x14ac:dyDescent="0.25">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c r="AA413" s="88"/>
    </row>
    <row r="414" spans="2:27" ht="15.75" customHeight="1" x14ac:dyDescent="0.25">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c r="AA414" s="88"/>
    </row>
    <row r="415" spans="2:27" ht="15.75" customHeight="1" x14ac:dyDescent="0.25">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c r="AA415" s="88"/>
    </row>
    <row r="416" spans="2:27" ht="15.75" customHeight="1" x14ac:dyDescent="0.25">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c r="AA416" s="88"/>
    </row>
    <row r="417" spans="2:27" ht="15.75" customHeight="1" x14ac:dyDescent="0.25">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c r="AA417" s="88"/>
    </row>
    <row r="418" spans="2:27" ht="15.75" customHeight="1" x14ac:dyDescent="0.25">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c r="AA418" s="88"/>
    </row>
    <row r="419" spans="2:27" ht="15.75" customHeight="1" x14ac:dyDescent="0.25">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c r="AA419" s="88"/>
    </row>
    <row r="420" spans="2:27" ht="15.75" customHeight="1" x14ac:dyDescent="0.25">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row>
    <row r="421" spans="2:27" ht="15.75" customHeight="1" x14ac:dyDescent="0.25">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c r="AA421" s="88"/>
    </row>
    <row r="422" spans="2:27" ht="15.75" customHeight="1" x14ac:dyDescent="0.25">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c r="AA422" s="88"/>
    </row>
    <row r="423" spans="2:27" ht="15.75" customHeight="1" x14ac:dyDescent="0.25">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c r="AA423" s="88"/>
    </row>
    <row r="424" spans="2:27" ht="15.75" customHeight="1" x14ac:dyDescent="0.25">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c r="AA424" s="88"/>
    </row>
    <row r="425" spans="2:27" ht="15.75" customHeight="1" x14ac:dyDescent="0.25">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c r="AA425" s="88"/>
    </row>
    <row r="426" spans="2:27" ht="15.75" customHeight="1" x14ac:dyDescent="0.25">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c r="AA426" s="88"/>
    </row>
    <row r="427" spans="2:27" ht="15.75" customHeight="1" x14ac:dyDescent="0.25">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c r="AA427" s="88"/>
    </row>
    <row r="428" spans="2:27" ht="15.75" customHeight="1" x14ac:dyDescent="0.25">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c r="AA428" s="88"/>
    </row>
    <row r="429" spans="2:27" ht="15.75" customHeight="1" x14ac:dyDescent="0.25">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c r="AA429" s="88"/>
    </row>
    <row r="430" spans="2:27" ht="15.75" customHeight="1" x14ac:dyDescent="0.25">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c r="AA430" s="88"/>
    </row>
    <row r="431" spans="2:27" ht="15.75" customHeight="1" x14ac:dyDescent="0.25">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c r="AA431" s="88"/>
    </row>
    <row r="432" spans="2:27" ht="15.75" customHeight="1" x14ac:dyDescent="0.25">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c r="AA432" s="88"/>
    </row>
    <row r="433" spans="2:27" ht="15.75" customHeight="1" x14ac:dyDescent="0.25">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c r="AA433" s="88"/>
    </row>
    <row r="434" spans="2:27" ht="15.75" customHeight="1" x14ac:dyDescent="0.25">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c r="AA434" s="88"/>
    </row>
    <row r="435" spans="2:27" ht="15.75" customHeight="1" x14ac:dyDescent="0.25">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c r="AA435" s="88"/>
    </row>
    <row r="436" spans="2:27" ht="15.75" customHeight="1" x14ac:dyDescent="0.25">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c r="AA436" s="88"/>
    </row>
    <row r="437" spans="2:27" ht="15.75" customHeight="1" x14ac:dyDescent="0.25">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c r="AA437" s="88"/>
    </row>
    <row r="438" spans="2:27" ht="15.75" customHeight="1" x14ac:dyDescent="0.25">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c r="AA438" s="88"/>
    </row>
    <row r="439" spans="2:27" ht="15.75" customHeight="1" x14ac:dyDescent="0.25">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c r="AA439" s="88"/>
    </row>
    <row r="440" spans="2:27" ht="15.75" customHeight="1" x14ac:dyDescent="0.25">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c r="AA440" s="88"/>
    </row>
    <row r="441" spans="2:27" ht="15.75" customHeight="1" x14ac:dyDescent="0.25">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c r="AA441" s="88"/>
    </row>
    <row r="442" spans="2:27" ht="15.75" customHeight="1" x14ac:dyDescent="0.25">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c r="AA442" s="88"/>
    </row>
    <row r="443" spans="2:27" ht="15.75" customHeight="1" x14ac:dyDescent="0.25">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c r="AA443" s="88"/>
    </row>
    <row r="444" spans="2:27" ht="15.75" customHeight="1" x14ac:dyDescent="0.25">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c r="AA444" s="88"/>
    </row>
    <row r="445" spans="2:27" ht="15.75" customHeight="1" x14ac:dyDescent="0.25">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c r="AA445" s="88"/>
    </row>
    <row r="446" spans="2:27" ht="15.75" customHeight="1" x14ac:dyDescent="0.25">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c r="AA446" s="88"/>
    </row>
    <row r="447" spans="2:27" ht="15.75" customHeight="1" x14ac:dyDescent="0.25">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c r="AA447" s="88"/>
    </row>
    <row r="448" spans="2:27" ht="15.75" customHeight="1" x14ac:dyDescent="0.25">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c r="AA448" s="88"/>
    </row>
    <row r="449" spans="2:27" ht="15.75" customHeight="1" x14ac:dyDescent="0.25">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c r="AA449" s="88"/>
    </row>
    <row r="450" spans="2:27" ht="15.75" customHeight="1" x14ac:dyDescent="0.25">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c r="AA450" s="88"/>
    </row>
    <row r="451" spans="2:27" ht="15.75" customHeight="1" x14ac:dyDescent="0.25">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c r="AA451" s="88"/>
    </row>
    <row r="452" spans="2:27" ht="15.75" customHeight="1" x14ac:dyDescent="0.25">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c r="AA452" s="88"/>
    </row>
    <row r="453" spans="2:27" ht="15.75" customHeight="1" x14ac:dyDescent="0.25">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c r="AA453" s="88"/>
    </row>
    <row r="454" spans="2:27" ht="15.75" customHeight="1" x14ac:dyDescent="0.25">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c r="AA454" s="88"/>
    </row>
    <row r="455" spans="2:27" ht="15.75" customHeight="1" x14ac:dyDescent="0.25">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c r="AA455" s="88"/>
    </row>
    <row r="456" spans="2:27" ht="15.75" customHeight="1" x14ac:dyDescent="0.25">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c r="AA456" s="88"/>
    </row>
    <row r="457" spans="2:27" ht="15.75" customHeight="1" x14ac:dyDescent="0.25">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c r="AA457" s="88"/>
    </row>
    <row r="458" spans="2:27" ht="15.75" customHeight="1" x14ac:dyDescent="0.25">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c r="AA458" s="88"/>
    </row>
    <row r="459" spans="2:27" ht="15.75" customHeight="1" x14ac:dyDescent="0.25">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c r="AA459" s="88"/>
    </row>
    <row r="460" spans="2:27" ht="15.75" customHeight="1" x14ac:dyDescent="0.25">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c r="AA460" s="88"/>
    </row>
    <row r="461" spans="2:27" ht="15.75" customHeight="1" x14ac:dyDescent="0.25">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c r="AA461" s="88"/>
    </row>
    <row r="462" spans="2:27" ht="15.75" customHeight="1" x14ac:dyDescent="0.25">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c r="AA462" s="88"/>
    </row>
    <row r="463" spans="2:27" ht="15.75" customHeight="1" x14ac:dyDescent="0.25">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c r="AA463" s="88"/>
    </row>
    <row r="464" spans="2:27" ht="15.75" customHeight="1" x14ac:dyDescent="0.25">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c r="AA464" s="88"/>
    </row>
    <row r="465" spans="2:27" ht="15.75" customHeight="1" x14ac:dyDescent="0.25">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c r="AA465" s="88"/>
    </row>
    <row r="466" spans="2:27" ht="15.75" customHeight="1" x14ac:dyDescent="0.25">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c r="AA466" s="88"/>
    </row>
    <row r="467" spans="2:27" ht="15.75" customHeight="1" x14ac:dyDescent="0.25">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c r="AA467" s="88"/>
    </row>
    <row r="468" spans="2:27" ht="15.75" customHeight="1" x14ac:dyDescent="0.25">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c r="AA468" s="88"/>
    </row>
    <row r="469" spans="2:27" ht="15.75" customHeight="1" x14ac:dyDescent="0.25">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c r="AA469" s="88"/>
    </row>
    <row r="470" spans="2:27" ht="15.75" customHeight="1" x14ac:dyDescent="0.25">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c r="AA470" s="88"/>
    </row>
    <row r="471" spans="2:27" ht="15.75" customHeight="1" x14ac:dyDescent="0.25">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c r="AA471" s="88"/>
    </row>
    <row r="472" spans="2:27" ht="15.75" customHeight="1" x14ac:dyDescent="0.25">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c r="AA472" s="88"/>
    </row>
    <row r="473" spans="2:27" ht="15.75" customHeight="1" x14ac:dyDescent="0.25">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c r="AA473" s="88"/>
    </row>
    <row r="474" spans="2:27" ht="15.75" customHeight="1" x14ac:dyDescent="0.25">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c r="AA474" s="88"/>
    </row>
    <row r="475" spans="2:27" ht="15.75" customHeight="1" x14ac:dyDescent="0.25">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c r="AA475" s="88"/>
    </row>
    <row r="476" spans="2:27" ht="15.75" customHeight="1" x14ac:dyDescent="0.25">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c r="AA476" s="88"/>
    </row>
    <row r="477" spans="2:27" ht="15.75" customHeight="1" x14ac:dyDescent="0.25">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c r="AA477" s="88"/>
    </row>
    <row r="478" spans="2:27" ht="15.75" customHeight="1" x14ac:dyDescent="0.25">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c r="AA478" s="88"/>
    </row>
    <row r="479" spans="2:27" ht="15.75" customHeight="1" x14ac:dyDescent="0.25">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c r="AA479" s="88"/>
    </row>
    <row r="480" spans="2:27" ht="15.75" customHeight="1" x14ac:dyDescent="0.25">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c r="AA480" s="88"/>
    </row>
    <row r="481" spans="2:27" ht="15.75" customHeight="1" x14ac:dyDescent="0.25">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c r="AA481" s="88"/>
    </row>
    <row r="482" spans="2:27" ht="15.75" customHeight="1" x14ac:dyDescent="0.25">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c r="AA482" s="88"/>
    </row>
    <row r="483" spans="2:27" ht="15.75" customHeight="1" x14ac:dyDescent="0.25">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c r="AA483" s="88"/>
    </row>
    <row r="484" spans="2:27" ht="15.75" customHeight="1" x14ac:dyDescent="0.25">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c r="AA484" s="88"/>
    </row>
    <row r="485" spans="2:27" ht="15.75" customHeight="1" x14ac:dyDescent="0.25">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c r="AA485" s="88"/>
    </row>
    <row r="486" spans="2:27" ht="15.75" customHeight="1" x14ac:dyDescent="0.25">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c r="AA486" s="88"/>
    </row>
    <row r="487" spans="2:27" ht="15.75" customHeight="1" x14ac:dyDescent="0.25">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c r="AA487" s="88"/>
    </row>
    <row r="488" spans="2:27" ht="15.75" customHeight="1" x14ac:dyDescent="0.25">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c r="AA488" s="88"/>
    </row>
    <row r="489" spans="2:27" ht="15.75" customHeight="1" x14ac:dyDescent="0.25">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c r="AA489" s="88"/>
    </row>
    <row r="490" spans="2:27" ht="15.75" customHeight="1" x14ac:dyDescent="0.25">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c r="AA490" s="88"/>
    </row>
    <row r="491" spans="2:27" ht="15.75" customHeight="1" x14ac:dyDescent="0.25">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c r="AA491" s="88"/>
    </row>
    <row r="492" spans="2:27" ht="15.75" customHeight="1" x14ac:dyDescent="0.25">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c r="AA492" s="88"/>
    </row>
    <row r="493" spans="2:27" ht="15.75" customHeight="1" x14ac:dyDescent="0.25">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c r="AA493" s="88"/>
    </row>
    <row r="494" spans="2:27" ht="15.75" customHeight="1" x14ac:dyDescent="0.25">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c r="AA494" s="88"/>
    </row>
    <row r="495" spans="2:27" ht="15.75" customHeight="1" x14ac:dyDescent="0.25">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c r="AA495" s="88"/>
    </row>
    <row r="496" spans="2:27" ht="15.75" customHeight="1" x14ac:dyDescent="0.25">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c r="AA496" s="88"/>
    </row>
    <row r="497" spans="2:27" ht="15.75" customHeight="1" x14ac:dyDescent="0.25">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c r="AA497" s="88"/>
    </row>
    <row r="498" spans="2:27" ht="15.75" customHeight="1" x14ac:dyDescent="0.25">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c r="AA498" s="88"/>
    </row>
    <row r="499" spans="2:27" ht="15.75" customHeight="1" x14ac:dyDescent="0.25">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c r="AA499" s="88"/>
    </row>
    <row r="500" spans="2:27" ht="15.75" customHeight="1" x14ac:dyDescent="0.25">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c r="AA500" s="88"/>
    </row>
    <row r="501" spans="2:27" ht="15.75" customHeight="1" x14ac:dyDescent="0.25">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c r="AA501" s="88"/>
    </row>
    <row r="502" spans="2:27" ht="15.75" customHeight="1" x14ac:dyDescent="0.25">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c r="AA502" s="88"/>
    </row>
    <row r="503" spans="2:27" ht="15.75" customHeight="1" x14ac:dyDescent="0.25">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c r="AA503" s="88"/>
    </row>
    <row r="504" spans="2:27" ht="15.75" customHeight="1" x14ac:dyDescent="0.25">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c r="AA504" s="88"/>
    </row>
    <row r="505" spans="2:27" ht="15.75" customHeight="1" x14ac:dyDescent="0.25">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c r="AA505" s="88"/>
    </row>
    <row r="506" spans="2:27" ht="15.75" customHeight="1" x14ac:dyDescent="0.25">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c r="AA506" s="88"/>
    </row>
    <row r="507" spans="2:27" ht="15.75" customHeight="1" x14ac:dyDescent="0.25">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c r="AA507" s="88"/>
    </row>
    <row r="508" spans="2:27" ht="15.75" customHeight="1" x14ac:dyDescent="0.25">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c r="AA508" s="88"/>
    </row>
    <row r="509" spans="2:27" ht="15.75" customHeight="1" x14ac:dyDescent="0.25">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c r="AA509" s="88"/>
    </row>
    <row r="510" spans="2:27" ht="15.75" customHeight="1" x14ac:dyDescent="0.25">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c r="AA510" s="88"/>
    </row>
    <row r="511" spans="2:27" ht="15.75" customHeight="1" x14ac:dyDescent="0.25">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c r="AA511" s="88"/>
    </row>
    <row r="512" spans="2:27" ht="15.75" customHeight="1" x14ac:dyDescent="0.25">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c r="AA512" s="88"/>
    </row>
    <row r="513" spans="2:27" ht="15.75" customHeight="1" x14ac:dyDescent="0.25">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c r="AA513" s="88"/>
    </row>
    <row r="514" spans="2:27" ht="15.75" customHeight="1" x14ac:dyDescent="0.25">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c r="AA514" s="88"/>
    </row>
    <row r="515" spans="2:27" ht="15.75" customHeight="1" x14ac:dyDescent="0.25">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c r="AA515" s="88"/>
    </row>
    <row r="516" spans="2:27" ht="15.75" customHeight="1" x14ac:dyDescent="0.25">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c r="AA516" s="88"/>
    </row>
    <row r="517" spans="2:27" ht="15.75" customHeight="1" x14ac:dyDescent="0.25">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c r="AA517" s="88"/>
    </row>
    <row r="518" spans="2:27" ht="15.75" customHeight="1" x14ac:dyDescent="0.25">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c r="AA518" s="88"/>
    </row>
    <row r="519" spans="2:27" ht="15.75" customHeight="1" x14ac:dyDescent="0.25">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c r="AA519" s="88"/>
    </row>
    <row r="520" spans="2:27" ht="15.75" customHeight="1" x14ac:dyDescent="0.25">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c r="AA520" s="88"/>
    </row>
    <row r="521" spans="2:27" ht="15.75" customHeight="1" x14ac:dyDescent="0.25">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c r="AA521" s="88"/>
    </row>
    <row r="522" spans="2:27" ht="15.75" customHeight="1" x14ac:dyDescent="0.25">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c r="AA522" s="88"/>
    </row>
    <row r="523" spans="2:27" ht="15.75" customHeight="1" x14ac:dyDescent="0.25">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c r="AA523" s="88"/>
    </row>
    <row r="524" spans="2:27" ht="15.75" customHeight="1" x14ac:dyDescent="0.25">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c r="AA524" s="88"/>
    </row>
    <row r="525" spans="2:27" ht="15.75" customHeight="1" x14ac:dyDescent="0.25">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c r="AA525" s="88"/>
    </row>
    <row r="526" spans="2:27" ht="15.75" customHeight="1" x14ac:dyDescent="0.25">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c r="AA526" s="88"/>
    </row>
    <row r="527" spans="2:27" ht="15.75" customHeight="1" x14ac:dyDescent="0.25">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c r="AA527" s="88"/>
    </row>
    <row r="528" spans="2:27" ht="15.75" customHeight="1" x14ac:dyDescent="0.25">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c r="AA528" s="88"/>
    </row>
    <row r="529" spans="2:27" ht="15.75" customHeight="1" x14ac:dyDescent="0.25">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c r="AA529" s="88"/>
    </row>
    <row r="530" spans="2:27" ht="15.75" customHeight="1" x14ac:dyDescent="0.25">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c r="AA530" s="88"/>
    </row>
    <row r="531" spans="2:27" ht="15.75" customHeight="1" x14ac:dyDescent="0.25">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c r="AA531" s="88"/>
    </row>
    <row r="532" spans="2:27" ht="15.75" customHeight="1" x14ac:dyDescent="0.25">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c r="AA532" s="88"/>
    </row>
    <row r="533" spans="2:27" ht="15.75" customHeight="1" x14ac:dyDescent="0.25">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c r="AA533" s="88"/>
    </row>
    <row r="534" spans="2:27" ht="15.75" customHeight="1" x14ac:dyDescent="0.25">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c r="AA534" s="88"/>
    </row>
    <row r="535" spans="2:27" ht="15.75" customHeight="1" x14ac:dyDescent="0.25">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row>
    <row r="536" spans="2:27" ht="15.75" customHeight="1" x14ac:dyDescent="0.25">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c r="AA536" s="88"/>
    </row>
    <row r="537" spans="2:27" ht="15.75" customHeight="1" x14ac:dyDescent="0.25">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c r="AA537" s="88"/>
    </row>
    <row r="538" spans="2:27" ht="15.75" customHeight="1" x14ac:dyDescent="0.25">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c r="AA538" s="88"/>
    </row>
    <row r="539" spans="2:27" ht="15.75" customHeight="1" x14ac:dyDescent="0.25">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c r="AA539" s="88"/>
    </row>
    <row r="540" spans="2:27" ht="15.75" customHeight="1" x14ac:dyDescent="0.25">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c r="AA540" s="88"/>
    </row>
    <row r="541" spans="2:27" ht="15.75" customHeight="1" x14ac:dyDescent="0.25">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c r="AA541" s="88"/>
    </row>
    <row r="542" spans="2:27" ht="15.75" customHeight="1" x14ac:dyDescent="0.25">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c r="AA542" s="88"/>
    </row>
    <row r="543" spans="2:27" ht="15.75" customHeight="1" x14ac:dyDescent="0.25">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row>
    <row r="544" spans="2:27" ht="15.75" customHeight="1" x14ac:dyDescent="0.25">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row>
    <row r="545" spans="2:27" ht="15.75" customHeight="1" x14ac:dyDescent="0.25">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row>
    <row r="546" spans="2:27" ht="15.75" customHeight="1" x14ac:dyDescent="0.25">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row>
    <row r="547" spans="2:27" ht="15.75" customHeight="1" x14ac:dyDescent="0.25">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row>
    <row r="548" spans="2:27" ht="15.75" customHeight="1" x14ac:dyDescent="0.25">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row>
    <row r="549" spans="2:27" ht="15.75" customHeight="1" x14ac:dyDescent="0.25">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row>
    <row r="550" spans="2:27" ht="15.75" customHeight="1" x14ac:dyDescent="0.25">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row>
    <row r="551" spans="2:27" ht="15.75" customHeight="1" x14ac:dyDescent="0.25">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row>
    <row r="552" spans="2:27" ht="15.75" customHeight="1" x14ac:dyDescent="0.25">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row>
    <row r="553" spans="2:27" ht="15.75" customHeight="1" x14ac:dyDescent="0.25">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row>
    <row r="554" spans="2:27" ht="15.75" customHeight="1" x14ac:dyDescent="0.25">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row>
    <row r="555" spans="2:27" ht="15.75" customHeight="1" x14ac:dyDescent="0.25">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row>
    <row r="556" spans="2:27" ht="15.75" customHeight="1" x14ac:dyDescent="0.25">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row>
    <row r="557" spans="2:27" ht="15.75" customHeight="1" x14ac:dyDescent="0.25">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row>
    <row r="558" spans="2:27" ht="15.75" customHeight="1" x14ac:dyDescent="0.25">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row>
    <row r="559" spans="2:27" ht="15.75" customHeight="1" x14ac:dyDescent="0.25">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row>
    <row r="560" spans="2:27" ht="15.75" customHeight="1" x14ac:dyDescent="0.25">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row>
    <row r="561" spans="2:27" ht="15.75" customHeight="1" x14ac:dyDescent="0.25">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row>
    <row r="562" spans="2:27" ht="15.75" customHeight="1" x14ac:dyDescent="0.25">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row>
    <row r="563" spans="2:27" ht="15.75" customHeight="1" x14ac:dyDescent="0.25">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row>
    <row r="564" spans="2:27" ht="15.75" customHeight="1" x14ac:dyDescent="0.25">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c r="AA564" s="88"/>
    </row>
    <row r="565" spans="2:27" ht="15.75" customHeight="1" x14ac:dyDescent="0.25">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c r="AA565" s="88"/>
    </row>
    <row r="566" spans="2:27" ht="15.75" customHeight="1" x14ac:dyDescent="0.25">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c r="AA566" s="88"/>
    </row>
    <row r="567" spans="2:27" ht="15.75" customHeight="1" x14ac:dyDescent="0.25">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c r="AA567" s="88"/>
    </row>
    <row r="568" spans="2:27" ht="15.75" customHeight="1" x14ac:dyDescent="0.25">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c r="AA568" s="88"/>
    </row>
    <row r="569" spans="2:27" ht="15.75" customHeight="1" x14ac:dyDescent="0.25">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c r="AA569" s="88"/>
    </row>
    <row r="570" spans="2:27" ht="15.75" customHeight="1" x14ac:dyDescent="0.25">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c r="AA570" s="88"/>
    </row>
    <row r="571" spans="2:27" ht="15.75" customHeight="1" x14ac:dyDescent="0.25">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c r="AA571" s="88"/>
    </row>
    <row r="572" spans="2:27" ht="15.75" customHeight="1" x14ac:dyDescent="0.25">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c r="AA572" s="88"/>
    </row>
    <row r="573" spans="2:27" ht="15.75" customHeight="1" x14ac:dyDescent="0.25">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c r="AA573" s="88"/>
    </row>
    <row r="574" spans="2:27" ht="15.75" customHeight="1" x14ac:dyDescent="0.25">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c r="AA574" s="88"/>
    </row>
    <row r="575" spans="2:27" ht="15.75" customHeight="1" x14ac:dyDescent="0.25">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c r="AA575" s="88"/>
    </row>
    <row r="576" spans="2:27" ht="15.75" customHeight="1" x14ac:dyDescent="0.25">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c r="AA576" s="88"/>
    </row>
    <row r="577" spans="2:27" ht="15.75" customHeight="1" x14ac:dyDescent="0.25">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c r="AA577" s="88"/>
    </row>
    <row r="578" spans="2:27" ht="15.75" customHeight="1" x14ac:dyDescent="0.25">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c r="AA578" s="88"/>
    </row>
    <row r="579" spans="2:27" ht="15.75" customHeight="1" x14ac:dyDescent="0.25">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c r="AA579" s="88"/>
    </row>
    <row r="580" spans="2:27" ht="15.75" customHeight="1" x14ac:dyDescent="0.25">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c r="AA580" s="88"/>
    </row>
    <row r="581" spans="2:27" ht="15.75" customHeight="1" x14ac:dyDescent="0.25">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c r="AA581" s="88"/>
    </row>
    <row r="582" spans="2:27" ht="15.75" customHeight="1" x14ac:dyDescent="0.25">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c r="AA582" s="88"/>
    </row>
    <row r="583" spans="2:27" ht="15.75" customHeight="1" x14ac:dyDescent="0.25">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c r="AA583" s="88"/>
    </row>
    <row r="584" spans="2:27" ht="15.75" customHeight="1" x14ac:dyDescent="0.25">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c r="AA584" s="88"/>
    </row>
    <row r="585" spans="2:27" ht="15.75" customHeight="1" x14ac:dyDescent="0.25">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c r="AA585" s="88"/>
    </row>
    <row r="586" spans="2:27" ht="15.75" customHeight="1" x14ac:dyDescent="0.25">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c r="AA586" s="88"/>
    </row>
    <row r="587" spans="2:27" ht="15.75" customHeight="1" x14ac:dyDescent="0.25">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c r="AA587" s="88"/>
    </row>
    <row r="588" spans="2:27" ht="15.75" customHeight="1" x14ac:dyDescent="0.25">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c r="AA588" s="88"/>
    </row>
    <row r="589" spans="2:27" ht="15.75" customHeight="1" x14ac:dyDescent="0.25">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c r="AA589" s="88"/>
    </row>
    <row r="590" spans="2:27" ht="15.75" customHeight="1" x14ac:dyDescent="0.25">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c r="AA590" s="88"/>
    </row>
    <row r="591" spans="2:27" ht="15.75" customHeight="1" x14ac:dyDescent="0.25">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c r="AA591" s="88"/>
    </row>
    <row r="592" spans="2:27" ht="15.75" customHeight="1" x14ac:dyDescent="0.25">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c r="AA592" s="88"/>
    </row>
    <row r="593" spans="2:27" ht="15.75" customHeight="1" x14ac:dyDescent="0.25">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c r="AA593" s="88"/>
    </row>
    <row r="594" spans="2:27" ht="15.75" customHeight="1" x14ac:dyDescent="0.25">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c r="AA594" s="88"/>
    </row>
    <row r="595" spans="2:27" ht="15.75" customHeight="1" x14ac:dyDescent="0.25">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c r="AA595" s="88"/>
    </row>
    <row r="596" spans="2:27" ht="15.75" customHeight="1" x14ac:dyDescent="0.25">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c r="AA596" s="88"/>
    </row>
    <row r="597" spans="2:27" ht="15.75" customHeight="1" x14ac:dyDescent="0.25">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c r="AA597" s="88"/>
    </row>
    <row r="598" spans="2:27" ht="15.75" customHeight="1" x14ac:dyDescent="0.25">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c r="AA598" s="88"/>
    </row>
    <row r="599" spans="2:27" ht="15.75" customHeight="1" x14ac:dyDescent="0.25">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c r="AA599" s="88"/>
    </row>
    <row r="600" spans="2:27" ht="15.75" customHeight="1" x14ac:dyDescent="0.25">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c r="AA600" s="88"/>
    </row>
    <row r="601" spans="2:27" ht="15.75" customHeight="1" x14ac:dyDescent="0.25">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c r="AA601" s="88"/>
    </row>
    <row r="602" spans="2:27" ht="15.75" customHeight="1" x14ac:dyDescent="0.25">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c r="AA602" s="88"/>
    </row>
    <row r="603" spans="2:27" ht="15.75" customHeight="1" x14ac:dyDescent="0.25">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c r="AA603" s="88"/>
    </row>
    <row r="604" spans="2:27" ht="15.75" customHeight="1" x14ac:dyDescent="0.25">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c r="AA604" s="88"/>
    </row>
    <row r="605" spans="2:27" ht="15.75" customHeight="1" x14ac:dyDescent="0.25">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c r="AA605" s="88"/>
    </row>
    <row r="606" spans="2:27" ht="15.75" customHeight="1" x14ac:dyDescent="0.25">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c r="AA606" s="88"/>
    </row>
    <row r="607" spans="2:27" ht="15.75" customHeight="1" x14ac:dyDescent="0.25">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c r="AA607" s="88"/>
    </row>
    <row r="608" spans="2:27" ht="15.75" customHeight="1" x14ac:dyDescent="0.25">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c r="AA608" s="88"/>
    </row>
    <row r="609" spans="2:27" ht="15.75" customHeight="1" x14ac:dyDescent="0.25">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c r="AA609" s="88"/>
    </row>
    <row r="610" spans="2:27" ht="15.75" customHeight="1" x14ac:dyDescent="0.25">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c r="AA610" s="88"/>
    </row>
    <row r="611" spans="2:27" ht="15.75" customHeight="1" x14ac:dyDescent="0.25">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c r="AA611" s="88"/>
    </row>
    <row r="612" spans="2:27" ht="15.75" customHeight="1" x14ac:dyDescent="0.25">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c r="AA612" s="88"/>
    </row>
    <row r="613" spans="2:27" ht="15.75" customHeight="1" x14ac:dyDescent="0.25">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c r="AA613" s="88"/>
    </row>
    <row r="614" spans="2:27" ht="15.75" customHeight="1" x14ac:dyDescent="0.25">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c r="AA614" s="88"/>
    </row>
    <row r="615" spans="2:27" ht="15.75" customHeight="1" x14ac:dyDescent="0.25">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c r="AA615" s="88"/>
    </row>
    <row r="616" spans="2:27" ht="15.75" customHeight="1" x14ac:dyDescent="0.25">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c r="AA616" s="88"/>
    </row>
    <row r="617" spans="2:27" ht="15.75" customHeight="1" x14ac:dyDescent="0.25">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c r="AA617" s="88"/>
    </row>
    <row r="618" spans="2:27" ht="15.75" customHeight="1" x14ac:dyDescent="0.25">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c r="AA618" s="88"/>
    </row>
    <row r="619" spans="2:27" ht="15.75" customHeight="1" x14ac:dyDescent="0.25">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c r="AA619" s="88"/>
    </row>
    <row r="620" spans="2:27" ht="15.75" customHeight="1" x14ac:dyDescent="0.25">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c r="AA620" s="88"/>
    </row>
    <row r="621" spans="2:27" ht="15.75" customHeight="1" x14ac:dyDescent="0.25">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c r="AA621" s="88"/>
    </row>
    <row r="622" spans="2:27" ht="15.75" customHeight="1" x14ac:dyDescent="0.25">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c r="AA622" s="88"/>
    </row>
    <row r="623" spans="2:27" ht="15.75" customHeight="1" x14ac:dyDescent="0.25">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c r="AA623" s="88"/>
    </row>
    <row r="624" spans="2:27" ht="15.75" customHeight="1" x14ac:dyDescent="0.25">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c r="AA624" s="88"/>
    </row>
    <row r="625" spans="2:27" ht="15.75" customHeight="1" x14ac:dyDescent="0.25">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c r="AA625" s="88"/>
    </row>
    <row r="626" spans="2:27" ht="15.75" customHeight="1" x14ac:dyDescent="0.25">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c r="AA626" s="88"/>
    </row>
    <row r="627" spans="2:27" ht="15.75" customHeight="1" x14ac:dyDescent="0.25">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c r="AA627" s="88"/>
    </row>
    <row r="628" spans="2:27" ht="15.75" customHeight="1" x14ac:dyDescent="0.25">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c r="AA628" s="88"/>
    </row>
    <row r="629" spans="2:27" ht="15.75" customHeight="1" x14ac:dyDescent="0.25">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c r="AA629" s="88"/>
    </row>
    <row r="630" spans="2:27" ht="15.75" customHeight="1" x14ac:dyDescent="0.25">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c r="AA630" s="88"/>
    </row>
    <row r="631" spans="2:27" ht="15.75" customHeight="1" x14ac:dyDescent="0.25">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c r="AA631" s="88"/>
    </row>
    <row r="632" spans="2:27" ht="15.75" customHeight="1" x14ac:dyDescent="0.25">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c r="AA632" s="88"/>
    </row>
    <row r="633" spans="2:27" ht="15.75" customHeight="1" x14ac:dyDescent="0.25">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c r="AA633" s="88"/>
    </row>
    <row r="634" spans="2:27" ht="15.75" customHeight="1" x14ac:dyDescent="0.25">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c r="AA634" s="88"/>
    </row>
    <row r="635" spans="2:27" ht="15.75" customHeight="1" x14ac:dyDescent="0.25">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c r="AA635" s="88"/>
    </row>
    <row r="636" spans="2:27" ht="15.75" customHeight="1" x14ac:dyDescent="0.25">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c r="AA636" s="88"/>
    </row>
    <row r="637" spans="2:27" ht="15.75" customHeight="1" x14ac:dyDescent="0.25">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c r="AA637" s="88"/>
    </row>
    <row r="638" spans="2:27" ht="15.75" customHeight="1" x14ac:dyDescent="0.25">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c r="AA638" s="88"/>
    </row>
    <row r="639" spans="2:27" ht="15.75" customHeight="1" x14ac:dyDescent="0.25">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c r="AA639" s="88"/>
    </row>
    <row r="640" spans="2:27" ht="15.75" customHeight="1" x14ac:dyDescent="0.25">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c r="AA640" s="88"/>
    </row>
    <row r="641" spans="2:27" ht="15.75" customHeight="1" x14ac:dyDescent="0.25">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c r="AA641" s="88"/>
    </row>
    <row r="642" spans="2:27" ht="15.75" customHeight="1" x14ac:dyDescent="0.25">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c r="AA642" s="88"/>
    </row>
    <row r="643" spans="2:27" ht="15.75" customHeight="1" x14ac:dyDescent="0.25">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c r="AA643" s="88"/>
    </row>
    <row r="644" spans="2:27" ht="15.75" customHeight="1" x14ac:dyDescent="0.25">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c r="AA644" s="88"/>
    </row>
    <row r="645" spans="2:27" ht="15.75" customHeight="1" x14ac:dyDescent="0.25">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c r="AA645" s="88"/>
    </row>
    <row r="646" spans="2:27" ht="15.75" customHeight="1" x14ac:dyDescent="0.25">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c r="AA646" s="88"/>
    </row>
    <row r="647" spans="2:27" ht="15.75" customHeight="1" x14ac:dyDescent="0.25">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c r="AA647" s="88"/>
    </row>
    <row r="648" spans="2:27" ht="15.75" customHeight="1" x14ac:dyDescent="0.25">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c r="AA648" s="88"/>
    </row>
    <row r="649" spans="2:27" ht="15.75" customHeight="1" x14ac:dyDescent="0.25">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c r="AA649" s="88"/>
    </row>
    <row r="650" spans="2:27" ht="15.75" customHeight="1" x14ac:dyDescent="0.25">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c r="AA650" s="88"/>
    </row>
    <row r="651" spans="2:27" ht="15.75" customHeight="1" x14ac:dyDescent="0.25">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c r="AA651" s="88"/>
    </row>
    <row r="652" spans="2:27" ht="15.75" customHeight="1" x14ac:dyDescent="0.25">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c r="AA652" s="88"/>
    </row>
    <row r="653" spans="2:27" ht="15.75" customHeight="1" x14ac:dyDescent="0.25">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c r="AA653" s="88"/>
    </row>
    <row r="654" spans="2:27" ht="15.75" customHeight="1" x14ac:dyDescent="0.25">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c r="AA654" s="88"/>
    </row>
    <row r="655" spans="2:27" ht="15.75" customHeight="1" x14ac:dyDescent="0.25">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c r="AA655" s="88"/>
    </row>
    <row r="656" spans="2:27" ht="15.75" customHeight="1" x14ac:dyDescent="0.25">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c r="AA656" s="88"/>
    </row>
    <row r="657" spans="2:27" ht="15.75" customHeight="1" x14ac:dyDescent="0.25">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c r="AA657" s="88"/>
    </row>
    <row r="658" spans="2:27" ht="15.75" customHeight="1" x14ac:dyDescent="0.25">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c r="AA658" s="88"/>
    </row>
    <row r="659" spans="2:27" ht="15.75" customHeight="1" x14ac:dyDescent="0.25">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c r="AA659" s="88"/>
    </row>
    <row r="660" spans="2:27" ht="15.75" customHeight="1" x14ac:dyDescent="0.25">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c r="AA660" s="88"/>
    </row>
    <row r="661" spans="2:27" ht="15.75" customHeight="1" x14ac:dyDescent="0.25">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c r="AA661" s="88"/>
    </row>
    <row r="662" spans="2:27" ht="15.75" customHeight="1" x14ac:dyDescent="0.25">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c r="AA662" s="88"/>
    </row>
    <row r="663" spans="2:27" ht="15.75" customHeight="1" x14ac:dyDescent="0.25">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c r="AA663" s="88"/>
    </row>
    <row r="664" spans="2:27" ht="15.75" customHeight="1" x14ac:dyDescent="0.25">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c r="AA664" s="88"/>
    </row>
    <row r="665" spans="2:27" ht="15.75" customHeight="1" x14ac:dyDescent="0.25">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c r="AA665" s="88"/>
    </row>
    <row r="666" spans="2:27" ht="15.75" customHeight="1" x14ac:dyDescent="0.25">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c r="AA666" s="88"/>
    </row>
    <row r="667" spans="2:27" ht="15.75" customHeight="1" x14ac:dyDescent="0.25">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c r="AA667" s="88"/>
    </row>
    <row r="668" spans="2:27" ht="15.75" customHeight="1" x14ac:dyDescent="0.25">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c r="AA668" s="88"/>
    </row>
    <row r="669" spans="2:27" ht="15.75" customHeight="1" x14ac:dyDescent="0.25">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c r="AA669" s="88"/>
    </row>
    <row r="670" spans="2:27" ht="15.75" customHeight="1" x14ac:dyDescent="0.25">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c r="AA670" s="88"/>
    </row>
    <row r="671" spans="2:27" ht="15.75" customHeight="1" x14ac:dyDescent="0.25">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c r="AA671" s="88"/>
    </row>
    <row r="672" spans="2:27" ht="15.75" customHeight="1" x14ac:dyDescent="0.25">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c r="AA672" s="88"/>
    </row>
    <row r="673" spans="2:27" ht="15.75" customHeight="1" x14ac:dyDescent="0.25">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c r="AA673" s="88"/>
    </row>
    <row r="674" spans="2:27" ht="15.75" customHeight="1" x14ac:dyDescent="0.25">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c r="AA674" s="88"/>
    </row>
    <row r="675" spans="2:27" ht="15.75" customHeight="1" x14ac:dyDescent="0.25">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c r="AA675" s="88"/>
    </row>
    <row r="676" spans="2:27" ht="15.75" customHeight="1" x14ac:dyDescent="0.25">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c r="AA676" s="88"/>
    </row>
    <row r="677" spans="2:27" ht="15.75" customHeight="1" x14ac:dyDescent="0.25">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c r="AA677" s="88"/>
    </row>
    <row r="678" spans="2:27" ht="15.75" customHeight="1" x14ac:dyDescent="0.25">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c r="AA678" s="88"/>
    </row>
    <row r="679" spans="2:27" ht="15.75" customHeight="1" x14ac:dyDescent="0.25">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c r="AA679" s="88"/>
    </row>
    <row r="680" spans="2:27" ht="15.75" customHeight="1" x14ac:dyDescent="0.25">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c r="AA680" s="88"/>
    </row>
    <row r="681" spans="2:27" ht="15.75" customHeight="1" x14ac:dyDescent="0.25">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c r="AA681" s="88"/>
    </row>
    <row r="682" spans="2:27" ht="15.75" customHeight="1" x14ac:dyDescent="0.25">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c r="AA682" s="88"/>
    </row>
    <row r="683" spans="2:27" ht="15.75" customHeight="1" x14ac:dyDescent="0.25">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c r="AA683" s="88"/>
    </row>
    <row r="684" spans="2:27" ht="15.75" customHeight="1" x14ac:dyDescent="0.25">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c r="AA684" s="88"/>
    </row>
    <row r="685" spans="2:27" ht="15.75" customHeight="1" x14ac:dyDescent="0.25">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c r="AA685" s="88"/>
    </row>
    <row r="686" spans="2:27" ht="15.75" customHeight="1" x14ac:dyDescent="0.25">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c r="AA686" s="88"/>
    </row>
    <row r="687" spans="2:27" ht="15.75" customHeight="1" x14ac:dyDescent="0.25">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c r="AA687" s="88"/>
    </row>
    <row r="688" spans="2:27" ht="15.75" customHeight="1" x14ac:dyDescent="0.25">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c r="AA688" s="88"/>
    </row>
    <row r="689" spans="2:27" ht="15.75" customHeight="1" x14ac:dyDescent="0.25">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c r="AA689" s="88"/>
    </row>
    <row r="690" spans="2:27" ht="15.75" customHeight="1" x14ac:dyDescent="0.25">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c r="AA690" s="88"/>
    </row>
    <row r="691" spans="2:27" ht="15.75" customHeight="1" x14ac:dyDescent="0.25">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c r="AA691" s="88"/>
    </row>
    <row r="692" spans="2:27" ht="15.75" customHeight="1" x14ac:dyDescent="0.25">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c r="AA692" s="88"/>
    </row>
    <row r="693" spans="2:27" ht="15.75" customHeight="1" x14ac:dyDescent="0.25">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c r="AA693" s="88"/>
    </row>
    <row r="694" spans="2:27" ht="15.75" customHeight="1" x14ac:dyDescent="0.25">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c r="AA694" s="88"/>
    </row>
    <row r="695" spans="2:27" ht="15.75" customHeight="1" x14ac:dyDescent="0.25">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c r="AA695" s="88"/>
    </row>
    <row r="696" spans="2:27" ht="15.75" customHeight="1" x14ac:dyDescent="0.25">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c r="AA696" s="88"/>
    </row>
    <row r="697" spans="2:27" ht="15.75" customHeight="1" x14ac:dyDescent="0.25">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c r="AA697" s="88"/>
    </row>
    <row r="698" spans="2:27" ht="15.75" customHeight="1" x14ac:dyDescent="0.25">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c r="AA698" s="88"/>
    </row>
    <row r="699" spans="2:27" ht="15.75" customHeight="1" x14ac:dyDescent="0.25">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c r="AA699" s="88"/>
    </row>
    <row r="700" spans="2:27" ht="15.75" customHeight="1" x14ac:dyDescent="0.25">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c r="AA700" s="88"/>
    </row>
    <row r="701" spans="2:27" ht="15.75" customHeight="1" x14ac:dyDescent="0.25">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c r="AA701" s="88"/>
    </row>
    <row r="702" spans="2:27" ht="15.75" customHeight="1" x14ac:dyDescent="0.25">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c r="AA702" s="88"/>
    </row>
    <row r="703" spans="2:27" ht="15.75" customHeight="1" x14ac:dyDescent="0.25">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c r="AA703" s="88"/>
    </row>
    <row r="704" spans="2:27" ht="15.75" customHeight="1" x14ac:dyDescent="0.25">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c r="AA704" s="88"/>
    </row>
    <row r="705" spans="2:27" ht="15.75" customHeight="1" x14ac:dyDescent="0.25">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c r="AA705" s="88"/>
    </row>
    <row r="706" spans="2:27" ht="15.75" customHeight="1" x14ac:dyDescent="0.25">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c r="AA706" s="88"/>
    </row>
    <row r="707" spans="2:27" ht="15.75" customHeight="1" x14ac:dyDescent="0.25">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c r="AA707" s="88"/>
    </row>
    <row r="708" spans="2:27" ht="15.75" customHeight="1" x14ac:dyDescent="0.25">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c r="AA708" s="88"/>
    </row>
    <row r="709" spans="2:27" ht="15.75" customHeight="1" x14ac:dyDescent="0.25">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c r="AA709" s="88"/>
    </row>
    <row r="710" spans="2:27" ht="15.75" customHeight="1" x14ac:dyDescent="0.25">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c r="AA710" s="88"/>
    </row>
    <row r="711" spans="2:27" ht="15.75" customHeight="1" x14ac:dyDescent="0.25">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c r="AA711" s="88"/>
    </row>
    <row r="712" spans="2:27" ht="15.75" customHeight="1" x14ac:dyDescent="0.25">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c r="AA712" s="88"/>
    </row>
    <row r="713" spans="2:27" ht="15.75" customHeight="1" x14ac:dyDescent="0.25">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c r="AA713" s="88"/>
    </row>
    <row r="714" spans="2:27" ht="15.75" customHeight="1" x14ac:dyDescent="0.25">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c r="AA714" s="88"/>
    </row>
    <row r="715" spans="2:27" ht="15.75" customHeight="1" x14ac:dyDescent="0.25">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c r="AA715" s="88"/>
    </row>
    <row r="716" spans="2:27" ht="15.75" customHeight="1" x14ac:dyDescent="0.25">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c r="AA716" s="88"/>
    </row>
    <row r="717" spans="2:27" ht="15.75" customHeight="1" x14ac:dyDescent="0.25">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c r="AA717" s="88"/>
    </row>
    <row r="718" spans="2:27" ht="15.75" customHeight="1" x14ac:dyDescent="0.25">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c r="AA718" s="88"/>
    </row>
    <row r="719" spans="2:27" ht="15.75" customHeight="1" x14ac:dyDescent="0.25">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c r="AA719" s="88"/>
    </row>
    <row r="720" spans="2:27" ht="15.75" customHeight="1" x14ac:dyDescent="0.25">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c r="AA720" s="88"/>
    </row>
    <row r="721" spans="2:27" ht="15.75" customHeight="1" x14ac:dyDescent="0.25">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c r="AA721" s="88"/>
    </row>
    <row r="722" spans="2:27" ht="15.75" customHeight="1" x14ac:dyDescent="0.25">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c r="AA722" s="88"/>
    </row>
    <row r="723" spans="2:27" ht="15.75" customHeight="1" x14ac:dyDescent="0.25">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c r="AA723" s="88"/>
    </row>
    <row r="724" spans="2:27" ht="15.75" customHeight="1" x14ac:dyDescent="0.25">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c r="AA724" s="88"/>
    </row>
    <row r="725" spans="2:27" ht="15.75" customHeight="1" x14ac:dyDescent="0.25">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c r="AA725" s="88"/>
    </row>
    <row r="726" spans="2:27" ht="15.75" customHeight="1" x14ac:dyDescent="0.25">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c r="AA726" s="88"/>
    </row>
    <row r="727" spans="2:27" ht="15.75" customHeight="1" x14ac:dyDescent="0.25">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c r="AA727" s="88"/>
    </row>
    <row r="728" spans="2:27" ht="15.75" customHeight="1" x14ac:dyDescent="0.25">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c r="AA728" s="88"/>
    </row>
    <row r="729" spans="2:27" ht="15.75" customHeight="1" x14ac:dyDescent="0.25">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c r="AA729" s="88"/>
    </row>
    <row r="730" spans="2:27" ht="15.75" customHeight="1" x14ac:dyDescent="0.25">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c r="AA730" s="88"/>
    </row>
    <row r="731" spans="2:27" ht="15.75" customHeight="1" x14ac:dyDescent="0.25">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c r="AA731" s="88"/>
    </row>
    <row r="732" spans="2:27" ht="15.75" customHeight="1" x14ac:dyDescent="0.25">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c r="AA732" s="88"/>
    </row>
    <row r="733" spans="2:27" ht="15.75" customHeight="1" x14ac:dyDescent="0.25">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row>
    <row r="734" spans="2:27" ht="15.75" customHeight="1" x14ac:dyDescent="0.25">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c r="AA734" s="88"/>
    </row>
    <row r="735" spans="2:27" ht="15.75" customHeight="1" x14ac:dyDescent="0.25">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c r="AA735" s="88"/>
    </row>
    <row r="736" spans="2:27" ht="15.75" customHeight="1" x14ac:dyDescent="0.25">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c r="AA736" s="88"/>
    </row>
    <row r="737" spans="2:27" ht="15.75" customHeight="1" x14ac:dyDescent="0.25">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c r="AA737" s="88"/>
    </row>
    <row r="738" spans="2:27" ht="15.75" customHeight="1" x14ac:dyDescent="0.25">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c r="AA738" s="88"/>
    </row>
    <row r="739" spans="2:27" ht="15.75" customHeight="1" x14ac:dyDescent="0.25">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c r="AA739" s="88"/>
    </row>
    <row r="740" spans="2:27" ht="15.75" customHeight="1" x14ac:dyDescent="0.25">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c r="AA740" s="88"/>
    </row>
    <row r="741" spans="2:27" ht="15.75" customHeight="1" x14ac:dyDescent="0.25">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c r="AA741" s="88"/>
    </row>
    <row r="742" spans="2:27" ht="15.75" customHeight="1" x14ac:dyDescent="0.25">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c r="AA742" s="88"/>
    </row>
    <row r="743" spans="2:27" ht="15.75" customHeight="1" x14ac:dyDescent="0.25">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c r="AA743" s="88"/>
    </row>
    <row r="744" spans="2:27" ht="15.75" customHeight="1" x14ac:dyDescent="0.25">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c r="AA744" s="88"/>
    </row>
    <row r="745" spans="2:27" ht="15.75" customHeight="1" x14ac:dyDescent="0.25">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c r="AA745" s="88"/>
    </row>
    <row r="746" spans="2:27" ht="15.75" customHeight="1" x14ac:dyDescent="0.25">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c r="AA746" s="88"/>
    </row>
    <row r="747" spans="2:27" ht="15.75" customHeight="1" x14ac:dyDescent="0.25">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c r="AA747" s="88"/>
    </row>
    <row r="748" spans="2:27" ht="15.75" customHeight="1" x14ac:dyDescent="0.25">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c r="AA748" s="88"/>
    </row>
    <row r="749" spans="2:27" ht="15.75" customHeight="1" x14ac:dyDescent="0.25">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c r="AA749" s="88"/>
    </row>
    <row r="750" spans="2:27" ht="15.75" customHeight="1" x14ac:dyDescent="0.25">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c r="AA750" s="88"/>
    </row>
    <row r="751" spans="2:27" ht="15.75" customHeight="1" x14ac:dyDescent="0.25">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c r="AA751" s="88"/>
    </row>
    <row r="752" spans="2:27" ht="15.75" customHeight="1" x14ac:dyDescent="0.25">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c r="AA752" s="88"/>
    </row>
    <row r="753" spans="2:27" ht="15.75" customHeight="1" x14ac:dyDescent="0.25">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c r="AA753" s="88"/>
    </row>
    <row r="754" spans="2:27" ht="15.75" customHeight="1" x14ac:dyDescent="0.25">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c r="AA754" s="88"/>
    </row>
    <row r="755" spans="2:27" ht="15.75" customHeight="1" x14ac:dyDescent="0.25">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c r="AA755" s="88"/>
    </row>
    <row r="756" spans="2:27" ht="15.75" customHeight="1" x14ac:dyDescent="0.25">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c r="AA756" s="88"/>
    </row>
    <row r="757" spans="2:27" ht="15.75" customHeight="1" x14ac:dyDescent="0.25">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c r="AA757" s="88"/>
    </row>
    <row r="758" spans="2:27" ht="15.75" customHeight="1" x14ac:dyDescent="0.25">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c r="AA758" s="88"/>
    </row>
    <row r="759" spans="2:27" ht="15.75" customHeight="1" x14ac:dyDescent="0.25">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c r="AA759" s="88"/>
    </row>
    <row r="760" spans="2:27" ht="15.75" customHeight="1" x14ac:dyDescent="0.25">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c r="AA760" s="88"/>
    </row>
    <row r="761" spans="2:27" ht="15.75" customHeight="1" x14ac:dyDescent="0.25">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c r="AA761" s="88"/>
    </row>
    <row r="762" spans="2:27" ht="15.75" customHeight="1" x14ac:dyDescent="0.25">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c r="AA762" s="88"/>
    </row>
    <row r="763" spans="2:27" ht="15.75" customHeight="1" x14ac:dyDescent="0.25">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c r="AA763" s="88"/>
    </row>
    <row r="764" spans="2:27" ht="15.75" customHeight="1" x14ac:dyDescent="0.25">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c r="AA764" s="88"/>
    </row>
    <row r="765" spans="2:27" ht="15.75" customHeight="1" x14ac:dyDescent="0.25">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c r="AA765" s="88"/>
    </row>
    <row r="766" spans="2:27" ht="15.75" customHeight="1" x14ac:dyDescent="0.25">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c r="AA766" s="88"/>
    </row>
    <row r="767" spans="2:27" ht="15.75" customHeight="1" x14ac:dyDescent="0.25">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c r="AA767" s="88"/>
    </row>
    <row r="768" spans="2:27" ht="15.75" customHeight="1" x14ac:dyDescent="0.25">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c r="AA768" s="88"/>
    </row>
    <row r="769" spans="2:27" ht="15.75" customHeight="1" x14ac:dyDescent="0.25">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c r="AA769" s="88"/>
    </row>
    <row r="770" spans="2:27" ht="15.75" customHeight="1" x14ac:dyDescent="0.25">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c r="AA770" s="88"/>
    </row>
    <row r="771" spans="2:27" ht="15.75" customHeight="1" x14ac:dyDescent="0.25">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c r="AA771" s="88"/>
    </row>
    <row r="772" spans="2:27" ht="15.75" customHeight="1" x14ac:dyDescent="0.25">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c r="AA772" s="88"/>
    </row>
    <row r="773" spans="2:27" ht="15.75" customHeight="1" x14ac:dyDescent="0.25">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c r="AA773" s="88"/>
    </row>
    <row r="774" spans="2:27" ht="15.75" customHeight="1" x14ac:dyDescent="0.25">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c r="AA774" s="88"/>
    </row>
    <row r="775" spans="2:27" ht="15.75" customHeight="1" x14ac:dyDescent="0.25">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c r="AA775" s="88"/>
    </row>
    <row r="776" spans="2:27" ht="15.75" customHeight="1" x14ac:dyDescent="0.25">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c r="AA776" s="88"/>
    </row>
    <row r="777" spans="2:27" ht="15.75" customHeight="1" x14ac:dyDescent="0.25">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c r="AA777" s="88"/>
    </row>
    <row r="778" spans="2:27" ht="15.75" customHeight="1" x14ac:dyDescent="0.25">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c r="AA778" s="88"/>
    </row>
    <row r="779" spans="2:27" ht="15.75" customHeight="1" x14ac:dyDescent="0.25">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c r="AA779" s="88"/>
    </row>
    <row r="780" spans="2:27" ht="15.75" customHeight="1" x14ac:dyDescent="0.25">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c r="AA780" s="88"/>
    </row>
    <row r="781" spans="2:27" ht="15.75" customHeight="1" x14ac:dyDescent="0.25">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c r="AA781" s="88"/>
    </row>
    <row r="782" spans="2:27" ht="15.75" customHeight="1" x14ac:dyDescent="0.25">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c r="AA782" s="88"/>
    </row>
    <row r="783" spans="2:27" ht="15.75" customHeight="1" x14ac:dyDescent="0.25">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c r="AA783" s="88"/>
    </row>
    <row r="784" spans="2:27" ht="15.75" customHeight="1" x14ac:dyDescent="0.25">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c r="AA784" s="88"/>
    </row>
    <row r="785" spans="2:27" ht="15.75" customHeight="1" x14ac:dyDescent="0.25">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c r="AA785" s="88"/>
    </row>
    <row r="786" spans="2:27" ht="15.75" customHeight="1" x14ac:dyDescent="0.25">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c r="AA786" s="88"/>
    </row>
    <row r="787" spans="2:27" ht="15.75" customHeight="1" x14ac:dyDescent="0.25">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c r="AA787" s="88"/>
    </row>
    <row r="788" spans="2:27" ht="15.75" customHeight="1" x14ac:dyDescent="0.25">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c r="AA788" s="88"/>
    </row>
    <row r="789" spans="2:27" ht="15.75" customHeight="1" x14ac:dyDescent="0.25">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c r="AA789" s="88"/>
    </row>
    <row r="790" spans="2:27" ht="15.75" customHeight="1" x14ac:dyDescent="0.25">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c r="AA790" s="88"/>
    </row>
    <row r="791" spans="2:27" ht="15.75" customHeight="1" x14ac:dyDescent="0.25">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c r="AA791" s="88"/>
    </row>
    <row r="792" spans="2:27" ht="15.75" customHeight="1" x14ac:dyDescent="0.25">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c r="AA792" s="88"/>
    </row>
    <row r="793" spans="2:27" ht="15.75" customHeight="1" x14ac:dyDescent="0.25">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c r="AA793" s="88"/>
    </row>
    <row r="794" spans="2:27" ht="15.75" customHeight="1" x14ac:dyDescent="0.25">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c r="AA794" s="88"/>
    </row>
    <row r="795" spans="2:27" ht="15.75" customHeight="1" x14ac:dyDescent="0.25">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c r="AA795" s="88"/>
    </row>
    <row r="796" spans="2:27" ht="15.75" customHeight="1" x14ac:dyDescent="0.25">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c r="AA796" s="88"/>
    </row>
    <row r="797" spans="2:27" ht="15.75" customHeight="1" x14ac:dyDescent="0.25">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c r="AA797" s="88"/>
    </row>
    <row r="798" spans="2:27" ht="15.75" customHeight="1" x14ac:dyDescent="0.25">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c r="AA798" s="88"/>
    </row>
    <row r="799" spans="2:27" ht="15.75" customHeight="1" x14ac:dyDescent="0.25">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c r="AA799" s="88"/>
    </row>
    <row r="800" spans="2:27" ht="15.75" customHeight="1" x14ac:dyDescent="0.25">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c r="AA800" s="88"/>
    </row>
    <row r="801" spans="2:27" ht="15.75" customHeight="1" x14ac:dyDescent="0.25">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c r="AA801" s="88"/>
    </row>
    <row r="802" spans="2:27" ht="15.75" customHeight="1" x14ac:dyDescent="0.25">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c r="AA802" s="88"/>
    </row>
    <row r="803" spans="2:27" ht="15.75" customHeight="1" x14ac:dyDescent="0.25">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c r="AA803" s="88"/>
    </row>
    <row r="804" spans="2:27" ht="15.75" customHeight="1" x14ac:dyDescent="0.25">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c r="AA804" s="88"/>
    </row>
    <row r="805" spans="2:27" ht="15.75" customHeight="1" x14ac:dyDescent="0.25">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c r="AA805" s="88"/>
    </row>
    <row r="806" spans="2:27" ht="15.75" customHeight="1" x14ac:dyDescent="0.25">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c r="AA806" s="88"/>
    </row>
    <row r="807" spans="2:27" ht="15.75" customHeight="1" x14ac:dyDescent="0.25">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c r="AA807" s="88"/>
    </row>
    <row r="808" spans="2:27" ht="15.75" customHeight="1" x14ac:dyDescent="0.25">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c r="AA808" s="88"/>
    </row>
    <row r="809" spans="2:27" ht="15.75" customHeight="1" x14ac:dyDescent="0.25">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c r="AA809" s="88"/>
    </row>
    <row r="810" spans="2:27" ht="15.75" customHeight="1" x14ac:dyDescent="0.25">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c r="AA810" s="88"/>
    </row>
    <row r="811" spans="2:27" ht="15.75" customHeight="1" x14ac:dyDescent="0.25">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c r="AA811" s="88"/>
    </row>
    <row r="812" spans="2:27" ht="15.75" customHeight="1" x14ac:dyDescent="0.25">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c r="AA812" s="88"/>
    </row>
    <row r="813" spans="2:27" ht="15.75" customHeight="1" x14ac:dyDescent="0.25">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c r="AA813" s="88"/>
    </row>
    <row r="814" spans="2:27" ht="15.75" customHeight="1" x14ac:dyDescent="0.25">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c r="AA814" s="88"/>
    </row>
    <row r="815" spans="2:27" ht="15.75" customHeight="1" x14ac:dyDescent="0.25">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c r="AA815" s="88"/>
    </row>
    <row r="816" spans="2:27" ht="15.75" customHeight="1" x14ac:dyDescent="0.25">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c r="AA816" s="88"/>
    </row>
    <row r="817" spans="2:27" ht="15.75" customHeight="1" x14ac:dyDescent="0.25">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c r="AA817" s="88"/>
    </row>
    <row r="818" spans="2:27" ht="15.75" customHeight="1" x14ac:dyDescent="0.25">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c r="AA818" s="88"/>
    </row>
    <row r="819" spans="2:27" ht="15.75" customHeight="1" x14ac:dyDescent="0.25">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c r="AA819" s="88"/>
    </row>
    <row r="820" spans="2:27" ht="15.75" customHeight="1" x14ac:dyDescent="0.25">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c r="AA820" s="88"/>
    </row>
    <row r="821" spans="2:27" ht="15.75" customHeight="1" x14ac:dyDescent="0.25">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c r="AA821" s="88"/>
    </row>
    <row r="822" spans="2:27" ht="15.75" customHeight="1" x14ac:dyDescent="0.25">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c r="AA822" s="88"/>
    </row>
    <row r="823" spans="2:27" ht="15.75" customHeight="1" x14ac:dyDescent="0.25">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c r="AA823" s="88"/>
    </row>
    <row r="824" spans="2:27" ht="15.75" customHeight="1" x14ac:dyDescent="0.25">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c r="AA824" s="88"/>
    </row>
    <row r="825" spans="2:27" ht="15.75" customHeight="1" x14ac:dyDescent="0.25">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c r="AA825" s="88"/>
    </row>
    <row r="826" spans="2:27" ht="15.75" customHeight="1" x14ac:dyDescent="0.25">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c r="AA826" s="88"/>
    </row>
    <row r="827" spans="2:27" ht="15.75" customHeight="1" x14ac:dyDescent="0.25">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c r="AA827" s="88"/>
    </row>
    <row r="828" spans="2:27" ht="15.75" customHeight="1" x14ac:dyDescent="0.25">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c r="AA828" s="88"/>
    </row>
    <row r="829" spans="2:27" ht="15.75" customHeight="1" x14ac:dyDescent="0.25">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c r="AA829" s="88"/>
    </row>
    <row r="830" spans="2:27" ht="15.75" customHeight="1" x14ac:dyDescent="0.25">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c r="AA830" s="88"/>
    </row>
    <row r="831" spans="2:27" ht="15.75" customHeight="1" x14ac:dyDescent="0.25">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c r="AA831" s="88"/>
    </row>
    <row r="832" spans="2:27" ht="15.75" customHeight="1" x14ac:dyDescent="0.25">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c r="AA832" s="88"/>
    </row>
    <row r="833" spans="2:27" ht="15.75" customHeight="1" x14ac:dyDescent="0.25">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c r="AA833" s="88"/>
    </row>
    <row r="834" spans="2:27" ht="15.75" customHeight="1" x14ac:dyDescent="0.25">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c r="AA834" s="88"/>
    </row>
    <row r="835" spans="2:27" ht="15.75" customHeight="1" x14ac:dyDescent="0.25">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c r="AA835" s="88"/>
    </row>
    <row r="836" spans="2:27" ht="15.75" customHeight="1" x14ac:dyDescent="0.25">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c r="AA836" s="88"/>
    </row>
    <row r="837" spans="2:27" ht="15.75" customHeight="1" x14ac:dyDescent="0.25">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c r="AA837" s="88"/>
    </row>
    <row r="838" spans="2:27" ht="15.75" customHeight="1" x14ac:dyDescent="0.25">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c r="AA838" s="88"/>
    </row>
    <row r="839" spans="2:27" ht="15.75" customHeight="1" x14ac:dyDescent="0.25">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c r="AA839" s="88"/>
    </row>
    <row r="840" spans="2:27" ht="15.75" customHeight="1" x14ac:dyDescent="0.25">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c r="AA840" s="88"/>
    </row>
    <row r="841" spans="2:27" ht="15.75" customHeight="1" x14ac:dyDescent="0.25">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c r="AA841" s="88"/>
    </row>
    <row r="842" spans="2:27" ht="15.75" customHeight="1" x14ac:dyDescent="0.25">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c r="AA842" s="88"/>
    </row>
    <row r="843" spans="2:27" ht="15.75" customHeight="1" x14ac:dyDescent="0.25">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c r="AA843" s="88"/>
    </row>
    <row r="844" spans="2:27" ht="15.75" customHeight="1" x14ac:dyDescent="0.25">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c r="AA844" s="88"/>
    </row>
    <row r="845" spans="2:27" ht="15.75" customHeight="1" x14ac:dyDescent="0.25">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c r="AA845" s="88"/>
    </row>
    <row r="846" spans="2:27" ht="15.75" customHeight="1" x14ac:dyDescent="0.25">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c r="AA846" s="88"/>
    </row>
    <row r="847" spans="2:27" ht="15.75" customHeight="1" x14ac:dyDescent="0.25">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c r="AA847" s="88"/>
    </row>
    <row r="848" spans="2:27" ht="15.75" customHeight="1" x14ac:dyDescent="0.25">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c r="AA848" s="88"/>
    </row>
    <row r="849" spans="2:27" ht="15.75" customHeight="1" x14ac:dyDescent="0.25">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c r="AA849" s="88"/>
    </row>
    <row r="850" spans="2:27" ht="15.75" customHeight="1" x14ac:dyDescent="0.25">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c r="AA850" s="88"/>
    </row>
    <row r="851" spans="2:27" ht="15.75" customHeight="1" x14ac:dyDescent="0.25">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c r="AA851" s="88"/>
    </row>
    <row r="852" spans="2:27" ht="15.75" customHeight="1" x14ac:dyDescent="0.25">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c r="AA852" s="88"/>
    </row>
    <row r="853" spans="2:27" ht="15.75" customHeight="1" x14ac:dyDescent="0.25">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c r="AA853" s="88"/>
    </row>
    <row r="854" spans="2:27" ht="15.75" customHeight="1" x14ac:dyDescent="0.25">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c r="AA854" s="88"/>
    </row>
    <row r="855" spans="2:27" ht="15.75" customHeight="1" x14ac:dyDescent="0.25">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c r="AA855" s="88"/>
    </row>
    <row r="856" spans="2:27" ht="15.75" customHeight="1" x14ac:dyDescent="0.25">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c r="AA856" s="88"/>
    </row>
    <row r="857" spans="2:27" ht="15.75" customHeight="1" x14ac:dyDescent="0.25">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c r="AA857" s="88"/>
    </row>
    <row r="858" spans="2:27" ht="15.75" customHeight="1" x14ac:dyDescent="0.25">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c r="AA858" s="88"/>
    </row>
    <row r="859" spans="2:27" ht="15.75" customHeight="1" x14ac:dyDescent="0.25">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c r="AA859" s="88"/>
    </row>
    <row r="860" spans="2:27" ht="15.75" customHeight="1" x14ac:dyDescent="0.25">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c r="AA860" s="88"/>
    </row>
    <row r="861" spans="2:27" ht="15.75" customHeight="1" x14ac:dyDescent="0.25">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c r="AA861" s="88"/>
    </row>
    <row r="862" spans="2:27" ht="15.75" customHeight="1" x14ac:dyDescent="0.25">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c r="AA862" s="88"/>
    </row>
    <row r="863" spans="2:27" ht="15.75" customHeight="1" x14ac:dyDescent="0.25">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c r="AA863" s="88"/>
    </row>
    <row r="864" spans="2:27" ht="15.75" customHeight="1" x14ac:dyDescent="0.25">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c r="AA864" s="88"/>
    </row>
    <row r="865" spans="2:27" ht="15.75" customHeight="1" x14ac:dyDescent="0.25">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c r="AA865" s="88"/>
    </row>
    <row r="866" spans="2:27" ht="15.75" customHeight="1" x14ac:dyDescent="0.25">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c r="AA866" s="88"/>
    </row>
    <row r="867" spans="2:27" ht="15.75" customHeight="1" x14ac:dyDescent="0.25">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c r="AA867" s="88"/>
    </row>
    <row r="868" spans="2:27" ht="15.75" customHeight="1" x14ac:dyDescent="0.25">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c r="AA868" s="88"/>
    </row>
    <row r="869" spans="2:27" ht="15.75" customHeight="1" x14ac:dyDescent="0.25">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c r="AA869" s="88"/>
    </row>
    <row r="870" spans="2:27" ht="15.75" customHeight="1" x14ac:dyDescent="0.25">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c r="AA870" s="88"/>
    </row>
    <row r="871" spans="2:27" ht="15.75" customHeight="1" x14ac:dyDescent="0.25">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c r="AA871" s="88"/>
    </row>
    <row r="872" spans="2:27" ht="15.75" customHeight="1" x14ac:dyDescent="0.25">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c r="AA872" s="88"/>
    </row>
    <row r="873" spans="2:27" ht="15.75" customHeight="1" x14ac:dyDescent="0.25">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c r="AA873" s="88"/>
    </row>
    <row r="874" spans="2:27" ht="15.75" customHeight="1" x14ac:dyDescent="0.25">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c r="AA874" s="88"/>
    </row>
    <row r="875" spans="2:27" ht="15.75" customHeight="1" x14ac:dyDescent="0.25">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c r="AA875" s="88"/>
    </row>
    <row r="876" spans="2:27" ht="15.75" customHeight="1" x14ac:dyDescent="0.25">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c r="AA876" s="88"/>
    </row>
    <row r="877" spans="2:27" ht="15.75" customHeight="1" x14ac:dyDescent="0.25">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c r="AA877" s="88"/>
    </row>
    <row r="878" spans="2:27" ht="15.75" customHeight="1" x14ac:dyDescent="0.25">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c r="AA878" s="88"/>
    </row>
    <row r="879" spans="2:27" ht="15.75" customHeight="1" x14ac:dyDescent="0.25">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c r="AA879" s="88"/>
    </row>
    <row r="880" spans="2:27" ht="15.75" customHeight="1" x14ac:dyDescent="0.25">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c r="AA880" s="88"/>
    </row>
    <row r="881" spans="2:27" ht="15.75" customHeight="1" x14ac:dyDescent="0.25">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c r="AA881" s="88"/>
    </row>
    <row r="882" spans="2:27" ht="15.75" customHeight="1" x14ac:dyDescent="0.25">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c r="AA882" s="88"/>
    </row>
    <row r="883" spans="2:27" ht="15.75" customHeight="1" x14ac:dyDescent="0.25">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c r="AA883" s="88"/>
    </row>
    <row r="884" spans="2:27" ht="15.75" customHeight="1" x14ac:dyDescent="0.25">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c r="AA884" s="88"/>
    </row>
    <row r="885" spans="2:27" ht="15.75" customHeight="1" x14ac:dyDescent="0.25">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c r="AA885" s="88"/>
    </row>
    <row r="886" spans="2:27" ht="15.75" customHeight="1" x14ac:dyDescent="0.25">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c r="AA886" s="88"/>
    </row>
    <row r="887" spans="2:27" ht="15.75" customHeight="1" x14ac:dyDescent="0.25">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c r="AA887" s="88"/>
    </row>
    <row r="888" spans="2:27" ht="15.75" customHeight="1" x14ac:dyDescent="0.25">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c r="AA888" s="88"/>
    </row>
    <row r="889" spans="2:27" ht="15.75" customHeight="1" x14ac:dyDescent="0.25">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c r="AA889" s="88"/>
    </row>
    <row r="890" spans="2:27" ht="15.75" customHeight="1" x14ac:dyDescent="0.25">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c r="AA890" s="88"/>
    </row>
    <row r="891" spans="2:27" ht="15.75" customHeight="1" x14ac:dyDescent="0.25">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c r="AA891" s="88"/>
    </row>
    <row r="892" spans="2:27" ht="15.75" customHeight="1" x14ac:dyDescent="0.25">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c r="AA892" s="88"/>
    </row>
    <row r="893" spans="2:27" ht="15.75" customHeight="1" x14ac:dyDescent="0.25">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c r="AA893" s="88"/>
    </row>
    <row r="894" spans="2:27" ht="15.75" customHeight="1" x14ac:dyDescent="0.25">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c r="AA894" s="88"/>
    </row>
    <row r="895" spans="2:27" ht="15.75" customHeight="1" x14ac:dyDescent="0.25">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c r="AA895" s="88"/>
    </row>
    <row r="896" spans="2:27" ht="15.75" customHeight="1" x14ac:dyDescent="0.25">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c r="AA896" s="88"/>
    </row>
    <row r="897" spans="2:27" ht="15.75" customHeight="1" x14ac:dyDescent="0.25">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c r="AA897" s="88"/>
    </row>
    <row r="898" spans="2:27" ht="15.75" customHeight="1" x14ac:dyDescent="0.25">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c r="AA898" s="88"/>
    </row>
    <row r="899" spans="2:27" ht="15.75" customHeight="1" x14ac:dyDescent="0.25">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c r="AA899" s="88"/>
    </row>
    <row r="900" spans="2:27" ht="15.75" customHeight="1" x14ac:dyDescent="0.25">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c r="AA900" s="88"/>
    </row>
    <row r="901" spans="2:27" ht="15.75" customHeight="1" x14ac:dyDescent="0.25">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c r="AA901" s="88"/>
    </row>
    <row r="902" spans="2:27" ht="15.75" customHeight="1" x14ac:dyDescent="0.25">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c r="AA902" s="88"/>
    </row>
    <row r="903" spans="2:27" ht="15.75" customHeight="1" x14ac:dyDescent="0.25">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c r="AA903" s="88"/>
    </row>
    <row r="904" spans="2:27" ht="15.75" customHeight="1" x14ac:dyDescent="0.25">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c r="AA904" s="88"/>
    </row>
    <row r="905" spans="2:27" ht="15.75" customHeight="1" x14ac:dyDescent="0.25">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c r="AA905" s="88"/>
    </row>
    <row r="906" spans="2:27" ht="15.75" customHeight="1" x14ac:dyDescent="0.25">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c r="AA906" s="88"/>
    </row>
    <row r="907" spans="2:27" ht="15.75" customHeight="1" x14ac:dyDescent="0.25">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c r="AA907" s="88"/>
    </row>
    <row r="908" spans="2:27" ht="15.75" customHeight="1" x14ac:dyDescent="0.25">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c r="AA908" s="88"/>
    </row>
    <row r="909" spans="2:27" ht="15.75" customHeight="1" x14ac:dyDescent="0.25">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c r="AA909" s="88"/>
    </row>
    <row r="910" spans="2:27" ht="15.75" customHeight="1" x14ac:dyDescent="0.25">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c r="AA910" s="88"/>
    </row>
    <row r="911" spans="2:27" ht="15.75" customHeight="1" x14ac:dyDescent="0.25">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c r="AA911" s="88"/>
    </row>
    <row r="912" spans="2:27" ht="15.75" customHeight="1" x14ac:dyDescent="0.25">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c r="AA912" s="88"/>
    </row>
    <row r="913" spans="2:27" ht="15.75" customHeight="1" x14ac:dyDescent="0.25">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c r="AA913" s="88"/>
    </row>
    <row r="914" spans="2:27" ht="15.75" customHeight="1" x14ac:dyDescent="0.25">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c r="AA914" s="88"/>
    </row>
    <row r="915" spans="2:27" ht="15.75" customHeight="1" x14ac:dyDescent="0.25">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c r="AA915" s="88"/>
    </row>
    <row r="916" spans="2:27" ht="15.75" customHeight="1" x14ac:dyDescent="0.25">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c r="AA916" s="88"/>
    </row>
    <row r="917" spans="2:27" ht="15.75" customHeight="1" x14ac:dyDescent="0.25">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c r="AA917" s="88"/>
    </row>
    <row r="918" spans="2:27" ht="15.75" customHeight="1" x14ac:dyDescent="0.25">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c r="AA918" s="88"/>
    </row>
    <row r="919" spans="2:27" ht="15.75" customHeight="1" x14ac:dyDescent="0.25">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c r="AA919" s="88"/>
    </row>
    <row r="920" spans="2:27" ht="15.75" customHeight="1" x14ac:dyDescent="0.25">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c r="AA920" s="88"/>
    </row>
    <row r="921" spans="2:27" ht="15.75" customHeight="1" x14ac:dyDescent="0.25">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c r="AA921" s="88"/>
    </row>
    <row r="922" spans="2:27" ht="15.75" customHeight="1" x14ac:dyDescent="0.25">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c r="AA922" s="88"/>
    </row>
    <row r="923" spans="2:27" ht="15.75" customHeight="1" x14ac:dyDescent="0.25">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c r="AA923" s="88"/>
    </row>
    <row r="924" spans="2:27" ht="15.75" customHeight="1" x14ac:dyDescent="0.25">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c r="AA924" s="88"/>
    </row>
    <row r="925" spans="2:27" ht="15.75" customHeight="1" x14ac:dyDescent="0.25">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c r="AA925" s="88"/>
    </row>
    <row r="926" spans="2:27" ht="15.75" customHeight="1" x14ac:dyDescent="0.25">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c r="AA926" s="88"/>
    </row>
    <row r="927" spans="2:27" ht="15.75" customHeight="1" x14ac:dyDescent="0.25">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c r="AA927" s="88"/>
    </row>
    <row r="928" spans="2:27" ht="15.75" customHeight="1" x14ac:dyDescent="0.25">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c r="AA928" s="88"/>
    </row>
    <row r="929" spans="2:27" ht="15.75" customHeight="1" x14ac:dyDescent="0.25">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c r="AA929" s="88"/>
    </row>
    <row r="930" spans="2:27" ht="15.75" customHeight="1" x14ac:dyDescent="0.25">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c r="AA930" s="88"/>
    </row>
    <row r="931" spans="2:27" ht="15.75" customHeight="1" x14ac:dyDescent="0.25">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c r="AA931" s="88"/>
    </row>
    <row r="932" spans="2:27" ht="15.75" customHeight="1" x14ac:dyDescent="0.25">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c r="AA932" s="88"/>
    </row>
    <row r="933" spans="2:27" ht="15.75" customHeight="1" x14ac:dyDescent="0.25">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c r="AA933" s="88"/>
    </row>
    <row r="934" spans="2:27" ht="15.75" customHeight="1" x14ac:dyDescent="0.25">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c r="AA934" s="88"/>
    </row>
    <row r="935" spans="2:27" ht="15.75" customHeight="1" x14ac:dyDescent="0.25">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c r="AA935" s="88"/>
    </row>
    <row r="936" spans="2:27" ht="15.75" customHeight="1" x14ac:dyDescent="0.25">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c r="AA936" s="88"/>
    </row>
    <row r="937" spans="2:27" ht="15.75" customHeight="1" x14ac:dyDescent="0.25">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c r="AA937" s="88"/>
    </row>
    <row r="938" spans="2:27" ht="15.75" customHeight="1" x14ac:dyDescent="0.25">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c r="AA938" s="88"/>
    </row>
    <row r="939" spans="2:27" ht="15.75" customHeight="1" x14ac:dyDescent="0.25">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c r="AA939" s="88"/>
    </row>
    <row r="940" spans="2:27" ht="15.75" customHeight="1" x14ac:dyDescent="0.25">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c r="AA940" s="88"/>
    </row>
    <row r="941" spans="2:27" ht="15.75" customHeight="1" x14ac:dyDescent="0.25">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c r="AA941" s="88"/>
    </row>
    <row r="942" spans="2:27" ht="15.75" customHeight="1" x14ac:dyDescent="0.25">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c r="AA942" s="88"/>
    </row>
    <row r="943" spans="2:27" ht="15.75" customHeight="1" x14ac:dyDescent="0.25">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c r="AA943" s="88"/>
    </row>
    <row r="944" spans="2:27" ht="15.75" customHeight="1" x14ac:dyDescent="0.25">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c r="AA944" s="88"/>
    </row>
    <row r="945" spans="2:27" ht="15.75" customHeight="1" x14ac:dyDescent="0.25">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c r="AA945" s="88"/>
    </row>
    <row r="946" spans="2:27" ht="15.75" customHeight="1" x14ac:dyDescent="0.25">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c r="AA946" s="88"/>
    </row>
    <row r="947" spans="2:27" ht="15.75" customHeight="1" x14ac:dyDescent="0.25">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c r="AA947" s="88"/>
    </row>
    <row r="948" spans="2:27" ht="15.75" customHeight="1" x14ac:dyDescent="0.25">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c r="AA948" s="88"/>
    </row>
    <row r="949" spans="2:27" ht="15.75" customHeight="1" x14ac:dyDescent="0.25">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c r="AA949" s="88"/>
    </row>
    <row r="950" spans="2:27" ht="15.75" customHeight="1" x14ac:dyDescent="0.25">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c r="AA950" s="88"/>
    </row>
    <row r="951" spans="2:27" ht="15.75" customHeight="1" x14ac:dyDescent="0.25">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c r="AA951" s="88"/>
    </row>
    <row r="952" spans="2:27" ht="15.75" customHeight="1" x14ac:dyDescent="0.25">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c r="AA952" s="88"/>
    </row>
    <row r="953" spans="2:27" ht="15.75" customHeight="1" x14ac:dyDescent="0.25">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c r="AA953" s="88"/>
    </row>
    <row r="954" spans="2:27" ht="15.75" customHeight="1" x14ac:dyDescent="0.25">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c r="AA954" s="88"/>
    </row>
    <row r="955" spans="2:27" ht="15.75" customHeight="1" x14ac:dyDescent="0.25">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c r="AA955" s="88"/>
    </row>
    <row r="956" spans="2:27" ht="15.75" customHeight="1" x14ac:dyDescent="0.25">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c r="AA956" s="88"/>
    </row>
    <row r="957" spans="2:27" ht="15.75" customHeight="1" x14ac:dyDescent="0.25">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c r="AA957" s="88"/>
    </row>
    <row r="958" spans="2:27" ht="15.75" customHeight="1" x14ac:dyDescent="0.25">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c r="AA958" s="88"/>
    </row>
    <row r="959" spans="2:27" ht="15.75" customHeight="1" x14ac:dyDescent="0.25">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c r="AA959" s="88"/>
    </row>
    <row r="960" spans="2:27" ht="15.75" customHeight="1" x14ac:dyDescent="0.25">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c r="AA960" s="88"/>
    </row>
    <row r="961" spans="2:27" ht="15.75" customHeight="1" x14ac:dyDescent="0.25">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c r="AA961" s="88"/>
    </row>
    <row r="962" spans="2:27" ht="15.75" customHeight="1" x14ac:dyDescent="0.25">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c r="AA962" s="88"/>
    </row>
    <row r="963" spans="2:27" ht="15.75" customHeight="1" x14ac:dyDescent="0.25">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c r="AA963" s="88"/>
    </row>
    <row r="964" spans="2:27" ht="15.75" customHeight="1" x14ac:dyDescent="0.25">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c r="AA964" s="88"/>
    </row>
    <row r="965" spans="2:27" ht="15.75" customHeight="1" x14ac:dyDescent="0.25">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c r="AA965" s="88"/>
    </row>
    <row r="966" spans="2:27" ht="15.75" customHeight="1" x14ac:dyDescent="0.25">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c r="AA966" s="88"/>
    </row>
    <row r="967" spans="2:27" ht="15.75" customHeight="1" x14ac:dyDescent="0.25">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c r="AA967" s="88"/>
    </row>
    <row r="968" spans="2:27" ht="15.75" customHeight="1" x14ac:dyDescent="0.25">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c r="AA968" s="88"/>
    </row>
    <row r="969" spans="2:27" ht="15.75" customHeight="1" x14ac:dyDescent="0.25">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c r="AA969" s="88"/>
    </row>
    <row r="970" spans="2:27" ht="15.75" customHeight="1" x14ac:dyDescent="0.25">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c r="AA970" s="88"/>
    </row>
    <row r="971" spans="2:27" ht="15.75" customHeight="1" x14ac:dyDescent="0.25">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c r="AA971" s="88"/>
    </row>
    <row r="972" spans="2:27" ht="15.75" customHeight="1" x14ac:dyDescent="0.25">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c r="AA972" s="88"/>
    </row>
    <row r="973" spans="2:27" ht="15.75" customHeight="1" x14ac:dyDescent="0.25">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c r="AA973" s="88"/>
    </row>
    <row r="974" spans="2:27" ht="15.75" customHeight="1" x14ac:dyDescent="0.25">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c r="AA974" s="88"/>
    </row>
    <row r="975" spans="2:27" ht="15.75" customHeight="1" x14ac:dyDescent="0.25">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c r="AA975" s="88"/>
    </row>
    <row r="976" spans="2:27" ht="15.75" customHeight="1" x14ac:dyDescent="0.25">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c r="AA976" s="88"/>
    </row>
    <row r="977" spans="2:27" ht="15.75" customHeight="1" x14ac:dyDescent="0.25">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c r="AA977" s="88"/>
    </row>
    <row r="978" spans="2:27" ht="15.75" customHeight="1" x14ac:dyDescent="0.25">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c r="AA978" s="88"/>
    </row>
    <row r="979" spans="2:27" ht="15.75" customHeight="1" x14ac:dyDescent="0.25">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c r="AA979" s="88"/>
    </row>
    <row r="980" spans="2:27" ht="15.75" customHeight="1" x14ac:dyDescent="0.25">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c r="AA980" s="88"/>
    </row>
    <row r="981" spans="2:27" ht="15.75" customHeight="1" x14ac:dyDescent="0.25">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c r="AA981" s="88"/>
    </row>
    <row r="982" spans="2:27" ht="15.75" customHeight="1" x14ac:dyDescent="0.25">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c r="AA982" s="88"/>
    </row>
    <row r="983" spans="2:27" ht="15.75" customHeight="1" x14ac:dyDescent="0.25">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c r="AA983" s="88"/>
    </row>
    <row r="984" spans="2:27" ht="15.75" customHeight="1" x14ac:dyDescent="0.25">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c r="AA984" s="88"/>
    </row>
    <row r="985" spans="2:27" ht="15.75" customHeight="1" x14ac:dyDescent="0.25">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c r="AA985" s="88"/>
    </row>
    <row r="986" spans="2:27" ht="15.75" customHeight="1" x14ac:dyDescent="0.25">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c r="AA986" s="88"/>
    </row>
    <row r="987" spans="2:27" ht="15.75" customHeight="1" x14ac:dyDescent="0.25">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c r="AA987" s="88"/>
    </row>
    <row r="988" spans="2:27" ht="15.75" customHeight="1" x14ac:dyDescent="0.25">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c r="AA988" s="88"/>
    </row>
    <row r="989" spans="2:27" ht="15.75" customHeight="1" x14ac:dyDescent="0.25">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c r="AA989" s="88"/>
    </row>
    <row r="990" spans="2:27" ht="15.75" customHeight="1" x14ac:dyDescent="0.25">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c r="AA990" s="88"/>
    </row>
    <row r="991" spans="2:27" ht="15.75" customHeight="1" x14ac:dyDescent="0.25">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c r="AA991" s="88"/>
    </row>
    <row r="992" spans="2:27" ht="15.75" customHeight="1" x14ac:dyDescent="0.25">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c r="AA992" s="88"/>
    </row>
    <row r="993" spans="2:27" ht="15.75" customHeight="1" x14ac:dyDescent="0.25">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c r="AA993" s="88"/>
    </row>
    <row r="994" spans="2:27" ht="15.75" customHeight="1" x14ac:dyDescent="0.25">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c r="AA994" s="88"/>
    </row>
    <row r="995" spans="2:27" ht="15.75" customHeight="1" x14ac:dyDescent="0.25">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c r="AA995" s="88"/>
    </row>
    <row r="996" spans="2:27" ht="15.75" customHeight="1" x14ac:dyDescent="0.25">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c r="AA996" s="88"/>
    </row>
    <row r="997" spans="2:27" ht="15.75" customHeight="1" x14ac:dyDescent="0.25">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c r="AA997" s="88"/>
    </row>
    <row r="998" spans="2:27" ht="15.75" customHeight="1" x14ac:dyDescent="0.25">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c r="AA998" s="88"/>
    </row>
    <row r="999" spans="2:27" ht="15.75" customHeight="1" x14ac:dyDescent="0.25">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c r="AA999" s="88"/>
    </row>
    <row r="1000" spans="2:27" ht="15.75" customHeight="1" x14ac:dyDescent="0.25">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c r="AA1000" s="88"/>
    </row>
  </sheetData>
  <mergeCells count="13">
    <mergeCell ref="X3:X4"/>
    <mergeCell ref="B1:X1"/>
    <mergeCell ref="B3:B4"/>
    <mergeCell ref="C3:N3"/>
    <mergeCell ref="O3:O4"/>
    <mergeCell ref="P3:P4"/>
    <mergeCell ref="Q3:Q4"/>
    <mergeCell ref="R3:R4"/>
    <mergeCell ref="S3:S4"/>
    <mergeCell ref="T3:T4"/>
    <mergeCell ref="U3:U4"/>
    <mergeCell ref="V3:V4"/>
    <mergeCell ref="W3:W4"/>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79998168889431442"/>
  </sheetPr>
  <dimension ref="B1:Z1000"/>
  <sheetViews>
    <sheetView showGridLines="0" topLeftCell="A16" workbookViewId="0">
      <selection activeCell="E72" sqref="E72"/>
    </sheetView>
  </sheetViews>
  <sheetFormatPr baseColWidth="10" defaultColWidth="11.25" defaultRowHeight="15" customHeight="1" x14ac:dyDescent="0.25"/>
  <cols>
    <col min="1" max="1" width="2.625" style="8" customWidth="1"/>
    <col min="2" max="3" width="11" style="8" customWidth="1"/>
    <col min="4" max="4" width="72.75" style="8" bestFit="1" customWidth="1"/>
    <col min="5" max="16" width="3.625" style="8" customWidth="1"/>
    <col min="17" max="25" width="6.375" style="8" bestFit="1" customWidth="1"/>
    <col min="26" max="26" width="7.25" style="8" bestFit="1" customWidth="1"/>
    <col min="27" max="27" width="11" style="8" customWidth="1"/>
    <col min="28" max="16384" width="11.25" style="8"/>
  </cols>
  <sheetData>
    <row r="1" spans="2:26" x14ac:dyDescent="0.25">
      <c r="D1" s="515" t="s">
        <v>338</v>
      </c>
      <c r="E1" s="518"/>
      <c r="F1" s="518"/>
      <c r="G1" s="518"/>
      <c r="H1" s="518"/>
      <c r="I1" s="518"/>
      <c r="J1" s="518"/>
      <c r="K1" s="518"/>
      <c r="L1" s="518"/>
      <c r="M1" s="518"/>
      <c r="N1" s="518"/>
      <c r="O1" s="518"/>
      <c r="P1" s="518"/>
      <c r="Q1" s="518"/>
      <c r="R1" s="518"/>
      <c r="S1" s="518"/>
      <c r="T1" s="518"/>
      <c r="U1" s="518"/>
      <c r="V1" s="518"/>
      <c r="W1" s="518"/>
      <c r="X1" s="518"/>
      <c r="Y1" s="518"/>
      <c r="Z1" s="518"/>
    </row>
    <row r="3" spans="2:26" ht="15" customHeight="1" x14ac:dyDescent="0.25">
      <c r="B3" s="519" t="s">
        <v>381</v>
      </c>
      <c r="C3" s="520"/>
      <c r="D3" s="521"/>
      <c r="E3" s="516" t="s">
        <v>340</v>
      </c>
      <c r="F3" s="520"/>
      <c r="G3" s="520"/>
      <c r="H3" s="520"/>
      <c r="I3" s="520"/>
      <c r="J3" s="520"/>
      <c r="K3" s="520"/>
      <c r="L3" s="520"/>
      <c r="M3" s="520"/>
      <c r="N3" s="520"/>
      <c r="O3" s="520"/>
      <c r="P3" s="521"/>
      <c r="Q3" s="513" t="s">
        <v>341</v>
      </c>
      <c r="R3" s="513" t="s">
        <v>342</v>
      </c>
      <c r="S3" s="513" t="s">
        <v>343</v>
      </c>
      <c r="T3" s="513" t="s">
        <v>344</v>
      </c>
      <c r="U3" s="513" t="s">
        <v>345</v>
      </c>
      <c r="V3" s="513" t="s">
        <v>346</v>
      </c>
      <c r="W3" s="513" t="s">
        <v>347</v>
      </c>
      <c r="X3" s="513" t="s">
        <v>348</v>
      </c>
      <c r="Y3" s="513" t="s">
        <v>349</v>
      </c>
      <c r="Z3" s="513" t="s">
        <v>350</v>
      </c>
    </row>
    <row r="4" spans="2:26" x14ac:dyDescent="0.25">
      <c r="B4" s="212" t="s">
        <v>382</v>
      </c>
      <c r="C4" s="527" t="s">
        <v>383</v>
      </c>
      <c r="D4" s="521"/>
      <c r="E4" s="207">
        <v>1</v>
      </c>
      <c r="F4" s="207">
        <v>2</v>
      </c>
      <c r="G4" s="207">
        <v>3</v>
      </c>
      <c r="H4" s="207">
        <v>4</v>
      </c>
      <c r="I4" s="207">
        <v>5</v>
      </c>
      <c r="J4" s="207">
        <v>6</v>
      </c>
      <c r="K4" s="207">
        <v>7</v>
      </c>
      <c r="L4" s="207">
        <v>8</v>
      </c>
      <c r="M4" s="207">
        <v>9</v>
      </c>
      <c r="N4" s="207">
        <v>10</v>
      </c>
      <c r="O4" s="207">
        <v>11</v>
      </c>
      <c r="P4" s="207">
        <v>12</v>
      </c>
      <c r="Q4" s="517"/>
      <c r="R4" s="517"/>
      <c r="S4" s="517"/>
      <c r="T4" s="517"/>
      <c r="U4" s="517"/>
      <c r="V4" s="517"/>
      <c r="W4" s="517"/>
      <c r="X4" s="517"/>
      <c r="Y4" s="517"/>
      <c r="Z4" s="517"/>
    </row>
    <row r="5" spans="2:26" x14ac:dyDescent="0.25">
      <c r="B5" s="213" t="s">
        <v>384</v>
      </c>
      <c r="C5" s="528" t="s">
        <v>385</v>
      </c>
      <c r="D5" s="520"/>
      <c r="E5" s="296"/>
      <c r="F5" s="296"/>
      <c r="G5" s="296"/>
      <c r="H5" s="296"/>
      <c r="I5" s="207"/>
      <c r="J5" s="296"/>
      <c r="K5" s="296"/>
      <c r="L5" s="296"/>
      <c r="M5" s="296"/>
      <c r="N5" s="296"/>
      <c r="O5" s="207"/>
      <c r="P5" s="207"/>
      <c r="Q5" s="207"/>
      <c r="R5" s="207"/>
      <c r="S5" s="207"/>
      <c r="T5" s="207"/>
      <c r="U5" s="207"/>
      <c r="V5" s="207"/>
      <c r="W5" s="207"/>
      <c r="X5" s="207"/>
      <c r="Y5" s="207"/>
      <c r="Z5" s="207"/>
    </row>
    <row r="6" spans="2:26" x14ac:dyDescent="0.25">
      <c r="B6" s="237"/>
      <c r="C6" s="213" t="s">
        <v>386</v>
      </c>
      <c r="D6" s="214" t="s">
        <v>387</v>
      </c>
      <c r="E6" s="296"/>
      <c r="F6" s="296"/>
      <c r="G6" s="296"/>
      <c r="H6" s="296"/>
      <c r="I6" s="207"/>
      <c r="J6" s="296"/>
      <c r="K6" s="296"/>
      <c r="L6" s="296"/>
      <c r="M6" s="296"/>
      <c r="N6" s="296"/>
      <c r="O6" s="207"/>
      <c r="P6" s="207"/>
      <c r="Q6" s="207"/>
      <c r="R6" s="207"/>
      <c r="S6" s="207"/>
      <c r="T6" s="207"/>
      <c r="U6" s="207"/>
      <c r="V6" s="207"/>
      <c r="W6" s="207"/>
      <c r="X6" s="207"/>
      <c r="Y6" s="207"/>
      <c r="Z6" s="207"/>
    </row>
    <row r="7" spans="2:26" x14ac:dyDescent="0.25">
      <c r="B7" s="237"/>
      <c r="C7" s="215">
        <v>44197</v>
      </c>
      <c r="D7" s="216" t="s">
        <v>388</v>
      </c>
      <c r="E7" s="297"/>
      <c r="F7" s="297"/>
      <c r="G7" s="297"/>
      <c r="H7" s="297"/>
      <c r="I7" s="207"/>
      <c r="J7" s="207"/>
      <c r="K7" s="207"/>
      <c r="L7" s="207"/>
      <c r="M7" s="207"/>
      <c r="N7" s="207"/>
      <c r="O7" s="207"/>
      <c r="P7" s="207"/>
      <c r="Q7" s="207"/>
      <c r="R7" s="207"/>
      <c r="S7" s="207"/>
      <c r="T7" s="207"/>
      <c r="U7" s="207"/>
      <c r="V7" s="207"/>
      <c r="W7" s="207"/>
      <c r="X7" s="207"/>
      <c r="Y7" s="207"/>
      <c r="Z7" s="207"/>
    </row>
    <row r="8" spans="2:26" x14ac:dyDescent="0.25">
      <c r="B8" s="237"/>
      <c r="C8" s="215">
        <v>44228</v>
      </c>
      <c r="D8" s="237" t="s">
        <v>389</v>
      </c>
      <c r="E8" s="207"/>
      <c r="F8" s="207"/>
      <c r="G8" s="207"/>
      <c r="H8" s="207"/>
      <c r="I8" s="207"/>
      <c r="J8" s="207"/>
      <c r="K8" s="207"/>
      <c r="L8" s="297"/>
      <c r="M8" s="297"/>
      <c r="N8" s="297"/>
      <c r="O8" s="207"/>
      <c r="P8" s="207"/>
      <c r="Q8" s="207"/>
      <c r="R8" s="207"/>
      <c r="S8" s="207"/>
      <c r="T8" s="207"/>
      <c r="U8" s="207"/>
      <c r="V8" s="207"/>
      <c r="W8" s="207"/>
      <c r="X8" s="207"/>
      <c r="Y8" s="207"/>
      <c r="Z8" s="207"/>
    </row>
    <row r="9" spans="2:26" x14ac:dyDescent="0.25">
      <c r="B9" s="237"/>
      <c r="C9" s="215">
        <v>44256</v>
      </c>
      <c r="D9" s="237" t="s">
        <v>390</v>
      </c>
      <c r="E9" s="207"/>
      <c r="F9" s="207"/>
      <c r="G9" s="207"/>
      <c r="H9" s="207"/>
      <c r="I9" s="207"/>
      <c r="J9" s="297"/>
      <c r="K9" s="297"/>
      <c r="L9" s="207"/>
      <c r="M9" s="207"/>
      <c r="N9" s="207"/>
      <c r="O9" s="207"/>
      <c r="P9" s="207"/>
      <c r="Q9" s="207"/>
      <c r="R9" s="207"/>
      <c r="S9" s="207"/>
      <c r="T9" s="207"/>
      <c r="U9" s="207"/>
      <c r="V9" s="207"/>
      <c r="W9" s="207"/>
      <c r="X9" s="207"/>
      <c r="Y9" s="207"/>
      <c r="Z9" s="207"/>
    </row>
    <row r="10" spans="2:26" x14ac:dyDescent="0.25">
      <c r="B10" s="237"/>
      <c r="C10" s="215">
        <v>44287</v>
      </c>
      <c r="D10" s="217" t="s">
        <v>391</v>
      </c>
      <c r="E10" s="207"/>
      <c r="F10" s="207"/>
      <c r="G10" s="207"/>
      <c r="H10" s="207"/>
      <c r="I10" s="207"/>
      <c r="J10" s="297"/>
      <c r="K10" s="297"/>
      <c r="L10" s="297"/>
      <c r="M10" s="297"/>
      <c r="N10" s="297"/>
      <c r="O10" s="207"/>
      <c r="P10" s="207"/>
      <c r="Q10" s="207"/>
      <c r="R10" s="207"/>
      <c r="S10" s="207"/>
      <c r="T10" s="207"/>
      <c r="U10" s="207"/>
      <c r="V10" s="207"/>
      <c r="W10" s="207"/>
      <c r="X10" s="207"/>
      <c r="Y10" s="207"/>
      <c r="Z10" s="207"/>
    </row>
    <row r="11" spans="2:26" x14ac:dyDescent="0.25">
      <c r="B11" s="213" t="s">
        <v>392</v>
      </c>
      <c r="C11" s="528" t="s">
        <v>393</v>
      </c>
      <c r="D11" s="520"/>
      <c r="E11" s="296"/>
      <c r="F11" s="296"/>
      <c r="G11" s="296"/>
      <c r="H11" s="296"/>
      <c r="I11" s="207"/>
      <c r="J11" s="296"/>
      <c r="K11" s="296"/>
      <c r="L11" s="296"/>
      <c r="M11" s="296"/>
      <c r="N11" s="296"/>
      <c r="O11" s="207"/>
      <c r="P11" s="207"/>
      <c r="Q11" s="207"/>
      <c r="R11" s="207"/>
      <c r="S11" s="207"/>
      <c r="T11" s="207"/>
      <c r="U11" s="207"/>
      <c r="V11" s="207"/>
      <c r="W11" s="207"/>
      <c r="X11" s="207"/>
      <c r="Y11" s="207"/>
      <c r="Z11" s="207"/>
    </row>
    <row r="12" spans="2:26" x14ac:dyDescent="0.25">
      <c r="B12" s="237"/>
      <c r="C12" s="213" t="s">
        <v>394</v>
      </c>
      <c r="D12" s="214" t="s">
        <v>395</v>
      </c>
      <c r="E12" s="296"/>
      <c r="F12" s="296"/>
      <c r="G12" s="296"/>
      <c r="H12" s="296"/>
      <c r="I12" s="207"/>
      <c r="J12" s="296"/>
      <c r="K12" s="296"/>
      <c r="L12" s="296"/>
      <c r="M12" s="296"/>
      <c r="N12" s="296"/>
      <c r="O12" s="207"/>
      <c r="P12" s="207"/>
      <c r="Q12" s="207"/>
      <c r="R12" s="207"/>
      <c r="S12" s="207"/>
      <c r="T12" s="207"/>
      <c r="U12" s="207"/>
      <c r="V12" s="207"/>
      <c r="W12" s="207"/>
      <c r="X12" s="207"/>
      <c r="Y12" s="207"/>
      <c r="Z12" s="207"/>
    </row>
    <row r="13" spans="2:26" x14ac:dyDescent="0.25">
      <c r="B13" s="237"/>
      <c r="C13" s="215">
        <v>44199</v>
      </c>
      <c r="D13" s="218" t="s">
        <v>388</v>
      </c>
      <c r="E13" s="297"/>
      <c r="F13" s="297"/>
      <c r="G13" s="297"/>
      <c r="H13" s="297"/>
      <c r="I13" s="207"/>
      <c r="J13" s="207"/>
      <c r="K13" s="207"/>
      <c r="L13" s="207"/>
      <c r="M13" s="207"/>
      <c r="N13" s="207"/>
      <c r="O13" s="207"/>
      <c r="P13" s="207"/>
      <c r="Q13" s="207"/>
      <c r="R13" s="207"/>
      <c r="S13" s="207"/>
      <c r="T13" s="207"/>
      <c r="U13" s="207"/>
      <c r="V13" s="207"/>
      <c r="W13" s="207"/>
      <c r="X13" s="207"/>
      <c r="Y13" s="207"/>
      <c r="Z13" s="207"/>
    </row>
    <row r="14" spans="2:26" x14ac:dyDescent="0.25">
      <c r="B14" s="237"/>
      <c r="C14" s="215">
        <v>44230</v>
      </c>
      <c r="D14" s="217" t="s">
        <v>396</v>
      </c>
      <c r="E14" s="207"/>
      <c r="F14" s="207"/>
      <c r="G14" s="207"/>
      <c r="H14" s="207"/>
      <c r="I14" s="207"/>
      <c r="J14" s="207"/>
      <c r="K14" s="207"/>
      <c r="L14" s="297"/>
      <c r="M14" s="297"/>
      <c r="N14" s="297"/>
      <c r="O14" s="207"/>
      <c r="P14" s="207"/>
      <c r="Q14" s="207"/>
      <c r="R14" s="207"/>
      <c r="S14" s="207"/>
      <c r="T14" s="207"/>
      <c r="U14" s="207"/>
      <c r="V14" s="207"/>
      <c r="W14" s="207"/>
      <c r="X14" s="207"/>
      <c r="Y14" s="207"/>
      <c r="Z14" s="207"/>
    </row>
    <row r="15" spans="2:26" x14ac:dyDescent="0.25">
      <c r="B15" s="237"/>
      <c r="C15" s="215">
        <v>44258</v>
      </c>
      <c r="D15" s="217" t="s">
        <v>390</v>
      </c>
      <c r="E15" s="207"/>
      <c r="F15" s="207"/>
      <c r="G15" s="207"/>
      <c r="H15" s="207"/>
      <c r="I15" s="207"/>
      <c r="J15" s="297"/>
      <c r="K15" s="297"/>
      <c r="L15" s="207"/>
      <c r="M15" s="207"/>
      <c r="N15" s="207"/>
      <c r="O15" s="207"/>
      <c r="P15" s="207"/>
      <c r="Q15" s="207"/>
      <c r="R15" s="207"/>
      <c r="S15" s="207"/>
      <c r="T15" s="207"/>
      <c r="U15" s="207"/>
      <c r="V15" s="207"/>
      <c r="W15" s="207"/>
      <c r="X15" s="207"/>
      <c r="Y15" s="207"/>
      <c r="Z15" s="207"/>
    </row>
    <row r="16" spans="2:26" x14ac:dyDescent="0.25">
      <c r="B16" s="237"/>
      <c r="C16" s="215">
        <v>44289</v>
      </c>
      <c r="D16" s="217" t="s">
        <v>391</v>
      </c>
      <c r="E16" s="207"/>
      <c r="F16" s="207"/>
      <c r="G16" s="207"/>
      <c r="H16" s="207"/>
      <c r="I16" s="207"/>
      <c r="J16" s="297"/>
      <c r="K16" s="297"/>
      <c r="L16" s="297"/>
      <c r="M16" s="297"/>
      <c r="N16" s="297"/>
      <c r="O16" s="207"/>
      <c r="P16" s="207"/>
      <c r="Q16" s="207"/>
      <c r="R16" s="207"/>
      <c r="S16" s="207"/>
      <c r="T16" s="207"/>
      <c r="U16" s="207"/>
      <c r="V16" s="207"/>
      <c r="W16" s="207"/>
      <c r="X16" s="207"/>
      <c r="Y16" s="207"/>
      <c r="Z16" s="207"/>
    </row>
    <row r="17" spans="2:26" x14ac:dyDescent="0.25">
      <c r="B17" s="213" t="s">
        <v>397</v>
      </c>
      <c r="C17" s="528" t="s">
        <v>398</v>
      </c>
      <c r="D17" s="520"/>
      <c r="E17" s="296"/>
      <c r="F17" s="296"/>
      <c r="G17" s="296"/>
      <c r="H17" s="296"/>
      <c r="I17" s="207"/>
      <c r="J17" s="296"/>
      <c r="K17" s="296"/>
      <c r="L17" s="296"/>
      <c r="M17" s="296"/>
      <c r="N17" s="296"/>
      <c r="O17" s="207"/>
      <c r="P17" s="207"/>
      <c r="Q17" s="207"/>
      <c r="R17" s="207"/>
      <c r="S17" s="207"/>
      <c r="T17" s="207"/>
      <c r="U17" s="207"/>
      <c r="V17" s="207"/>
      <c r="W17" s="207"/>
      <c r="X17" s="207"/>
      <c r="Y17" s="207"/>
      <c r="Z17" s="207"/>
    </row>
    <row r="18" spans="2:26" x14ac:dyDescent="0.25">
      <c r="B18" s="237"/>
      <c r="C18" s="213" t="s">
        <v>399</v>
      </c>
      <c r="D18" s="214" t="s">
        <v>400</v>
      </c>
      <c r="E18" s="296"/>
      <c r="F18" s="296"/>
      <c r="G18" s="296"/>
      <c r="H18" s="296"/>
      <c r="I18" s="207"/>
      <c r="J18" s="296"/>
      <c r="K18" s="296"/>
      <c r="L18" s="296"/>
      <c r="M18" s="296"/>
      <c r="N18" s="296"/>
      <c r="O18" s="207"/>
      <c r="P18" s="207"/>
      <c r="Q18" s="207"/>
      <c r="R18" s="207"/>
      <c r="S18" s="207"/>
      <c r="T18" s="207"/>
      <c r="U18" s="207"/>
      <c r="V18" s="207"/>
      <c r="W18" s="207"/>
      <c r="X18" s="207"/>
      <c r="Y18" s="207"/>
      <c r="Z18" s="207"/>
    </row>
    <row r="19" spans="2:26" x14ac:dyDescent="0.25">
      <c r="B19" s="237"/>
      <c r="C19" s="215">
        <v>44201</v>
      </c>
      <c r="D19" s="218" t="s">
        <v>388</v>
      </c>
      <c r="E19" s="297"/>
      <c r="F19" s="297"/>
      <c r="G19" s="297"/>
      <c r="H19" s="297"/>
      <c r="I19" s="207"/>
      <c r="J19" s="207"/>
      <c r="K19" s="207"/>
      <c r="L19" s="207"/>
      <c r="M19" s="207"/>
      <c r="N19" s="207"/>
      <c r="O19" s="207"/>
      <c r="P19" s="207"/>
      <c r="Q19" s="207"/>
      <c r="R19" s="207"/>
      <c r="S19" s="207"/>
      <c r="T19" s="207"/>
      <c r="U19" s="207"/>
      <c r="V19" s="207"/>
      <c r="W19" s="207"/>
      <c r="X19" s="207"/>
      <c r="Y19" s="207"/>
      <c r="Z19" s="207"/>
    </row>
    <row r="20" spans="2:26" x14ac:dyDescent="0.25">
      <c r="B20" s="237"/>
      <c r="C20" s="215">
        <v>44232</v>
      </c>
      <c r="D20" s="217" t="s">
        <v>401</v>
      </c>
      <c r="E20" s="207"/>
      <c r="F20" s="207"/>
      <c r="G20" s="207"/>
      <c r="H20" s="207"/>
      <c r="I20" s="207"/>
      <c r="J20" s="207"/>
      <c r="K20" s="207"/>
      <c r="L20" s="297"/>
      <c r="M20" s="297"/>
      <c r="N20" s="297"/>
      <c r="O20" s="207"/>
      <c r="P20" s="207"/>
      <c r="Q20" s="207"/>
      <c r="R20" s="207"/>
      <c r="S20" s="207"/>
      <c r="T20" s="207"/>
      <c r="U20" s="207"/>
      <c r="V20" s="207"/>
      <c r="W20" s="207"/>
      <c r="X20" s="207"/>
      <c r="Y20" s="207"/>
      <c r="Z20" s="207"/>
    </row>
    <row r="21" spans="2:26" ht="15.75" customHeight="1" x14ac:dyDescent="0.25">
      <c r="B21" s="237"/>
      <c r="C21" s="215">
        <v>44260</v>
      </c>
      <c r="D21" s="217" t="s">
        <v>390</v>
      </c>
      <c r="E21" s="207"/>
      <c r="F21" s="207"/>
      <c r="G21" s="207"/>
      <c r="H21" s="207"/>
      <c r="I21" s="207"/>
      <c r="J21" s="297"/>
      <c r="K21" s="297"/>
      <c r="L21" s="207"/>
      <c r="M21" s="207"/>
      <c r="N21" s="207"/>
      <c r="O21" s="207"/>
      <c r="P21" s="207"/>
      <c r="Q21" s="207"/>
      <c r="R21" s="207"/>
      <c r="S21" s="207"/>
      <c r="T21" s="207"/>
      <c r="U21" s="207"/>
      <c r="V21" s="207"/>
      <c r="W21" s="207"/>
      <c r="X21" s="207"/>
      <c r="Y21" s="207"/>
      <c r="Z21" s="207"/>
    </row>
    <row r="22" spans="2:26" ht="15.75" customHeight="1" x14ac:dyDescent="0.25">
      <c r="B22" s="237"/>
      <c r="C22" s="215">
        <v>44291</v>
      </c>
      <c r="D22" s="217" t="s">
        <v>391</v>
      </c>
      <c r="E22" s="207"/>
      <c r="F22" s="207"/>
      <c r="G22" s="207"/>
      <c r="H22" s="207"/>
      <c r="I22" s="207"/>
      <c r="J22" s="297"/>
      <c r="K22" s="297"/>
      <c r="L22" s="297"/>
      <c r="M22" s="297"/>
      <c r="N22" s="297"/>
      <c r="O22" s="207"/>
      <c r="P22" s="207"/>
      <c r="Q22" s="207"/>
      <c r="R22" s="207"/>
      <c r="S22" s="207"/>
      <c r="T22" s="207"/>
      <c r="U22" s="207"/>
      <c r="V22" s="207"/>
      <c r="W22" s="207"/>
      <c r="X22" s="207"/>
      <c r="Y22" s="207"/>
      <c r="Z22" s="207"/>
    </row>
    <row r="23" spans="2:26" ht="15.75" customHeight="1" x14ac:dyDescent="0.25">
      <c r="B23" s="212" t="s">
        <v>402</v>
      </c>
      <c r="C23" s="522" t="s">
        <v>403</v>
      </c>
      <c r="D23" s="523"/>
      <c r="E23" s="207"/>
      <c r="F23" s="207"/>
      <c r="G23" s="207"/>
      <c r="H23" s="207"/>
      <c r="I23" s="207"/>
      <c r="J23" s="207"/>
      <c r="K23" s="207"/>
      <c r="L23" s="207"/>
      <c r="M23" s="207"/>
      <c r="N23" s="207"/>
      <c r="O23" s="207"/>
      <c r="P23" s="207"/>
      <c r="Q23" s="207"/>
      <c r="R23" s="207"/>
      <c r="S23" s="207"/>
      <c r="T23" s="207"/>
      <c r="U23" s="207"/>
      <c r="V23" s="207"/>
      <c r="W23" s="207"/>
      <c r="X23" s="207"/>
      <c r="Y23" s="207"/>
      <c r="Z23" s="207"/>
    </row>
    <row r="24" spans="2:26" ht="15.75" customHeight="1" x14ac:dyDescent="0.25">
      <c r="B24" s="213" t="s">
        <v>404</v>
      </c>
      <c r="C24" s="524" t="s">
        <v>405</v>
      </c>
      <c r="D24" s="520"/>
      <c r="E24" s="207"/>
      <c r="F24" s="207"/>
      <c r="G24" s="207"/>
      <c r="H24" s="207"/>
      <c r="I24" s="296"/>
      <c r="J24" s="296"/>
      <c r="K24" s="296"/>
      <c r="L24" s="296"/>
      <c r="M24" s="296"/>
      <c r="N24" s="296"/>
      <c r="O24" s="296"/>
      <c r="P24" s="296"/>
      <c r="Q24" s="207"/>
      <c r="R24" s="207"/>
      <c r="S24" s="207"/>
      <c r="T24" s="207"/>
      <c r="U24" s="207"/>
      <c r="V24" s="207"/>
      <c r="W24" s="207"/>
      <c r="X24" s="207"/>
      <c r="Y24" s="207"/>
      <c r="Z24" s="207"/>
    </row>
    <row r="25" spans="2:26" ht="15.75" customHeight="1" x14ac:dyDescent="0.25">
      <c r="B25" s="237"/>
      <c r="C25" s="213" t="s">
        <v>406</v>
      </c>
      <c r="D25" s="214" t="s">
        <v>407</v>
      </c>
      <c r="E25" s="207"/>
      <c r="F25" s="207"/>
      <c r="G25" s="207"/>
      <c r="H25" s="207"/>
      <c r="I25" s="296"/>
      <c r="J25" s="296"/>
      <c r="K25" s="296"/>
      <c r="L25" s="296"/>
      <c r="M25" s="296"/>
      <c r="N25" s="296"/>
      <c r="O25" s="296"/>
      <c r="P25" s="296"/>
      <c r="Q25" s="207"/>
      <c r="R25" s="207"/>
      <c r="S25" s="207"/>
      <c r="T25" s="207"/>
      <c r="U25" s="207"/>
      <c r="V25" s="207"/>
      <c r="W25" s="207"/>
      <c r="X25" s="207"/>
      <c r="Y25" s="207"/>
      <c r="Z25" s="207"/>
    </row>
    <row r="26" spans="2:26" ht="15.75" customHeight="1" x14ac:dyDescent="0.25">
      <c r="B26" s="237"/>
      <c r="C26" s="215">
        <v>44202</v>
      </c>
      <c r="D26" s="217" t="s">
        <v>408</v>
      </c>
      <c r="E26" s="207"/>
      <c r="F26" s="207"/>
      <c r="G26" s="207"/>
      <c r="H26" s="207"/>
      <c r="I26" s="207"/>
      <c r="J26" s="297"/>
      <c r="K26" s="297"/>
      <c r="L26" s="207"/>
      <c r="M26" s="207"/>
      <c r="N26" s="207"/>
      <c r="O26" s="207"/>
      <c r="P26" s="207"/>
      <c r="Q26" s="207"/>
      <c r="R26" s="207"/>
      <c r="S26" s="207"/>
      <c r="T26" s="207"/>
      <c r="U26" s="207"/>
      <c r="V26" s="207"/>
      <c r="W26" s="207"/>
      <c r="X26" s="207"/>
      <c r="Y26" s="207"/>
      <c r="Z26" s="207"/>
    </row>
    <row r="27" spans="2:26" ht="15.75" customHeight="1" x14ac:dyDescent="0.25">
      <c r="B27" s="237"/>
      <c r="C27" s="215">
        <v>44233</v>
      </c>
      <c r="D27" s="217" t="s">
        <v>409</v>
      </c>
      <c r="E27" s="207"/>
      <c r="F27" s="207"/>
      <c r="G27" s="207"/>
      <c r="H27" s="207"/>
      <c r="I27" s="297"/>
      <c r="J27" s="297"/>
      <c r="K27" s="297"/>
      <c r="L27" s="207"/>
      <c r="M27" s="207"/>
      <c r="N27" s="207"/>
      <c r="O27" s="207"/>
      <c r="P27" s="207"/>
      <c r="Q27" s="207"/>
      <c r="R27" s="207"/>
      <c r="S27" s="207"/>
      <c r="T27" s="207"/>
      <c r="U27" s="207"/>
      <c r="V27" s="207"/>
      <c r="W27" s="207"/>
      <c r="X27" s="207"/>
      <c r="Y27" s="207"/>
      <c r="Z27" s="207"/>
    </row>
    <row r="28" spans="2:26" ht="15.75" customHeight="1" x14ac:dyDescent="0.25">
      <c r="B28" s="237"/>
      <c r="C28" s="215">
        <v>44261</v>
      </c>
      <c r="D28" s="220" t="s">
        <v>410</v>
      </c>
      <c r="E28" s="207"/>
      <c r="F28" s="207"/>
      <c r="G28" s="207"/>
      <c r="H28" s="207"/>
      <c r="I28" s="207"/>
      <c r="J28" s="207"/>
      <c r="K28" s="207"/>
      <c r="L28" s="297"/>
      <c r="M28" s="297"/>
      <c r="N28" s="297"/>
      <c r="O28" s="297"/>
      <c r="P28" s="297"/>
      <c r="Q28" s="207"/>
      <c r="R28" s="207"/>
      <c r="S28" s="207"/>
      <c r="T28" s="207"/>
      <c r="U28" s="207"/>
      <c r="V28" s="207"/>
      <c r="W28" s="207"/>
      <c r="X28" s="207"/>
      <c r="Y28" s="207"/>
      <c r="Z28" s="207"/>
    </row>
    <row r="29" spans="2:26" ht="15.75" customHeight="1" x14ac:dyDescent="0.25">
      <c r="B29" s="213" t="s">
        <v>411</v>
      </c>
      <c r="C29" s="524" t="s">
        <v>412</v>
      </c>
      <c r="D29" s="520"/>
      <c r="E29" s="207"/>
      <c r="F29" s="207"/>
      <c r="G29" s="207"/>
      <c r="H29" s="207"/>
      <c r="I29" s="207"/>
      <c r="J29" s="207"/>
      <c r="K29" s="207"/>
      <c r="L29" s="207"/>
      <c r="M29" s="207"/>
      <c r="N29" s="207"/>
      <c r="O29" s="296"/>
      <c r="P29" s="296"/>
      <c r="Q29" s="207"/>
      <c r="R29" s="207"/>
      <c r="S29" s="207"/>
      <c r="T29" s="207"/>
      <c r="U29" s="207"/>
      <c r="V29" s="207"/>
      <c r="W29" s="207"/>
      <c r="X29" s="207"/>
      <c r="Y29" s="207"/>
      <c r="Z29" s="207"/>
    </row>
    <row r="30" spans="2:26" ht="15.75" customHeight="1" x14ac:dyDescent="0.25">
      <c r="B30" s="237"/>
      <c r="C30" s="213" t="s">
        <v>413</v>
      </c>
      <c r="D30" s="214" t="s">
        <v>414</v>
      </c>
      <c r="E30" s="207"/>
      <c r="F30" s="207"/>
      <c r="G30" s="207"/>
      <c r="H30" s="207"/>
      <c r="I30" s="207"/>
      <c r="J30" s="207"/>
      <c r="K30" s="207"/>
      <c r="L30" s="207"/>
      <c r="M30" s="207"/>
      <c r="N30" s="207"/>
      <c r="O30" s="296"/>
      <c r="P30" s="296"/>
      <c r="Q30" s="207"/>
      <c r="R30" s="207"/>
      <c r="S30" s="207"/>
      <c r="T30" s="207"/>
      <c r="U30" s="207"/>
      <c r="V30" s="207"/>
      <c r="W30" s="207"/>
      <c r="X30" s="207"/>
      <c r="Y30" s="207"/>
      <c r="Z30" s="207"/>
    </row>
    <row r="31" spans="2:26" ht="15.75" customHeight="1" x14ac:dyDescent="0.25">
      <c r="B31" s="237"/>
      <c r="C31" s="215">
        <v>44204</v>
      </c>
      <c r="D31" s="217" t="s">
        <v>415</v>
      </c>
      <c r="E31" s="207"/>
      <c r="F31" s="207"/>
      <c r="G31" s="207"/>
      <c r="H31" s="207"/>
      <c r="I31" s="207"/>
      <c r="J31" s="207"/>
      <c r="K31" s="207"/>
      <c r="L31" s="207"/>
      <c r="M31" s="207"/>
      <c r="N31" s="207"/>
      <c r="O31" s="297"/>
      <c r="P31" s="297"/>
      <c r="Q31" s="207"/>
      <c r="R31" s="207"/>
      <c r="S31" s="207"/>
      <c r="T31" s="207"/>
      <c r="U31" s="207"/>
      <c r="V31" s="207"/>
      <c r="W31" s="207"/>
      <c r="X31" s="207"/>
      <c r="Y31" s="207"/>
      <c r="Z31" s="207"/>
    </row>
    <row r="32" spans="2:26" ht="15.75" customHeight="1" x14ac:dyDescent="0.25">
      <c r="B32" s="237"/>
      <c r="C32" s="215">
        <v>44235</v>
      </c>
      <c r="D32" s="217" t="s">
        <v>416</v>
      </c>
      <c r="E32" s="207"/>
      <c r="F32" s="207"/>
      <c r="G32" s="207"/>
      <c r="H32" s="207"/>
      <c r="I32" s="207"/>
      <c r="J32" s="207"/>
      <c r="K32" s="207"/>
      <c r="L32" s="207"/>
      <c r="M32" s="207"/>
      <c r="N32" s="207"/>
      <c r="O32" s="297"/>
      <c r="P32" s="297"/>
      <c r="Q32" s="207"/>
      <c r="R32" s="207"/>
      <c r="S32" s="207"/>
      <c r="T32" s="207"/>
      <c r="U32" s="207"/>
      <c r="V32" s="207"/>
      <c r="W32" s="207"/>
      <c r="X32" s="207"/>
      <c r="Y32" s="207"/>
      <c r="Z32" s="207"/>
    </row>
    <row r="33" spans="2:26" ht="15.75" customHeight="1" x14ac:dyDescent="0.25">
      <c r="B33" s="212" t="s">
        <v>417</v>
      </c>
      <c r="C33" s="522" t="s">
        <v>418</v>
      </c>
      <c r="D33" s="523"/>
      <c r="E33" s="207"/>
      <c r="F33" s="207"/>
      <c r="G33" s="207"/>
      <c r="H33" s="207"/>
      <c r="I33" s="207"/>
      <c r="J33" s="207"/>
      <c r="K33" s="207"/>
      <c r="L33" s="207"/>
      <c r="M33" s="207"/>
      <c r="N33" s="207"/>
      <c r="O33" s="207"/>
      <c r="P33" s="207"/>
      <c r="Q33" s="207"/>
      <c r="R33" s="207"/>
      <c r="S33" s="207"/>
      <c r="T33" s="207"/>
      <c r="U33" s="207"/>
      <c r="V33" s="207"/>
      <c r="W33" s="207"/>
      <c r="X33" s="207"/>
      <c r="Y33" s="207"/>
      <c r="Z33" s="207"/>
    </row>
    <row r="34" spans="2:26" x14ac:dyDescent="0.25">
      <c r="B34" s="213" t="s">
        <v>419</v>
      </c>
      <c r="C34" s="524" t="s">
        <v>420</v>
      </c>
      <c r="D34" s="520"/>
      <c r="E34" s="296"/>
      <c r="F34" s="296"/>
      <c r="G34" s="296"/>
      <c r="H34" s="296"/>
      <c r="I34" s="207"/>
      <c r="J34" s="296"/>
      <c r="K34" s="296"/>
      <c r="L34" s="296"/>
      <c r="M34" s="296"/>
      <c r="N34" s="296"/>
      <c r="O34" s="207"/>
      <c r="P34" s="207"/>
      <c r="Q34" s="207"/>
      <c r="R34" s="207"/>
      <c r="S34" s="207"/>
      <c r="T34" s="207"/>
      <c r="U34" s="207"/>
      <c r="V34" s="207"/>
      <c r="W34" s="207"/>
      <c r="X34" s="207"/>
      <c r="Y34" s="207"/>
      <c r="Z34" s="207"/>
    </row>
    <row r="35" spans="2:26" ht="15.75" customHeight="1" x14ac:dyDescent="0.25">
      <c r="B35" s="237"/>
      <c r="C35" s="213" t="s">
        <v>421</v>
      </c>
      <c r="D35" s="214" t="s">
        <v>422</v>
      </c>
      <c r="E35" s="296"/>
      <c r="F35" s="296"/>
      <c r="G35" s="296"/>
      <c r="H35" s="296"/>
      <c r="I35" s="207"/>
      <c r="J35" s="296"/>
      <c r="K35" s="296"/>
      <c r="L35" s="296"/>
      <c r="M35" s="296"/>
      <c r="N35" s="296"/>
      <c r="O35" s="207"/>
      <c r="P35" s="207"/>
      <c r="Q35" s="207"/>
      <c r="R35" s="207"/>
      <c r="S35" s="207"/>
      <c r="T35" s="207"/>
      <c r="U35" s="207"/>
      <c r="V35" s="207"/>
      <c r="W35" s="207"/>
      <c r="X35" s="207"/>
      <c r="Y35" s="207"/>
      <c r="Z35" s="207"/>
    </row>
    <row r="36" spans="2:26" ht="15.75" customHeight="1" x14ac:dyDescent="0.25">
      <c r="B36" s="237"/>
      <c r="C36" s="215">
        <v>44205</v>
      </c>
      <c r="D36" s="218" t="s">
        <v>388</v>
      </c>
      <c r="E36" s="297"/>
      <c r="F36" s="297"/>
      <c r="G36" s="297"/>
      <c r="H36" s="297"/>
      <c r="I36" s="207"/>
      <c r="J36" s="207"/>
      <c r="K36" s="207"/>
      <c r="L36" s="207"/>
      <c r="M36" s="207"/>
      <c r="N36" s="207"/>
      <c r="O36" s="207"/>
      <c r="P36" s="207"/>
      <c r="Q36" s="207"/>
      <c r="R36" s="207"/>
      <c r="S36" s="207"/>
      <c r="T36" s="207"/>
      <c r="U36" s="207"/>
      <c r="V36" s="207"/>
      <c r="W36" s="207"/>
      <c r="X36" s="207"/>
      <c r="Y36" s="207"/>
      <c r="Z36" s="207"/>
    </row>
    <row r="37" spans="2:26" ht="15.75" customHeight="1" x14ac:dyDescent="0.25">
      <c r="B37" s="237"/>
      <c r="C37" s="215">
        <v>44236</v>
      </c>
      <c r="D37" s="217" t="s">
        <v>423</v>
      </c>
      <c r="E37" s="207"/>
      <c r="F37" s="207"/>
      <c r="G37" s="207"/>
      <c r="H37" s="207"/>
      <c r="I37" s="207"/>
      <c r="J37" s="207"/>
      <c r="K37" s="207"/>
      <c r="L37" s="297"/>
      <c r="M37" s="297"/>
      <c r="N37" s="297"/>
      <c r="O37" s="207"/>
      <c r="P37" s="207"/>
      <c r="Q37" s="207"/>
      <c r="R37" s="207"/>
      <c r="S37" s="207"/>
      <c r="T37" s="207"/>
      <c r="U37" s="207"/>
      <c r="V37" s="207"/>
      <c r="W37" s="207"/>
      <c r="X37" s="207"/>
      <c r="Y37" s="207"/>
      <c r="Z37" s="207"/>
    </row>
    <row r="38" spans="2:26" ht="15.75" customHeight="1" x14ac:dyDescent="0.25">
      <c r="B38" s="237"/>
      <c r="C38" s="215">
        <v>44264</v>
      </c>
      <c r="D38" s="217" t="s">
        <v>390</v>
      </c>
      <c r="E38" s="207"/>
      <c r="F38" s="207"/>
      <c r="G38" s="207"/>
      <c r="H38" s="207"/>
      <c r="I38" s="207"/>
      <c r="J38" s="297"/>
      <c r="K38" s="297"/>
      <c r="L38" s="207"/>
      <c r="M38" s="207"/>
      <c r="N38" s="207"/>
      <c r="O38" s="207"/>
      <c r="P38" s="207"/>
      <c r="Q38" s="207"/>
      <c r="R38" s="207"/>
      <c r="S38" s="207"/>
      <c r="T38" s="207"/>
      <c r="U38" s="207"/>
      <c r="V38" s="207"/>
      <c r="W38" s="207"/>
      <c r="X38" s="207"/>
      <c r="Y38" s="207"/>
      <c r="Z38" s="207"/>
    </row>
    <row r="39" spans="2:26" ht="15.75" customHeight="1" x14ac:dyDescent="0.25">
      <c r="B39" s="237"/>
      <c r="C39" s="215">
        <v>44295</v>
      </c>
      <c r="D39" s="217" t="s">
        <v>391</v>
      </c>
      <c r="E39" s="207"/>
      <c r="F39" s="207"/>
      <c r="G39" s="207"/>
      <c r="H39" s="207"/>
      <c r="I39" s="207"/>
      <c r="J39" s="297"/>
      <c r="K39" s="297"/>
      <c r="L39" s="297"/>
      <c r="M39" s="297"/>
      <c r="N39" s="297"/>
      <c r="O39" s="207"/>
      <c r="P39" s="207"/>
      <c r="Q39" s="207"/>
      <c r="R39" s="207"/>
      <c r="S39" s="207"/>
      <c r="T39" s="207"/>
      <c r="U39" s="207"/>
      <c r="V39" s="207"/>
      <c r="W39" s="207"/>
      <c r="X39" s="207"/>
      <c r="Y39" s="207"/>
      <c r="Z39" s="207"/>
    </row>
    <row r="40" spans="2:26" ht="15.75" customHeight="1" x14ac:dyDescent="0.25">
      <c r="B40" s="237"/>
      <c r="C40" s="213" t="s">
        <v>424</v>
      </c>
      <c r="D40" s="214" t="s">
        <v>425</v>
      </c>
      <c r="E40" s="296"/>
      <c r="F40" s="296"/>
      <c r="G40" s="296"/>
      <c r="H40" s="296"/>
      <c r="I40" s="207"/>
      <c r="J40" s="296"/>
      <c r="K40" s="296"/>
      <c r="L40" s="296"/>
      <c r="M40" s="296"/>
      <c r="N40" s="296"/>
      <c r="O40" s="207"/>
      <c r="P40" s="207"/>
      <c r="Q40" s="207"/>
      <c r="R40" s="207"/>
      <c r="S40" s="207"/>
      <c r="T40" s="207"/>
      <c r="U40" s="207"/>
      <c r="V40" s="207"/>
      <c r="W40" s="207"/>
      <c r="X40" s="207"/>
      <c r="Y40" s="207"/>
      <c r="Z40" s="207"/>
    </row>
    <row r="41" spans="2:26" ht="15.75" customHeight="1" x14ac:dyDescent="0.25">
      <c r="B41" s="237"/>
      <c r="C41" s="215">
        <v>44206</v>
      </c>
      <c r="D41" s="218" t="s">
        <v>388</v>
      </c>
      <c r="E41" s="297"/>
      <c r="F41" s="297"/>
      <c r="G41" s="297"/>
      <c r="H41" s="297"/>
      <c r="I41" s="207"/>
      <c r="J41" s="207"/>
      <c r="K41" s="207"/>
      <c r="L41" s="207"/>
      <c r="M41" s="207"/>
      <c r="N41" s="207"/>
      <c r="O41" s="207"/>
      <c r="P41" s="207"/>
      <c r="Q41" s="207"/>
      <c r="R41" s="207"/>
      <c r="S41" s="207"/>
      <c r="T41" s="207"/>
      <c r="U41" s="207"/>
      <c r="V41" s="207"/>
      <c r="W41" s="207"/>
      <c r="X41" s="207"/>
      <c r="Y41" s="207"/>
      <c r="Z41" s="207"/>
    </row>
    <row r="42" spans="2:26" ht="15.75" customHeight="1" x14ac:dyDescent="0.25">
      <c r="B42" s="237"/>
      <c r="C42" s="215">
        <v>44237</v>
      </c>
      <c r="D42" s="217" t="s">
        <v>426</v>
      </c>
      <c r="E42" s="207"/>
      <c r="F42" s="207"/>
      <c r="G42" s="207"/>
      <c r="H42" s="207"/>
      <c r="I42" s="207"/>
      <c r="J42" s="207"/>
      <c r="K42" s="297"/>
      <c r="L42" s="297"/>
      <c r="M42" s="297"/>
      <c r="N42" s="207"/>
      <c r="O42" s="207"/>
      <c r="P42" s="207"/>
      <c r="Q42" s="207"/>
      <c r="R42" s="207"/>
      <c r="S42" s="207"/>
      <c r="T42" s="207"/>
      <c r="U42" s="207"/>
      <c r="V42" s="207"/>
      <c r="W42" s="207"/>
      <c r="X42" s="207"/>
      <c r="Y42" s="207"/>
      <c r="Z42" s="207"/>
    </row>
    <row r="43" spans="2:26" ht="15.75" customHeight="1" x14ac:dyDescent="0.25">
      <c r="B43" s="237"/>
      <c r="C43" s="215">
        <v>44265</v>
      </c>
      <c r="D43" s="217" t="s">
        <v>390</v>
      </c>
      <c r="E43" s="207"/>
      <c r="F43" s="207"/>
      <c r="G43" s="207"/>
      <c r="H43" s="207"/>
      <c r="I43" s="207"/>
      <c r="J43" s="297"/>
      <c r="K43" s="297"/>
      <c r="L43" s="207"/>
      <c r="M43" s="207"/>
      <c r="N43" s="207"/>
      <c r="O43" s="207"/>
      <c r="P43" s="207"/>
      <c r="Q43" s="207"/>
      <c r="R43" s="207"/>
      <c r="S43" s="207"/>
      <c r="T43" s="207"/>
      <c r="U43" s="207"/>
      <c r="V43" s="207"/>
      <c r="W43" s="207"/>
      <c r="X43" s="207"/>
      <c r="Y43" s="207"/>
      <c r="Z43" s="207"/>
    </row>
    <row r="44" spans="2:26" ht="15.75" customHeight="1" x14ac:dyDescent="0.25">
      <c r="B44" s="237"/>
      <c r="C44" s="215">
        <v>44296</v>
      </c>
      <c r="D44" s="217" t="s">
        <v>391</v>
      </c>
      <c r="E44" s="207"/>
      <c r="F44" s="207"/>
      <c r="G44" s="207"/>
      <c r="H44" s="207"/>
      <c r="I44" s="207"/>
      <c r="J44" s="297"/>
      <c r="K44" s="297"/>
      <c r="L44" s="297"/>
      <c r="M44" s="297"/>
      <c r="N44" s="297"/>
      <c r="O44" s="207"/>
      <c r="P44" s="207"/>
      <c r="Q44" s="207"/>
      <c r="R44" s="207"/>
      <c r="S44" s="207"/>
      <c r="T44" s="207"/>
      <c r="U44" s="207"/>
      <c r="V44" s="207"/>
      <c r="W44" s="207"/>
      <c r="X44" s="207"/>
      <c r="Y44" s="207"/>
      <c r="Z44" s="207"/>
    </row>
    <row r="45" spans="2:26" ht="15.75" customHeight="1" x14ac:dyDescent="0.25">
      <c r="B45" s="237"/>
      <c r="C45" s="213" t="s">
        <v>427</v>
      </c>
      <c r="D45" s="214" t="s">
        <v>428</v>
      </c>
      <c r="E45" s="207"/>
      <c r="F45" s="207"/>
      <c r="G45" s="207"/>
      <c r="H45" s="296"/>
      <c r="I45" s="296"/>
      <c r="J45" s="296"/>
      <c r="K45" s="296"/>
      <c r="L45" s="207"/>
      <c r="M45" s="207"/>
      <c r="N45" s="207"/>
      <c r="O45" s="207"/>
      <c r="P45" s="207"/>
      <c r="Q45" s="207"/>
      <c r="R45" s="207"/>
      <c r="S45" s="207"/>
      <c r="T45" s="207"/>
      <c r="U45" s="207"/>
      <c r="V45" s="207"/>
      <c r="W45" s="207"/>
      <c r="X45" s="207"/>
      <c r="Y45" s="207"/>
      <c r="Z45" s="207"/>
    </row>
    <row r="46" spans="2:26" ht="15.75" customHeight="1" x14ac:dyDescent="0.25">
      <c r="B46" s="237"/>
      <c r="C46" s="215">
        <v>44207</v>
      </c>
      <c r="D46" s="217" t="s">
        <v>429</v>
      </c>
      <c r="E46" s="207"/>
      <c r="F46" s="207"/>
      <c r="G46" s="207"/>
      <c r="H46" s="207"/>
      <c r="I46" s="297"/>
      <c r="J46" s="297"/>
      <c r="K46" s="297"/>
      <c r="L46" s="207"/>
      <c r="M46" s="207"/>
      <c r="N46" s="207"/>
      <c r="O46" s="207"/>
      <c r="P46" s="207"/>
      <c r="Q46" s="207"/>
      <c r="R46" s="207"/>
      <c r="S46" s="207"/>
      <c r="T46" s="207"/>
      <c r="U46" s="207"/>
      <c r="V46" s="207"/>
      <c r="W46" s="207"/>
      <c r="X46" s="207"/>
      <c r="Y46" s="207"/>
      <c r="Z46" s="207"/>
    </row>
    <row r="47" spans="2:26" ht="15.75" customHeight="1" x14ac:dyDescent="0.25">
      <c r="B47" s="237"/>
      <c r="C47" s="215">
        <v>44238</v>
      </c>
      <c r="D47" s="217" t="s">
        <v>409</v>
      </c>
      <c r="E47" s="207"/>
      <c r="F47" s="207"/>
      <c r="G47" s="207"/>
      <c r="H47" s="297"/>
      <c r="I47" s="297"/>
      <c r="J47" s="207"/>
      <c r="K47" s="207"/>
      <c r="L47" s="207"/>
      <c r="M47" s="207"/>
      <c r="N47" s="207"/>
      <c r="O47" s="207"/>
      <c r="P47" s="207"/>
      <c r="Q47" s="207"/>
      <c r="R47" s="207"/>
      <c r="S47" s="207"/>
      <c r="T47" s="207"/>
      <c r="U47" s="207"/>
      <c r="V47" s="207"/>
      <c r="W47" s="207"/>
      <c r="X47" s="207"/>
      <c r="Y47" s="207"/>
      <c r="Z47" s="207"/>
    </row>
    <row r="48" spans="2:26" ht="15.75" customHeight="1" x14ac:dyDescent="0.25">
      <c r="B48" s="213" t="s">
        <v>430</v>
      </c>
      <c r="C48" s="524" t="s">
        <v>431</v>
      </c>
      <c r="D48" s="520"/>
      <c r="E48" s="296"/>
      <c r="F48" s="296"/>
      <c r="G48" s="296"/>
      <c r="H48" s="296"/>
      <c r="I48" s="207"/>
      <c r="J48" s="296"/>
      <c r="K48" s="296"/>
      <c r="L48" s="296"/>
      <c r="M48" s="296"/>
      <c r="N48" s="296"/>
      <c r="O48" s="207"/>
      <c r="P48" s="207"/>
      <c r="Q48" s="207"/>
      <c r="R48" s="207"/>
      <c r="S48" s="207"/>
      <c r="T48" s="207"/>
      <c r="U48" s="207"/>
      <c r="V48" s="207"/>
      <c r="W48" s="207"/>
      <c r="X48" s="207"/>
      <c r="Y48" s="207"/>
      <c r="Z48" s="207"/>
    </row>
    <row r="49" spans="2:26" ht="15.75" customHeight="1" x14ac:dyDescent="0.25">
      <c r="B49" s="237"/>
      <c r="C49" s="213" t="s">
        <v>432</v>
      </c>
      <c r="D49" s="219" t="s">
        <v>433</v>
      </c>
      <c r="E49" s="296"/>
      <c r="F49" s="296"/>
      <c r="G49" s="296"/>
      <c r="H49" s="296"/>
      <c r="I49" s="207"/>
      <c r="J49" s="296"/>
      <c r="K49" s="296"/>
      <c r="L49" s="296"/>
      <c r="M49" s="296"/>
      <c r="N49" s="296"/>
      <c r="O49" s="207"/>
      <c r="P49" s="207"/>
      <c r="Q49" s="207"/>
      <c r="R49" s="207"/>
      <c r="S49" s="207"/>
      <c r="T49" s="207"/>
      <c r="U49" s="207"/>
      <c r="V49" s="207"/>
      <c r="W49" s="207"/>
      <c r="X49" s="207"/>
      <c r="Y49" s="207"/>
      <c r="Z49" s="207"/>
    </row>
    <row r="50" spans="2:26" ht="15.75" customHeight="1" x14ac:dyDescent="0.25">
      <c r="B50" s="237"/>
      <c r="C50" s="215">
        <v>44208</v>
      </c>
      <c r="D50" s="218" t="s">
        <v>434</v>
      </c>
      <c r="E50" s="297"/>
      <c r="F50" s="297"/>
      <c r="G50" s="297"/>
      <c r="H50" s="297"/>
      <c r="I50" s="207"/>
      <c r="J50" s="207"/>
      <c r="K50" s="207"/>
      <c r="L50" s="207"/>
      <c r="M50" s="207"/>
      <c r="N50" s="207"/>
      <c r="O50" s="207"/>
      <c r="P50" s="207"/>
      <c r="Q50" s="207"/>
      <c r="R50" s="207"/>
      <c r="S50" s="207"/>
      <c r="T50" s="207"/>
      <c r="U50" s="207"/>
      <c r="V50" s="207"/>
      <c r="W50" s="207"/>
      <c r="X50" s="207"/>
      <c r="Y50" s="207"/>
      <c r="Z50" s="207"/>
    </row>
    <row r="51" spans="2:26" ht="15.75" customHeight="1" x14ac:dyDescent="0.25">
      <c r="B51" s="237"/>
      <c r="C51" s="215">
        <v>44239</v>
      </c>
      <c r="D51" s="217" t="s">
        <v>435</v>
      </c>
      <c r="E51" s="207"/>
      <c r="F51" s="207"/>
      <c r="G51" s="207"/>
      <c r="H51" s="207"/>
      <c r="I51" s="207"/>
      <c r="J51" s="207"/>
      <c r="K51" s="207"/>
      <c r="L51" s="297"/>
      <c r="M51" s="297"/>
      <c r="N51" s="297"/>
      <c r="O51" s="207"/>
      <c r="P51" s="207"/>
      <c r="Q51" s="207"/>
      <c r="R51" s="207"/>
      <c r="S51" s="207"/>
      <c r="T51" s="207"/>
      <c r="U51" s="207"/>
      <c r="V51" s="207"/>
      <c r="W51" s="207"/>
      <c r="X51" s="207"/>
      <c r="Y51" s="207"/>
      <c r="Z51" s="207"/>
    </row>
    <row r="52" spans="2:26" ht="15.75" customHeight="1" x14ac:dyDescent="0.25">
      <c r="B52" s="237"/>
      <c r="C52" s="215">
        <v>44267</v>
      </c>
      <c r="D52" s="217" t="s">
        <v>436</v>
      </c>
      <c r="E52" s="207"/>
      <c r="F52" s="207"/>
      <c r="G52" s="207"/>
      <c r="H52" s="207"/>
      <c r="I52" s="207"/>
      <c r="J52" s="297"/>
      <c r="K52" s="297"/>
      <c r="L52" s="207"/>
      <c r="M52" s="207"/>
      <c r="N52" s="207"/>
      <c r="O52" s="207"/>
      <c r="P52" s="207"/>
      <c r="Q52" s="207"/>
      <c r="R52" s="207"/>
      <c r="S52" s="207"/>
      <c r="T52" s="207"/>
      <c r="U52" s="207"/>
      <c r="V52" s="207"/>
      <c r="W52" s="207"/>
      <c r="X52" s="207"/>
      <c r="Y52" s="207"/>
      <c r="Z52" s="207"/>
    </row>
    <row r="53" spans="2:26" ht="15.75" customHeight="1" x14ac:dyDescent="0.25">
      <c r="B53" s="237"/>
      <c r="C53" s="215">
        <v>44298</v>
      </c>
      <c r="D53" s="217" t="s">
        <v>437</v>
      </c>
      <c r="E53" s="207"/>
      <c r="F53" s="207"/>
      <c r="G53" s="207"/>
      <c r="H53" s="207"/>
      <c r="I53" s="207"/>
      <c r="J53" s="297"/>
      <c r="K53" s="297"/>
      <c r="L53" s="297"/>
      <c r="M53" s="297"/>
      <c r="N53" s="297"/>
      <c r="O53" s="207"/>
      <c r="P53" s="207"/>
      <c r="Q53" s="207"/>
      <c r="R53" s="207"/>
      <c r="S53" s="207"/>
      <c r="T53" s="207"/>
      <c r="U53" s="207"/>
      <c r="V53" s="207"/>
      <c r="W53" s="207"/>
      <c r="X53" s="207"/>
      <c r="Y53" s="207"/>
      <c r="Z53" s="207"/>
    </row>
    <row r="54" spans="2:26" ht="15.75" customHeight="1" x14ac:dyDescent="0.25">
      <c r="B54" s="2" t="s">
        <v>402</v>
      </c>
      <c r="C54" s="525" t="s">
        <v>438</v>
      </c>
      <c r="D54" s="526"/>
      <c r="Z54" s="298"/>
    </row>
    <row r="55" spans="2:26" ht="15.75" customHeight="1" x14ac:dyDescent="0.25">
      <c r="B55" s="207"/>
      <c r="C55" s="207"/>
      <c r="D55" s="207" t="s">
        <v>380</v>
      </c>
      <c r="E55" s="207"/>
      <c r="F55" s="207"/>
      <c r="G55" s="207"/>
      <c r="H55" s="207"/>
      <c r="I55" s="207"/>
      <c r="J55" s="207"/>
      <c r="K55" s="207"/>
      <c r="L55" s="207"/>
      <c r="M55" s="207"/>
      <c r="N55" s="207"/>
      <c r="O55" s="207"/>
      <c r="P55" s="207"/>
      <c r="Q55" s="297"/>
      <c r="R55" s="297"/>
      <c r="S55" s="297"/>
      <c r="T55" s="297"/>
      <c r="U55" s="297"/>
      <c r="V55" s="297"/>
      <c r="W55" s="297"/>
      <c r="X55" s="297"/>
      <c r="Y55" s="297"/>
      <c r="Z55" s="297"/>
    </row>
    <row r="56" spans="2:26" ht="15.75" customHeight="1" x14ac:dyDescent="0.25"/>
    <row r="57" spans="2:26" ht="15.75" customHeight="1" x14ac:dyDescent="0.25"/>
    <row r="58" spans="2:26" ht="15.75" customHeight="1" x14ac:dyDescent="0.25"/>
    <row r="59" spans="2:26" ht="15.75" customHeight="1" x14ac:dyDescent="0.25"/>
    <row r="60" spans="2:26" ht="15.75" customHeight="1" x14ac:dyDescent="0.25"/>
    <row r="61" spans="2:26" ht="15.75" customHeight="1" x14ac:dyDescent="0.25"/>
    <row r="62" spans="2:26" ht="15.75" customHeight="1" x14ac:dyDescent="0.25"/>
    <row r="63" spans="2:26" ht="15.75" customHeight="1" x14ac:dyDescent="0.25"/>
    <row r="64" spans="2:26"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4">
    <mergeCell ref="C33:D33"/>
    <mergeCell ref="C34:D34"/>
    <mergeCell ref="C48:D48"/>
    <mergeCell ref="C54:D54"/>
    <mergeCell ref="C4:D4"/>
    <mergeCell ref="C5:D5"/>
    <mergeCell ref="C11:D11"/>
    <mergeCell ref="C17:D17"/>
    <mergeCell ref="C23:D23"/>
    <mergeCell ref="C24:D24"/>
    <mergeCell ref="C29:D29"/>
    <mergeCell ref="Z3:Z4"/>
    <mergeCell ref="D1:Z1"/>
    <mergeCell ref="B3:D3"/>
    <mergeCell ref="E3:P3"/>
    <mergeCell ref="Q3:Q4"/>
    <mergeCell ref="R3:R4"/>
    <mergeCell ref="S3:S4"/>
    <mergeCell ref="T3:T4"/>
    <mergeCell ref="U3:U4"/>
    <mergeCell ref="V3:V4"/>
    <mergeCell ref="W3:W4"/>
    <mergeCell ref="X3:X4"/>
    <mergeCell ref="Y3:Y4"/>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79998168889431442"/>
  </sheetPr>
  <dimension ref="B1:Z1000"/>
  <sheetViews>
    <sheetView showGridLines="0" workbookViewId="0">
      <selection activeCell="E72" sqref="E72"/>
    </sheetView>
  </sheetViews>
  <sheetFormatPr baseColWidth="10" defaultColWidth="11.25" defaultRowHeight="15" customHeight="1" x14ac:dyDescent="0.25"/>
  <cols>
    <col min="1" max="1" width="2.625" style="8" customWidth="1"/>
    <col min="2" max="3" width="11" style="8" customWidth="1"/>
    <col min="4" max="4" width="73" style="8" bestFit="1" customWidth="1"/>
    <col min="5" max="16" width="3.625" style="8" customWidth="1"/>
    <col min="17" max="25" width="6.375" style="8" bestFit="1" customWidth="1"/>
    <col min="26" max="26" width="7.25" style="8" bestFit="1" customWidth="1"/>
    <col min="27" max="27" width="11" style="8" customWidth="1"/>
    <col min="28" max="16384" width="11.25" style="8"/>
  </cols>
  <sheetData>
    <row r="1" spans="2:26" x14ac:dyDescent="0.25">
      <c r="D1" s="515" t="s">
        <v>338</v>
      </c>
      <c r="E1" s="518"/>
      <c r="F1" s="518"/>
      <c r="G1" s="518"/>
      <c r="H1" s="518"/>
      <c r="I1" s="518"/>
      <c r="J1" s="518"/>
      <c r="K1" s="518"/>
      <c r="L1" s="518"/>
      <c r="M1" s="518"/>
      <c r="N1" s="518"/>
      <c r="O1" s="518"/>
      <c r="P1" s="518"/>
      <c r="Q1" s="518"/>
      <c r="R1" s="518"/>
      <c r="S1" s="518"/>
      <c r="T1" s="518"/>
      <c r="U1" s="518"/>
      <c r="V1" s="518"/>
      <c r="W1" s="518"/>
      <c r="X1" s="518"/>
      <c r="Y1" s="518"/>
      <c r="Z1" s="518"/>
    </row>
    <row r="3" spans="2:26" x14ac:dyDescent="0.25">
      <c r="B3" s="519" t="s">
        <v>439</v>
      </c>
      <c r="C3" s="520"/>
      <c r="D3" s="521"/>
      <c r="E3" s="516" t="s">
        <v>340</v>
      </c>
      <c r="F3" s="520"/>
      <c r="G3" s="520"/>
      <c r="H3" s="520"/>
      <c r="I3" s="520"/>
      <c r="J3" s="520"/>
      <c r="K3" s="520"/>
      <c r="L3" s="520"/>
      <c r="M3" s="520"/>
      <c r="N3" s="520"/>
      <c r="O3" s="520"/>
      <c r="P3" s="521"/>
      <c r="Q3" s="513" t="s">
        <v>341</v>
      </c>
      <c r="R3" s="513" t="s">
        <v>342</v>
      </c>
      <c r="S3" s="513" t="s">
        <v>343</v>
      </c>
      <c r="T3" s="513" t="s">
        <v>344</v>
      </c>
      <c r="U3" s="513" t="s">
        <v>345</v>
      </c>
      <c r="V3" s="513" t="s">
        <v>346</v>
      </c>
      <c r="W3" s="513" t="s">
        <v>347</v>
      </c>
      <c r="X3" s="513" t="s">
        <v>348</v>
      </c>
      <c r="Y3" s="513" t="s">
        <v>349</v>
      </c>
      <c r="Z3" s="513" t="s">
        <v>350</v>
      </c>
    </row>
    <row r="4" spans="2:26" x14ac:dyDescent="0.25">
      <c r="B4" s="212" t="s">
        <v>382</v>
      </c>
      <c r="C4" s="527" t="s">
        <v>383</v>
      </c>
      <c r="D4" s="521"/>
      <c r="E4" s="207">
        <v>1</v>
      </c>
      <c r="F4" s="207">
        <v>2</v>
      </c>
      <c r="G4" s="207">
        <v>3</v>
      </c>
      <c r="H4" s="207">
        <v>4</v>
      </c>
      <c r="I4" s="207">
        <v>5</v>
      </c>
      <c r="J4" s="207">
        <v>6</v>
      </c>
      <c r="K4" s="207">
        <v>7</v>
      </c>
      <c r="L4" s="207">
        <v>8</v>
      </c>
      <c r="M4" s="207">
        <v>9</v>
      </c>
      <c r="N4" s="207">
        <v>10</v>
      </c>
      <c r="O4" s="207">
        <v>11</v>
      </c>
      <c r="P4" s="207">
        <v>12</v>
      </c>
      <c r="Q4" s="517"/>
      <c r="R4" s="517"/>
      <c r="S4" s="517"/>
      <c r="T4" s="517"/>
      <c r="U4" s="517"/>
      <c r="V4" s="517"/>
      <c r="W4" s="517"/>
      <c r="X4" s="517"/>
      <c r="Y4" s="517"/>
      <c r="Z4" s="517"/>
    </row>
    <row r="5" spans="2:26" x14ac:dyDescent="0.25">
      <c r="B5" s="213" t="s">
        <v>384</v>
      </c>
      <c r="C5" s="528" t="s">
        <v>385</v>
      </c>
      <c r="D5" s="520"/>
      <c r="E5" s="296"/>
      <c r="F5" s="296"/>
      <c r="G5" s="296"/>
      <c r="H5" s="296"/>
      <c r="I5" s="207"/>
      <c r="J5" s="296"/>
      <c r="K5" s="296"/>
      <c r="L5" s="296"/>
      <c r="M5" s="296"/>
      <c r="N5" s="296"/>
      <c r="O5" s="207"/>
      <c r="P5" s="207"/>
      <c r="Q5" s="207"/>
      <c r="R5" s="207"/>
      <c r="S5" s="207"/>
      <c r="T5" s="207"/>
      <c r="U5" s="207"/>
      <c r="V5" s="207"/>
      <c r="W5" s="207"/>
      <c r="X5" s="207"/>
      <c r="Y5" s="207"/>
      <c r="Z5" s="207"/>
    </row>
    <row r="6" spans="2:26" x14ac:dyDescent="0.25">
      <c r="B6" s="237"/>
      <c r="C6" s="213" t="s">
        <v>440</v>
      </c>
      <c r="D6" s="214" t="s">
        <v>441</v>
      </c>
      <c r="E6" s="296"/>
      <c r="F6" s="296"/>
      <c r="G6" s="296"/>
      <c r="H6" s="296"/>
      <c r="I6" s="207"/>
      <c r="J6" s="296"/>
      <c r="K6" s="296"/>
      <c r="L6" s="296"/>
      <c r="M6" s="296"/>
      <c r="N6" s="296"/>
      <c r="O6" s="207"/>
      <c r="P6" s="207"/>
      <c r="Q6" s="207"/>
      <c r="R6" s="207"/>
      <c r="S6" s="207"/>
      <c r="T6" s="207"/>
      <c r="U6" s="207"/>
      <c r="V6" s="207"/>
      <c r="W6" s="207"/>
      <c r="X6" s="207"/>
      <c r="Y6" s="207"/>
      <c r="Z6" s="207"/>
    </row>
    <row r="7" spans="2:26" x14ac:dyDescent="0.25">
      <c r="B7" s="237"/>
      <c r="C7" s="215">
        <v>44198</v>
      </c>
      <c r="D7" s="237" t="s">
        <v>388</v>
      </c>
      <c r="E7" s="297"/>
      <c r="F7" s="297"/>
      <c r="G7" s="297"/>
      <c r="H7" s="297"/>
      <c r="I7" s="207"/>
      <c r="J7" s="207"/>
      <c r="K7" s="207"/>
      <c r="L7" s="207"/>
      <c r="M7" s="207"/>
      <c r="N7" s="207"/>
      <c r="O7" s="207"/>
      <c r="P7" s="207"/>
      <c r="Q7" s="207"/>
      <c r="R7" s="207"/>
      <c r="S7" s="207"/>
      <c r="T7" s="207"/>
      <c r="U7" s="207"/>
      <c r="V7" s="207"/>
      <c r="W7" s="207"/>
      <c r="X7" s="207"/>
      <c r="Y7" s="207"/>
      <c r="Z7" s="207"/>
    </row>
    <row r="8" spans="2:26" x14ac:dyDescent="0.25">
      <c r="B8" s="237"/>
      <c r="C8" s="215">
        <v>44229</v>
      </c>
      <c r="D8" s="237" t="s">
        <v>442</v>
      </c>
      <c r="E8" s="207"/>
      <c r="F8" s="207"/>
      <c r="G8" s="207"/>
      <c r="H8" s="207"/>
      <c r="I8" s="207"/>
      <c r="J8" s="207"/>
      <c r="K8" s="207"/>
      <c r="L8" s="297"/>
      <c r="M8" s="297"/>
      <c r="N8" s="297"/>
      <c r="O8" s="207"/>
      <c r="P8" s="207"/>
      <c r="Q8" s="207"/>
      <c r="R8" s="207"/>
      <c r="S8" s="207"/>
      <c r="T8" s="207"/>
      <c r="U8" s="207"/>
      <c r="V8" s="207"/>
      <c r="W8" s="207"/>
      <c r="X8" s="207"/>
      <c r="Y8" s="207"/>
      <c r="Z8" s="207"/>
    </row>
    <row r="9" spans="2:26" x14ac:dyDescent="0.25">
      <c r="B9" s="237"/>
      <c r="C9" s="215">
        <v>44257</v>
      </c>
      <c r="D9" s="237" t="s">
        <v>390</v>
      </c>
      <c r="E9" s="207"/>
      <c r="F9" s="207"/>
      <c r="G9" s="207"/>
      <c r="H9" s="207"/>
      <c r="I9" s="207"/>
      <c r="J9" s="297"/>
      <c r="K9" s="297"/>
      <c r="L9" s="207"/>
      <c r="M9" s="207"/>
      <c r="N9" s="207"/>
      <c r="O9" s="207"/>
      <c r="P9" s="207"/>
      <c r="Q9" s="207"/>
      <c r="R9" s="207"/>
      <c r="S9" s="207"/>
      <c r="T9" s="207"/>
      <c r="U9" s="207"/>
      <c r="V9" s="207"/>
      <c r="W9" s="207"/>
      <c r="X9" s="207"/>
      <c r="Y9" s="207"/>
      <c r="Z9" s="207"/>
    </row>
    <row r="10" spans="2:26" x14ac:dyDescent="0.25">
      <c r="B10" s="237"/>
      <c r="C10" s="215">
        <v>44288</v>
      </c>
      <c r="D10" s="237" t="s">
        <v>391</v>
      </c>
      <c r="E10" s="207"/>
      <c r="F10" s="207"/>
      <c r="G10" s="207"/>
      <c r="H10" s="207"/>
      <c r="I10" s="207"/>
      <c r="J10" s="297"/>
      <c r="K10" s="297"/>
      <c r="L10" s="297"/>
      <c r="M10" s="297"/>
      <c r="N10" s="297"/>
      <c r="O10" s="207"/>
      <c r="P10" s="207"/>
      <c r="Q10" s="207"/>
      <c r="R10" s="207"/>
      <c r="S10" s="207"/>
      <c r="T10" s="207"/>
      <c r="U10" s="207"/>
      <c r="V10" s="207"/>
      <c r="W10" s="207"/>
      <c r="X10" s="207"/>
      <c r="Y10" s="207"/>
      <c r="Z10" s="207"/>
    </row>
    <row r="11" spans="2:26" x14ac:dyDescent="0.25">
      <c r="B11" s="213" t="s">
        <v>392</v>
      </c>
      <c r="C11" s="528" t="s">
        <v>393</v>
      </c>
      <c r="D11" s="521"/>
      <c r="E11" s="296"/>
      <c r="F11" s="296"/>
      <c r="G11" s="296"/>
      <c r="H11" s="296"/>
      <c r="I11" s="207"/>
      <c r="J11" s="296"/>
      <c r="K11" s="296"/>
      <c r="L11" s="296"/>
      <c r="M11" s="296"/>
      <c r="N11" s="296"/>
      <c r="O11" s="207"/>
      <c r="P11" s="207"/>
      <c r="Q11" s="207"/>
      <c r="R11" s="207"/>
      <c r="S11" s="207"/>
      <c r="T11" s="207"/>
      <c r="U11" s="207"/>
      <c r="V11" s="207"/>
      <c r="W11" s="207"/>
      <c r="X11" s="207"/>
      <c r="Y11" s="207"/>
      <c r="Z11" s="207"/>
    </row>
    <row r="12" spans="2:26" x14ac:dyDescent="0.25">
      <c r="B12" s="237"/>
      <c r="C12" s="213" t="s">
        <v>443</v>
      </c>
      <c r="D12" s="213" t="s">
        <v>444</v>
      </c>
      <c r="E12" s="296"/>
      <c r="F12" s="296"/>
      <c r="G12" s="296"/>
      <c r="H12" s="296"/>
      <c r="I12" s="207"/>
      <c r="J12" s="296"/>
      <c r="K12" s="296"/>
      <c r="L12" s="296"/>
      <c r="M12" s="296"/>
      <c r="N12" s="296"/>
      <c r="O12" s="207"/>
      <c r="P12" s="207"/>
      <c r="Q12" s="207"/>
      <c r="R12" s="207"/>
      <c r="S12" s="207"/>
      <c r="T12" s="207"/>
      <c r="U12" s="207"/>
      <c r="V12" s="207"/>
      <c r="W12" s="207"/>
      <c r="X12" s="207"/>
      <c r="Y12" s="207"/>
      <c r="Z12" s="207"/>
    </row>
    <row r="13" spans="2:26" x14ac:dyDescent="0.25">
      <c r="B13" s="237"/>
      <c r="C13" s="215">
        <v>44200</v>
      </c>
      <c r="D13" s="237" t="s">
        <v>388</v>
      </c>
      <c r="E13" s="297"/>
      <c r="F13" s="297"/>
      <c r="G13" s="297"/>
      <c r="H13" s="297"/>
      <c r="I13" s="207"/>
      <c r="J13" s="207"/>
      <c r="K13" s="207"/>
      <c r="L13" s="207"/>
      <c r="M13" s="207"/>
      <c r="N13" s="207"/>
      <c r="O13" s="207"/>
      <c r="P13" s="207"/>
      <c r="Q13" s="207"/>
      <c r="R13" s="207"/>
      <c r="S13" s="207"/>
      <c r="T13" s="207"/>
      <c r="U13" s="207"/>
      <c r="V13" s="207"/>
      <c r="W13" s="207"/>
      <c r="X13" s="207"/>
      <c r="Y13" s="207"/>
      <c r="Z13" s="207"/>
    </row>
    <row r="14" spans="2:26" x14ac:dyDescent="0.25">
      <c r="B14" s="237"/>
      <c r="C14" s="215">
        <v>44231</v>
      </c>
      <c r="D14" s="237" t="s">
        <v>445</v>
      </c>
      <c r="E14" s="207"/>
      <c r="F14" s="207"/>
      <c r="G14" s="207"/>
      <c r="H14" s="207"/>
      <c r="I14" s="207"/>
      <c r="J14" s="207"/>
      <c r="K14" s="207"/>
      <c r="L14" s="297"/>
      <c r="M14" s="297"/>
      <c r="N14" s="207"/>
      <c r="O14" s="207"/>
      <c r="P14" s="207"/>
      <c r="Q14" s="207"/>
      <c r="R14" s="207"/>
      <c r="S14" s="207"/>
      <c r="T14" s="207"/>
      <c r="U14" s="207"/>
      <c r="V14" s="207"/>
      <c r="W14" s="207"/>
      <c r="X14" s="207"/>
      <c r="Y14" s="207"/>
      <c r="Z14" s="207"/>
    </row>
    <row r="15" spans="2:26" x14ac:dyDescent="0.25">
      <c r="B15" s="237"/>
      <c r="C15" s="215">
        <v>44259</v>
      </c>
      <c r="D15" s="217" t="s">
        <v>390</v>
      </c>
      <c r="E15" s="207"/>
      <c r="F15" s="207"/>
      <c r="G15" s="207"/>
      <c r="H15" s="207"/>
      <c r="I15" s="207"/>
      <c r="J15" s="297"/>
      <c r="K15" s="297"/>
      <c r="L15" s="207"/>
      <c r="M15" s="207"/>
      <c r="N15" s="207"/>
      <c r="O15" s="207"/>
      <c r="P15" s="207"/>
      <c r="Q15" s="207"/>
      <c r="R15" s="207"/>
      <c r="S15" s="207"/>
      <c r="T15" s="207"/>
      <c r="U15" s="207"/>
      <c r="V15" s="207"/>
      <c r="W15" s="207"/>
      <c r="X15" s="207"/>
      <c r="Y15" s="207"/>
      <c r="Z15" s="207"/>
    </row>
    <row r="16" spans="2:26" x14ac:dyDescent="0.25">
      <c r="B16" s="237"/>
      <c r="C16" s="215">
        <v>44290</v>
      </c>
      <c r="D16" s="237" t="s">
        <v>391</v>
      </c>
      <c r="E16" s="207"/>
      <c r="F16" s="207"/>
      <c r="G16" s="207"/>
      <c r="H16" s="207"/>
      <c r="I16" s="207"/>
      <c r="J16" s="297"/>
      <c r="K16" s="297"/>
      <c r="L16" s="297"/>
      <c r="M16" s="297"/>
      <c r="N16" s="297"/>
      <c r="O16" s="207"/>
      <c r="P16" s="207"/>
      <c r="Q16" s="207"/>
      <c r="R16" s="207"/>
      <c r="S16" s="207"/>
      <c r="T16" s="207"/>
      <c r="U16" s="207"/>
      <c r="V16" s="207"/>
      <c r="W16" s="207"/>
      <c r="X16" s="207"/>
      <c r="Y16" s="207"/>
      <c r="Z16" s="207"/>
    </row>
    <row r="17" spans="2:26" x14ac:dyDescent="0.25">
      <c r="B17" s="213" t="s">
        <v>397</v>
      </c>
      <c r="C17" s="528" t="s">
        <v>398</v>
      </c>
      <c r="D17" s="521"/>
      <c r="E17" s="296"/>
      <c r="F17" s="296"/>
      <c r="G17" s="296"/>
      <c r="H17" s="296"/>
      <c r="I17" s="207"/>
      <c r="J17" s="296"/>
      <c r="K17" s="296"/>
      <c r="L17" s="296"/>
      <c r="M17" s="296"/>
      <c r="N17" s="296"/>
      <c r="O17" s="207"/>
      <c r="P17" s="207"/>
      <c r="Q17" s="207"/>
      <c r="R17" s="207"/>
      <c r="S17" s="207"/>
      <c r="T17" s="207"/>
      <c r="U17" s="207"/>
      <c r="V17" s="207"/>
      <c r="W17" s="207"/>
      <c r="X17" s="207"/>
      <c r="Y17" s="207"/>
      <c r="Z17" s="207"/>
    </row>
    <row r="18" spans="2:26" x14ac:dyDescent="0.25">
      <c r="B18" s="237"/>
      <c r="C18" s="213" t="s">
        <v>399</v>
      </c>
      <c r="D18" s="213" t="s">
        <v>446</v>
      </c>
      <c r="E18" s="296"/>
      <c r="F18" s="296"/>
      <c r="G18" s="296"/>
      <c r="H18" s="296"/>
      <c r="I18" s="207"/>
      <c r="J18" s="296"/>
      <c r="K18" s="296"/>
      <c r="L18" s="296"/>
      <c r="M18" s="296"/>
      <c r="N18" s="296"/>
      <c r="O18" s="207"/>
      <c r="P18" s="207"/>
      <c r="Q18" s="207"/>
      <c r="R18" s="207"/>
      <c r="S18" s="207"/>
      <c r="T18" s="207"/>
      <c r="U18" s="207"/>
      <c r="V18" s="207"/>
      <c r="W18" s="207"/>
      <c r="X18" s="207"/>
      <c r="Y18" s="207"/>
      <c r="Z18" s="207"/>
    </row>
    <row r="19" spans="2:26" x14ac:dyDescent="0.25">
      <c r="B19" s="237"/>
      <c r="C19" s="215">
        <v>44201</v>
      </c>
      <c r="D19" s="221" t="s">
        <v>388</v>
      </c>
      <c r="E19" s="299"/>
      <c r="F19" s="299"/>
      <c r="G19" s="299"/>
      <c r="H19" s="299"/>
      <c r="I19" s="300"/>
      <c r="J19" s="300"/>
      <c r="K19" s="300"/>
      <c r="L19" s="300"/>
      <c r="M19" s="300"/>
      <c r="N19" s="300"/>
      <c r="O19" s="300"/>
      <c r="P19" s="300"/>
      <c r="Q19" s="300"/>
      <c r="R19" s="300"/>
      <c r="S19" s="300"/>
      <c r="T19" s="300"/>
      <c r="U19" s="300"/>
      <c r="V19" s="300"/>
      <c r="W19" s="300"/>
      <c r="X19" s="300"/>
      <c r="Y19" s="300"/>
      <c r="Z19" s="300"/>
    </row>
    <row r="20" spans="2:26" x14ac:dyDescent="0.25">
      <c r="B20" s="237"/>
      <c r="C20" s="222">
        <v>44232</v>
      </c>
      <c r="D20" s="237" t="s">
        <v>447</v>
      </c>
      <c r="E20" s="207"/>
      <c r="F20" s="207"/>
      <c r="G20" s="207"/>
      <c r="H20" s="207"/>
      <c r="I20" s="207"/>
      <c r="J20" s="207"/>
      <c r="K20" s="207"/>
      <c r="L20" s="297"/>
      <c r="M20" s="297"/>
      <c r="N20" s="297"/>
      <c r="O20" s="207"/>
      <c r="P20" s="207"/>
      <c r="Q20" s="207"/>
      <c r="R20" s="207"/>
      <c r="S20" s="207"/>
      <c r="T20" s="207"/>
      <c r="U20" s="207"/>
      <c r="V20" s="207"/>
      <c r="W20" s="207"/>
      <c r="X20" s="207"/>
      <c r="Y20" s="207"/>
      <c r="Z20" s="207"/>
    </row>
    <row r="21" spans="2:26" ht="15.75" customHeight="1" x14ac:dyDescent="0.25">
      <c r="B21" s="237"/>
      <c r="C21" s="222">
        <v>44260</v>
      </c>
      <c r="D21" s="237" t="s">
        <v>390</v>
      </c>
      <c r="E21" s="207"/>
      <c r="F21" s="207"/>
      <c r="G21" s="207"/>
      <c r="H21" s="207"/>
      <c r="I21" s="207"/>
      <c r="J21" s="297"/>
      <c r="K21" s="297"/>
      <c r="L21" s="207"/>
      <c r="M21" s="207"/>
      <c r="N21" s="207"/>
      <c r="O21" s="207"/>
      <c r="P21" s="207"/>
      <c r="Q21" s="207"/>
      <c r="R21" s="207"/>
      <c r="S21" s="207"/>
      <c r="T21" s="207"/>
      <c r="U21" s="207"/>
      <c r="V21" s="207"/>
      <c r="W21" s="207"/>
      <c r="X21" s="207"/>
      <c r="Y21" s="207"/>
      <c r="Z21" s="207"/>
    </row>
    <row r="22" spans="2:26" ht="15.75" customHeight="1" x14ac:dyDescent="0.25">
      <c r="B22" s="237"/>
      <c r="C22" s="222">
        <v>44291</v>
      </c>
      <c r="D22" s="237" t="s">
        <v>391</v>
      </c>
      <c r="E22" s="207"/>
      <c r="F22" s="207"/>
      <c r="G22" s="207"/>
      <c r="H22" s="207"/>
      <c r="I22" s="207"/>
      <c r="J22" s="297"/>
      <c r="K22" s="297"/>
      <c r="L22" s="297"/>
      <c r="M22" s="297"/>
      <c r="N22" s="297"/>
      <c r="O22" s="207"/>
      <c r="P22" s="207"/>
      <c r="Q22" s="207"/>
      <c r="R22" s="207"/>
      <c r="S22" s="207"/>
      <c r="T22" s="207"/>
      <c r="U22" s="207"/>
      <c r="V22" s="207"/>
      <c r="W22" s="207"/>
      <c r="X22" s="207"/>
      <c r="Y22" s="207"/>
      <c r="Z22" s="207"/>
    </row>
    <row r="23" spans="2:26" ht="15.75" customHeight="1" x14ac:dyDescent="0.25">
      <c r="B23" s="212" t="s">
        <v>402</v>
      </c>
      <c r="C23" s="522" t="s">
        <v>403</v>
      </c>
      <c r="D23" s="523"/>
    </row>
    <row r="24" spans="2:26" ht="15.75" customHeight="1" x14ac:dyDescent="0.25">
      <c r="B24" s="213" t="s">
        <v>404</v>
      </c>
      <c r="C24" s="524" t="s">
        <v>405</v>
      </c>
      <c r="D24" s="520"/>
      <c r="E24" s="207"/>
      <c r="F24" s="207"/>
      <c r="G24" s="207"/>
      <c r="H24" s="207"/>
      <c r="I24" s="296"/>
      <c r="J24" s="296"/>
      <c r="K24" s="296"/>
      <c r="L24" s="296"/>
      <c r="M24" s="296"/>
      <c r="N24" s="296"/>
      <c r="O24" s="296"/>
      <c r="P24" s="296"/>
      <c r="Q24" s="207"/>
      <c r="R24" s="207"/>
      <c r="S24" s="207"/>
      <c r="T24" s="207"/>
      <c r="U24" s="207"/>
      <c r="V24" s="207"/>
      <c r="W24" s="207"/>
      <c r="X24" s="207"/>
      <c r="Y24" s="207"/>
      <c r="Z24" s="207"/>
    </row>
    <row r="25" spans="2:26" ht="15.75" customHeight="1" x14ac:dyDescent="0.25">
      <c r="B25" s="237"/>
      <c r="C25" s="213" t="s">
        <v>448</v>
      </c>
      <c r="D25" s="214" t="s">
        <v>449</v>
      </c>
      <c r="E25" s="207"/>
      <c r="F25" s="207"/>
      <c r="G25" s="207"/>
      <c r="H25" s="207"/>
      <c r="I25" s="301"/>
      <c r="J25" s="301"/>
      <c r="K25" s="301"/>
      <c r="L25" s="301"/>
      <c r="M25" s="301"/>
      <c r="N25" s="301"/>
      <c r="O25" s="301"/>
      <c r="P25" s="301"/>
      <c r="Q25" s="207"/>
      <c r="R25" s="207"/>
      <c r="S25" s="207"/>
      <c r="T25" s="207"/>
      <c r="U25" s="207"/>
      <c r="V25" s="207"/>
      <c r="W25" s="207"/>
      <c r="X25" s="207"/>
      <c r="Y25" s="207"/>
      <c r="Z25" s="207"/>
    </row>
    <row r="26" spans="2:26" ht="15.75" customHeight="1" x14ac:dyDescent="0.25">
      <c r="B26" s="237"/>
      <c r="C26" s="215">
        <v>44203</v>
      </c>
      <c r="D26" s="217" t="s">
        <v>450</v>
      </c>
      <c r="E26" s="207"/>
      <c r="F26" s="207"/>
      <c r="G26" s="207"/>
      <c r="H26" s="207"/>
      <c r="I26" s="207"/>
      <c r="J26" s="297"/>
      <c r="K26" s="297"/>
      <c r="L26" s="207"/>
      <c r="M26" s="207"/>
      <c r="N26" s="207"/>
      <c r="O26" s="207"/>
      <c r="P26" s="207"/>
      <c r="Q26" s="207"/>
      <c r="R26" s="207"/>
      <c r="S26" s="207"/>
      <c r="T26" s="207"/>
      <c r="U26" s="207"/>
      <c r="V26" s="207"/>
      <c r="W26" s="207"/>
      <c r="X26" s="207"/>
      <c r="Y26" s="207"/>
      <c r="Z26" s="207"/>
    </row>
    <row r="27" spans="2:26" ht="15.75" customHeight="1" x14ac:dyDescent="0.25">
      <c r="B27" s="237"/>
      <c r="C27" s="215">
        <v>44234</v>
      </c>
      <c r="D27" s="217" t="s">
        <v>409</v>
      </c>
      <c r="E27" s="207"/>
      <c r="F27" s="207"/>
      <c r="G27" s="207"/>
      <c r="H27" s="207"/>
      <c r="I27" s="297"/>
      <c r="J27" s="297"/>
      <c r="K27" s="297"/>
      <c r="L27" s="207"/>
      <c r="M27" s="207"/>
      <c r="N27" s="207"/>
      <c r="O27" s="207"/>
      <c r="P27" s="207"/>
      <c r="Q27" s="207"/>
      <c r="R27" s="207"/>
      <c r="S27" s="207"/>
      <c r="T27" s="207"/>
      <c r="U27" s="207"/>
      <c r="V27" s="207"/>
      <c r="W27" s="207"/>
      <c r="X27" s="207"/>
      <c r="Y27" s="207"/>
      <c r="Z27" s="207"/>
    </row>
    <row r="28" spans="2:26" ht="15.75" customHeight="1" x14ac:dyDescent="0.25">
      <c r="B28" s="221"/>
      <c r="C28" s="223">
        <v>44262</v>
      </c>
      <c r="D28" s="224" t="s">
        <v>410</v>
      </c>
      <c r="E28" s="300"/>
      <c r="F28" s="300"/>
      <c r="G28" s="300"/>
      <c r="H28" s="300"/>
      <c r="I28" s="300"/>
      <c r="J28" s="300"/>
      <c r="K28" s="300"/>
      <c r="L28" s="299"/>
      <c r="M28" s="299"/>
      <c r="N28" s="299"/>
      <c r="O28" s="299"/>
      <c r="P28" s="299"/>
      <c r="Q28" s="300"/>
      <c r="R28" s="300"/>
      <c r="S28" s="300"/>
      <c r="T28" s="300"/>
      <c r="U28" s="300"/>
      <c r="V28" s="300"/>
      <c r="W28" s="300"/>
      <c r="X28" s="300"/>
      <c r="Y28" s="300"/>
      <c r="Z28" s="300"/>
    </row>
    <row r="29" spans="2:26" ht="15.75" customHeight="1" x14ac:dyDescent="0.25">
      <c r="B29" s="213" t="s">
        <v>411</v>
      </c>
      <c r="C29" s="524" t="s">
        <v>412</v>
      </c>
      <c r="D29" s="521"/>
      <c r="E29" s="207"/>
      <c r="F29" s="207"/>
      <c r="G29" s="207"/>
      <c r="H29" s="207"/>
      <c r="I29" s="207"/>
      <c r="J29" s="207"/>
      <c r="K29" s="207"/>
      <c r="L29" s="207"/>
      <c r="M29" s="207"/>
      <c r="N29" s="207"/>
      <c r="O29" s="296"/>
      <c r="P29" s="296"/>
      <c r="Q29" s="207"/>
      <c r="R29" s="207"/>
      <c r="S29" s="207"/>
      <c r="T29" s="207"/>
      <c r="U29" s="207"/>
      <c r="V29" s="207"/>
      <c r="W29" s="207"/>
      <c r="X29" s="207"/>
      <c r="Y29" s="207"/>
      <c r="Z29" s="207"/>
    </row>
    <row r="30" spans="2:26" ht="15.75" customHeight="1" x14ac:dyDescent="0.25">
      <c r="B30" s="225"/>
      <c r="C30" s="226" t="s">
        <v>413</v>
      </c>
      <c r="D30" s="227" t="s">
        <v>451</v>
      </c>
      <c r="E30" s="302"/>
      <c r="F30" s="302"/>
      <c r="G30" s="302"/>
      <c r="H30" s="302"/>
      <c r="I30" s="302"/>
      <c r="J30" s="302"/>
      <c r="K30" s="302"/>
      <c r="L30" s="302"/>
      <c r="M30" s="302"/>
      <c r="N30" s="302"/>
      <c r="O30" s="303"/>
      <c r="P30" s="303"/>
      <c r="Q30" s="302"/>
      <c r="R30" s="302"/>
      <c r="S30" s="302"/>
      <c r="T30" s="302"/>
      <c r="U30" s="302"/>
      <c r="V30" s="302"/>
      <c r="W30" s="302"/>
      <c r="X30" s="302"/>
      <c r="Y30" s="302"/>
      <c r="Z30" s="302"/>
    </row>
    <row r="31" spans="2:26" ht="15.75" customHeight="1" x14ac:dyDescent="0.25">
      <c r="B31" s="237"/>
      <c r="C31" s="215">
        <v>44204</v>
      </c>
      <c r="D31" s="237" t="s">
        <v>415</v>
      </c>
      <c r="E31" s="207"/>
      <c r="F31" s="207"/>
      <c r="G31" s="207"/>
      <c r="H31" s="207"/>
      <c r="I31" s="207"/>
      <c r="J31" s="207"/>
      <c r="K31" s="207"/>
      <c r="L31" s="207"/>
      <c r="M31" s="207"/>
      <c r="N31" s="207"/>
      <c r="O31" s="297"/>
      <c r="P31" s="297"/>
      <c r="Q31" s="207"/>
      <c r="R31" s="207"/>
      <c r="S31" s="207"/>
      <c r="T31" s="207"/>
      <c r="U31" s="207"/>
      <c r="V31" s="207"/>
      <c r="W31" s="207"/>
      <c r="X31" s="207"/>
      <c r="Y31" s="207"/>
      <c r="Z31" s="207"/>
    </row>
    <row r="32" spans="2:26" ht="15.75" customHeight="1" x14ac:dyDescent="0.25">
      <c r="B32" s="237"/>
      <c r="C32" s="215">
        <v>44235</v>
      </c>
      <c r="D32" s="217" t="s">
        <v>416</v>
      </c>
      <c r="E32" s="207"/>
      <c r="F32" s="207"/>
      <c r="G32" s="207"/>
      <c r="H32" s="207"/>
      <c r="I32" s="207"/>
      <c r="J32" s="207"/>
      <c r="K32" s="207"/>
      <c r="L32" s="207"/>
      <c r="M32" s="207"/>
      <c r="N32" s="207"/>
      <c r="O32" s="297"/>
      <c r="P32" s="297"/>
      <c r="Q32" s="207"/>
      <c r="R32" s="207"/>
      <c r="S32" s="207"/>
      <c r="T32" s="207"/>
      <c r="U32" s="207"/>
      <c r="V32" s="207"/>
      <c r="W32" s="207"/>
      <c r="X32" s="207"/>
      <c r="Y32" s="207"/>
      <c r="Z32" s="207"/>
    </row>
    <row r="33" spans="2:26" ht="15.75" customHeight="1" x14ac:dyDescent="0.25">
      <c r="B33" s="212" t="s">
        <v>417</v>
      </c>
      <c r="C33" s="529" t="s">
        <v>418</v>
      </c>
      <c r="D33" s="523"/>
    </row>
    <row r="34" spans="2:26" ht="15.75" customHeight="1" x14ac:dyDescent="0.25">
      <c r="B34" s="213" t="s">
        <v>419</v>
      </c>
      <c r="C34" s="524" t="s">
        <v>420</v>
      </c>
      <c r="D34" s="520"/>
      <c r="E34" s="296"/>
      <c r="F34" s="296"/>
      <c r="G34" s="296"/>
      <c r="H34" s="296"/>
      <c r="I34" s="207"/>
      <c r="J34" s="296"/>
      <c r="K34" s="296"/>
      <c r="L34" s="296"/>
      <c r="M34" s="296"/>
      <c r="N34" s="296"/>
      <c r="O34" s="207"/>
      <c r="P34" s="207"/>
      <c r="Q34" s="207"/>
      <c r="R34" s="207"/>
      <c r="S34" s="207"/>
      <c r="T34" s="207"/>
      <c r="U34" s="207"/>
      <c r="V34" s="207"/>
      <c r="W34" s="207"/>
      <c r="X34" s="207"/>
      <c r="Y34" s="207"/>
      <c r="Z34" s="207"/>
    </row>
    <row r="35" spans="2:26" ht="15.75" customHeight="1" x14ac:dyDescent="0.25">
      <c r="B35" s="237"/>
      <c r="C35" s="213" t="s">
        <v>421</v>
      </c>
      <c r="D35" s="214" t="s">
        <v>422</v>
      </c>
      <c r="E35" s="296"/>
      <c r="F35" s="296"/>
      <c r="G35" s="296"/>
      <c r="H35" s="296"/>
      <c r="I35" s="207"/>
      <c r="J35" s="296"/>
      <c r="K35" s="296"/>
      <c r="L35" s="296"/>
      <c r="M35" s="296"/>
      <c r="N35" s="296"/>
      <c r="O35" s="207"/>
      <c r="P35" s="207"/>
      <c r="Q35" s="207"/>
      <c r="R35" s="207"/>
      <c r="S35" s="207"/>
      <c r="T35" s="207"/>
      <c r="U35" s="207"/>
      <c r="V35" s="207"/>
      <c r="W35" s="207"/>
      <c r="X35" s="207"/>
      <c r="Y35" s="207"/>
      <c r="Z35" s="207"/>
    </row>
    <row r="36" spans="2:26" ht="15.75" customHeight="1" x14ac:dyDescent="0.25">
      <c r="B36" s="237"/>
      <c r="C36" s="215">
        <v>44205</v>
      </c>
      <c r="D36" s="217" t="s">
        <v>388</v>
      </c>
      <c r="E36" s="297"/>
      <c r="F36" s="297"/>
      <c r="G36" s="297"/>
      <c r="H36" s="297"/>
      <c r="I36" s="207"/>
      <c r="J36" s="207"/>
      <c r="K36" s="207"/>
      <c r="L36" s="207"/>
      <c r="M36" s="207"/>
      <c r="N36" s="207"/>
      <c r="O36" s="207"/>
      <c r="P36" s="207"/>
      <c r="Q36" s="207"/>
      <c r="R36" s="207"/>
      <c r="S36" s="207"/>
      <c r="T36" s="207"/>
      <c r="U36" s="207"/>
      <c r="V36" s="207"/>
      <c r="W36" s="207"/>
      <c r="X36" s="207"/>
      <c r="Y36" s="207"/>
      <c r="Z36" s="207"/>
    </row>
    <row r="37" spans="2:26" ht="15.75" customHeight="1" x14ac:dyDescent="0.25">
      <c r="B37" s="237"/>
      <c r="C37" s="215">
        <v>44236</v>
      </c>
      <c r="D37" s="217" t="s">
        <v>423</v>
      </c>
      <c r="E37" s="207"/>
      <c r="F37" s="207"/>
      <c r="G37" s="207"/>
      <c r="H37" s="207"/>
      <c r="I37" s="207"/>
      <c r="J37" s="207"/>
      <c r="K37" s="207"/>
      <c r="L37" s="297"/>
      <c r="M37" s="297"/>
      <c r="N37" s="297"/>
      <c r="O37" s="207"/>
      <c r="P37" s="207"/>
      <c r="Q37" s="207"/>
      <c r="R37" s="207"/>
      <c r="S37" s="207"/>
      <c r="T37" s="207"/>
      <c r="U37" s="207"/>
      <c r="V37" s="207"/>
      <c r="W37" s="207"/>
      <c r="X37" s="207"/>
      <c r="Y37" s="207"/>
      <c r="Z37" s="207"/>
    </row>
    <row r="38" spans="2:26" ht="15.75" customHeight="1" x14ac:dyDescent="0.25">
      <c r="B38" s="237"/>
      <c r="C38" s="237">
        <v>93</v>
      </c>
      <c r="D38" s="217" t="s">
        <v>390</v>
      </c>
      <c r="E38" s="207"/>
      <c r="F38" s="207"/>
      <c r="G38" s="207"/>
      <c r="H38" s="207"/>
      <c r="I38" s="207"/>
      <c r="J38" s="297"/>
      <c r="K38" s="297"/>
      <c r="L38" s="207"/>
      <c r="M38" s="207"/>
      <c r="N38" s="207"/>
      <c r="O38" s="207"/>
      <c r="P38" s="207"/>
      <c r="Q38" s="207"/>
      <c r="R38" s="207"/>
      <c r="S38" s="207"/>
      <c r="T38" s="207"/>
      <c r="U38" s="207"/>
      <c r="V38" s="207"/>
      <c r="W38" s="207"/>
      <c r="X38" s="207"/>
      <c r="Y38" s="207"/>
      <c r="Z38" s="207"/>
    </row>
    <row r="39" spans="2:26" ht="15.75" customHeight="1" x14ac:dyDescent="0.25">
      <c r="B39" s="237"/>
      <c r="C39" s="215">
        <v>44295</v>
      </c>
      <c r="D39" s="217" t="s">
        <v>391</v>
      </c>
      <c r="E39" s="207"/>
      <c r="F39" s="207"/>
      <c r="G39" s="207"/>
      <c r="H39" s="207"/>
      <c r="I39" s="207"/>
      <c r="J39" s="297"/>
      <c r="K39" s="297"/>
      <c r="L39" s="297"/>
      <c r="M39" s="297"/>
      <c r="N39" s="297"/>
      <c r="O39" s="207"/>
      <c r="P39" s="207"/>
      <c r="Q39" s="207"/>
      <c r="R39" s="207"/>
      <c r="S39" s="207"/>
      <c r="T39" s="207"/>
      <c r="U39" s="207"/>
      <c r="V39" s="207"/>
      <c r="W39" s="207"/>
      <c r="X39" s="207"/>
      <c r="Y39" s="207"/>
      <c r="Z39" s="207"/>
    </row>
    <row r="40" spans="2:26" ht="15.75" customHeight="1" x14ac:dyDescent="0.25">
      <c r="B40" s="237"/>
      <c r="C40" s="213" t="s">
        <v>424</v>
      </c>
      <c r="D40" s="214" t="s">
        <v>425</v>
      </c>
      <c r="E40" s="296"/>
      <c r="F40" s="296"/>
      <c r="G40" s="296"/>
      <c r="H40" s="296"/>
      <c r="I40" s="207"/>
      <c r="J40" s="296"/>
      <c r="K40" s="296"/>
      <c r="L40" s="296"/>
      <c r="M40" s="296"/>
      <c r="N40" s="296"/>
      <c r="O40" s="207"/>
      <c r="P40" s="207"/>
      <c r="Q40" s="207"/>
      <c r="R40" s="207"/>
      <c r="S40" s="207"/>
      <c r="T40" s="207"/>
      <c r="U40" s="207"/>
      <c r="V40" s="207"/>
      <c r="W40" s="207"/>
      <c r="X40" s="207"/>
      <c r="Y40" s="207"/>
      <c r="Z40" s="207"/>
    </row>
    <row r="41" spans="2:26" ht="15.75" customHeight="1" x14ac:dyDescent="0.25">
      <c r="B41" s="237"/>
      <c r="C41" s="215">
        <v>44206</v>
      </c>
      <c r="D41" s="217" t="s">
        <v>388</v>
      </c>
      <c r="E41" s="297"/>
      <c r="F41" s="297"/>
      <c r="G41" s="297"/>
      <c r="H41" s="297"/>
      <c r="I41" s="207"/>
      <c r="J41" s="207"/>
      <c r="K41" s="207"/>
      <c r="L41" s="207"/>
      <c r="M41" s="207"/>
      <c r="N41" s="207"/>
      <c r="O41" s="207"/>
      <c r="P41" s="207"/>
      <c r="Q41" s="207"/>
      <c r="R41" s="207"/>
      <c r="S41" s="207"/>
      <c r="T41" s="207"/>
      <c r="U41" s="207"/>
      <c r="V41" s="207"/>
      <c r="W41" s="207"/>
      <c r="X41" s="207"/>
      <c r="Y41" s="207"/>
      <c r="Z41" s="207"/>
    </row>
    <row r="42" spans="2:26" ht="15.75" customHeight="1" x14ac:dyDescent="0.25">
      <c r="B42" s="237"/>
      <c r="C42" s="215">
        <v>44237</v>
      </c>
      <c r="D42" s="217" t="s">
        <v>426</v>
      </c>
      <c r="E42" s="207"/>
      <c r="F42" s="207"/>
      <c r="G42" s="207"/>
      <c r="H42" s="207"/>
      <c r="I42" s="207"/>
      <c r="J42" s="207"/>
      <c r="K42" s="297"/>
      <c r="L42" s="297"/>
      <c r="M42" s="297"/>
      <c r="N42" s="207"/>
      <c r="O42" s="207"/>
      <c r="P42" s="207"/>
      <c r="Q42" s="207"/>
      <c r="R42" s="207"/>
      <c r="S42" s="207"/>
      <c r="T42" s="207"/>
      <c r="U42" s="207"/>
      <c r="V42" s="207"/>
      <c r="W42" s="207"/>
      <c r="X42" s="207"/>
      <c r="Y42" s="207"/>
      <c r="Z42" s="207"/>
    </row>
    <row r="43" spans="2:26" ht="15.75" customHeight="1" x14ac:dyDescent="0.25">
      <c r="B43" s="237"/>
      <c r="C43" s="215">
        <v>44265</v>
      </c>
      <c r="D43" s="217" t="s">
        <v>390</v>
      </c>
      <c r="E43" s="207"/>
      <c r="F43" s="207"/>
      <c r="G43" s="207"/>
      <c r="H43" s="207"/>
      <c r="I43" s="207"/>
      <c r="J43" s="297"/>
      <c r="K43" s="297"/>
      <c r="L43" s="207"/>
      <c r="M43" s="207"/>
      <c r="N43" s="207"/>
      <c r="O43" s="207"/>
      <c r="P43" s="207"/>
      <c r="Q43" s="207"/>
      <c r="R43" s="207"/>
      <c r="S43" s="207"/>
      <c r="T43" s="207"/>
      <c r="U43" s="207"/>
      <c r="V43" s="207"/>
      <c r="W43" s="207"/>
      <c r="X43" s="207"/>
      <c r="Y43" s="207"/>
      <c r="Z43" s="207"/>
    </row>
    <row r="44" spans="2:26" ht="15.75" customHeight="1" x14ac:dyDescent="0.25">
      <c r="B44" s="237"/>
      <c r="C44" s="215">
        <v>44296</v>
      </c>
      <c r="D44" s="217" t="s">
        <v>391</v>
      </c>
      <c r="E44" s="207"/>
      <c r="F44" s="207"/>
      <c r="G44" s="207"/>
      <c r="H44" s="207"/>
      <c r="I44" s="207"/>
      <c r="J44" s="297"/>
      <c r="K44" s="297"/>
      <c r="L44" s="297"/>
      <c r="M44" s="297"/>
      <c r="N44" s="297"/>
      <c r="O44" s="207"/>
      <c r="P44" s="207"/>
      <c r="Q44" s="207"/>
      <c r="R44" s="207"/>
      <c r="S44" s="207"/>
      <c r="T44" s="207"/>
      <c r="U44" s="207"/>
      <c r="V44" s="207"/>
      <c r="W44" s="207"/>
      <c r="X44" s="207"/>
      <c r="Y44" s="207"/>
      <c r="Z44" s="207"/>
    </row>
    <row r="45" spans="2:26" ht="15.75" customHeight="1" x14ac:dyDescent="0.25">
      <c r="B45" s="237"/>
      <c r="C45" s="213" t="s">
        <v>427</v>
      </c>
      <c r="D45" s="214" t="s">
        <v>428</v>
      </c>
      <c r="E45" s="207"/>
      <c r="F45" s="207"/>
      <c r="G45" s="207"/>
      <c r="H45" s="296"/>
      <c r="I45" s="296"/>
      <c r="J45" s="296"/>
      <c r="K45" s="296"/>
      <c r="L45" s="207"/>
      <c r="M45" s="207"/>
      <c r="N45" s="207"/>
      <c r="O45" s="207"/>
      <c r="P45" s="207"/>
      <c r="Q45" s="207"/>
      <c r="R45" s="207"/>
      <c r="S45" s="207"/>
      <c r="T45" s="207"/>
      <c r="U45" s="207"/>
      <c r="V45" s="207"/>
      <c r="W45" s="207"/>
      <c r="X45" s="207"/>
      <c r="Y45" s="207"/>
      <c r="Z45" s="207"/>
    </row>
    <row r="46" spans="2:26" ht="15.75" customHeight="1" x14ac:dyDescent="0.25">
      <c r="B46" s="237"/>
      <c r="C46" s="215">
        <v>44207</v>
      </c>
      <c r="D46" s="217" t="s">
        <v>429</v>
      </c>
      <c r="E46" s="207"/>
      <c r="F46" s="207"/>
      <c r="G46" s="207"/>
      <c r="H46" s="207"/>
      <c r="I46" s="297"/>
      <c r="J46" s="297"/>
      <c r="K46" s="297"/>
      <c r="L46" s="207"/>
      <c r="M46" s="207"/>
      <c r="N46" s="207"/>
      <c r="O46" s="207"/>
      <c r="P46" s="207"/>
      <c r="Q46" s="207"/>
      <c r="R46" s="207"/>
      <c r="S46" s="207"/>
      <c r="T46" s="207"/>
      <c r="U46" s="207"/>
      <c r="V46" s="207"/>
      <c r="W46" s="207"/>
      <c r="X46" s="207"/>
      <c r="Y46" s="207"/>
      <c r="Z46" s="207"/>
    </row>
    <row r="47" spans="2:26" ht="15.75" customHeight="1" x14ac:dyDescent="0.25">
      <c r="B47" s="237"/>
      <c r="C47" s="215">
        <v>44238</v>
      </c>
      <c r="D47" s="217" t="s">
        <v>452</v>
      </c>
      <c r="E47" s="207"/>
      <c r="F47" s="207"/>
      <c r="G47" s="207"/>
      <c r="H47" s="297"/>
      <c r="I47" s="297"/>
      <c r="J47" s="207"/>
      <c r="K47" s="207"/>
      <c r="L47" s="207"/>
      <c r="M47" s="207"/>
      <c r="N47" s="207"/>
      <c r="O47" s="207"/>
      <c r="P47" s="207"/>
      <c r="Q47" s="207"/>
      <c r="R47" s="207"/>
      <c r="S47" s="207"/>
      <c r="T47" s="207"/>
      <c r="U47" s="207"/>
      <c r="V47" s="207"/>
      <c r="W47" s="207"/>
      <c r="X47" s="207"/>
      <c r="Y47" s="207"/>
      <c r="Z47" s="207"/>
    </row>
    <row r="48" spans="2:26" ht="15.75" customHeight="1" x14ac:dyDescent="0.25">
      <c r="B48" s="213" t="s">
        <v>430</v>
      </c>
      <c r="C48" s="524" t="s">
        <v>431</v>
      </c>
      <c r="D48" s="520"/>
      <c r="E48" s="296"/>
      <c r="F48" s="296"/>
      <c r="G48" s="296"/>
      <c r="H48" s="296"/>
      <c r="I48" s="207"/>
      <c r="J48" s="296"/>
      <c r="K48" s="296"/>
      <c r="L48" s="296"/>
      <c r="M48" s="296"/>
      <c r="N48" s="296"/>
      <c r="O48" s="207"/>
      <c r="P48" s="207"/>
      <c r="Q48" s="207"/>
      <c r="R48" s="207"/>
      <c r="S48" s="207"/>
      <c r="T48" s="207"/>
      <c r="U48" s="207"/>
      <c r="V48" s="207"/>
      <c r="W48" s="207"/>
      <c r="X48" s="207"/>
      <c r="Y48" s="207"/>
      <c r="Z48" s="207"/>
    </row>
    <row r="49" spans="2:26" ht="15.75" customHeight="1" x14ac:dyDescent="0.25">
      <c r="B49" s="237"/>
      <c r="C49" s="213" t="s">
        <v>453</v>
      </c>
      <c r="D49" s="214" t="s">
        <v>454</v>
      </c>
      <c r="E49" s="296"/>
      <c r="F49" s="296"/>
      <c r="G49" s="296"/>
      <c r="H49" s="296"/>
      <c r="I49" s="207"/>
      <c r="J49" s="296"/>
      <c r="K49" s="296"/>
      <c r="L49" s="296"/>
      <c r="M49" s="296"/>
      <c r="N49" s="296"/>
      <c r="O49" s="207"/>
      <c r="P49" s="207"/>
      <c r="Q49" s="207"/>
      <c r="R49" s="207"/>
      <c r="S49" s="207"/>
      <c r="T49" s="207"/>
      <c r="U49" s="207"/>
      <c r="V49" s="207"/>
      <c r="W49" s="207"/>
      <c r="X49" s="207"/>
      <c r="Y49" s="207"/>
      <c r="Z49" s="207"/>
    </row>
    <row r="50" spans="2:26" ht="15.75" customHeight="1" x14ac:dyDescent="0.25">
      <c r="B50" s="237"/>
      <c r="C50" s="215">
        <v>44209</v>
      </c>
      <c r="D50" s="217" t="s">
        <v>434</v>
      </c>
      <c r="E50" s="297"/>
      <c r="F50" s="297"/>
      <c r="G50" s="297"/>
      <c r="H50" s="297"/>
      <c r="I50" s="207"/>
      <c r="J50" s="207"/>
      <c r="K50" s="207"/>
      <c r="L50" s="207"/>
      <c r="M50" s="207"/>
      <c r="N50" s="207"/>
      <c r="O50" s="207"/>
      <c r="P50" s="207"/>
      <c r="Q50" s="207"/>
      <c r="R50" s="207"/>
      <c r="S50" s="207"/>
      <c r="T50" s="207"/>
      <c r="U50" s="207"/>
      <c r="V50" s="207"/>
      <c r="W50" s="207"/>
      <c r="X50" s="207"/>
      <c r="Y50" s="207"/>
      <c r="Z50" s="207"/>
    </row>
    <row r="51" spans="2:26" ht="15.75" customHeight="1" x14ac:dyDescent="0.25">
      <c r="B51" s="237"/>
      <c r="C51" s="215">
        <v>44240</v>
      </c>
      <c r="D51" s="217" t="s">
        <v>455</v>
      </c>
      <c r="E51" s="207"/>
      <c r="F51" s="207"/>
      <c r="G51" s="207"/>
      <c r="H51" s="207"/>
      <c r="I51" s="207"/>
      <c r="J51" s="207"/>
      <c r="K51" s="207"/>
      <c r="L51" s="297"/>
      <c r="M51" s="297"/>
      <c r="N51" s="297"/>
      <c r="O51" s="207"/>
      <c r="P51" s="207"/>
      <c r="Q51" s="207"/>
      <c r="R51" s="207"/>
      <c r="S51" s="207"/>
      <c r="T51" s="207"/>
      <c r="U51" s="207"/>
      <c r="V51" s="207"/>
      <c r="W51" s="207"/>
      <c r="X51" s="207"/>
      <c r="Y51" s="207"/>
      <c r="Z51" s="207"/>
    </row>
    <row r="52" spans="2:26" ht="15.75" customHeight="1" x14ac:dyDescent="0.25">
      <c r="B52" s="237"/>
      <c r="C52" s="215">
        <v>44268</v>
      </c>
      <c r="D52" s="217" t="s">
        <v>436</v>
      </c>
      <c r="E52" s="207"/>
      <c r="F52" s="207"/>
      <c r="G52" s="207"/>
      <c r="H52" s="207"/>
      <c r="I52" s="207"/>
      <c r="J52" s="297"/>
      <c r="K52" s="297"/>
      <c r="L52" s="207"/>
      <c r="M52" s="207"/>
      <c r="N52" s="207"/>
      <c r="O52" s="207"/>
      <c r="P52" s="207"/>
      <c r="Q52" s="207"/>
      <c r="R52" s="207"/>
      <c r="S52" s="207"/>
      <c r="T52" s="207"/>
      <c r="U52" s="207"/>
      <c r="V52" s="207"/>
      <c r="W52" s="207"/>
      <c r="X52" s="207"/>
      <c r="Y52" s="207"/>
      <c r="Z52" s="207"/>
    </row>
    <row r="53" spans="2:26" ht="15.75" customHeight="1" x14ac:dyDescent="0.25">
      <c r="B53" s="237"/>
      <c r="C53" s="215">
        <v>44299</v>
      </c>
      <c r="D53" s="217" t="s">
        <v>437</v>
      </c>
      <c r="E53" s="207"/>
      <c r="F53" s="207"/>
      <c r="G53" s="207"/>
      <c r="H53" s="207"/>
      <c r="I53" s="207"/>
      <c r="J53" s="297"/>
      <c r="K53" s="297"/>
      <c r="L53" s="297"/>
      <c r="M53" s="297"/>
      <c r="N53" s="297"/>
      <c r="O53" s="207"/>
      <c r="P53" s="207"/>
      <c r="Q53" s="207"/>
      <c r="R53" s="207"/>
      <c r="S53" s="207"/>
      <c r="T53" s="207"/>
      <c r="U53" s="207"/>
      <c r="V53" s="207"/>
      <c r="W53" s="207"/>
      <c r="X53" s="207"/>
      <c r="Y53" s="207"/>
      <c r="Z53" s="207"/>
    </row>
    <row r="54" spans="2:26" ht="15.75" customHeight="1" x14ac:dyDescent="0.25">
      <c r="B54" s="2" t="s">
        <v>402</v>
      </c>
      <c r="C54" s="525" t="s">
        <v>438</v>
      </c>
      <c r="D54" s="526"/>
      <c r="Z54" s="298"/>
    </row>
    <row r="55" spans="2:26" ht="15.75" customHeight="1" x14ac:dyDescent="0.25">
      <c r="B55" s="207"/>
      <c r="C55" s="207"/>
      <c r="D55" s="207" t="s">
        <v>380</v>
      </c>
      <c r="E55" s="207"/>
      <c r="F55" s="207"/>
      <c r="G55" s="207"/>
      <c r="H55" s="207"/>
      <c r="I55" s="207"/>
      <c r="J55" s="207"/>
      <c r="K55" s="207"/>
      <c r="L55" s="207"/>
      <c r="M55" s="207"/>
      <c r="N55" s="207"/>
      <c r="O55" s="207"/>
      <c r="P55" s="207"/>
      <c r="Q55" s="297"/>
      <c r="R55" s="297"/>
      <c r="S55" s="297"/>
      <c r="T55" s="297"/>
      <c r="U55" s="297"/>
      <c r="V55" s="297"/>
      <c r="W55" s="297"/>
      <c r="X55" s="297"/>
      <c r="Y55" s="297"/>
      <c r="Z55" s="297"/>
    </row>
    <row r="56" spans="2:26" ht="15.75" customHeight="1" x14ac:dyDescent="0.25"/>
    <row r="57" spans="2:26" ht="15.75" customHeight="1" x14ac:dyDescent="0.25"/>
    <row r="58" spans="2:26" ht="15.75" customHeight="1" x14ac:dyDescent="0.25"/>
    <row r="59" spans="2:26" ht="15.75" customHeight="1" x14ac:dyDescent="0.25"/>
    <row r="60" spans="2:26" ht="15.75" customHeight="1" x14ac:dyDescent="0.25"/>
    <row r="61" spans="2:26" ht="15.75" customHeight="1" x14ac:dyDescent="0.25"/>
    <row r="62" spans="2:26" ht="15.75" customHeight="1" x14ac:dyDescent="0.25"/>
    <row r="63" spans="2:26" ht="15.75" customHeight="1" x14ac:dyDescent="0.25"/>
    <row r="64" spans="2:26"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4">
    <mergeCell ref="C33:D33"/>
    <mergeCell ref="C34:D34"/>
    <mergeCell ref="C48:D48"/>
    <mergeCell ref="C54:D54"/>
    <mergeCell ref="C4:D4"/>
    <mergeCell ref="C5:D5"/>
    <mergeCell ref="C11:D11"/>
    <mergeCell ref="C17:D17"/>
    <mergeCell ref="C23:D23"/>
    <mergeCell ref="C24:D24"/>
    <mergeCell ref="C29:D29"/>
    <mergeCell ref="Z3:Z4"/>
    <mergeCell ref="D1:Z1"/>
    <mergeCell ref="B3:D3"/>
    <mergeCell ref="E3:P3"/>
    <mergeCell ref="Q3:Q4"/>
    <mergeCell ref="R3:R4"/>
    <mergeCell ref="S3:S4"/>
    <mergeCell ref="T3:T4"/>
    <mergeCell ref="U3:U4"/>
    <mergeCell ref="V3:V4"/>
    <mergeCell ref="W3:W4"/>
    <mergeCell ref="X3:X4"/>
    <mergeCell ref="Y3:Y4"/>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B2:N1000"/>
  <sheetViews>
    <sheetView workbookViewId="0">
      <selection activeCell="H32" sqref="H32"/>
    </sheetView>
  </sheetViews>
  <sheetFormatPr baseColWidth="10" defaultColWidth="11.25" defaultRowHeight="15" customHeight="1" x14ac:dyDescent="0.25"/>
  <cols>
    <col min="1" max="1" width="2.625" style="8" customWidth="1"/>
    <col min="2" max="2" width="15.25" style="8" customWidth="1"/>
    <col min="3" max="3" width="15.625" style="8" bestFit="1" customWidth="1"/>
    <col min="4" max="4" width="9.375" style="8" bestFit="1" customWidth="1"/>
    <col min="5" max="5" width="14.25" style="8" bestFit="1" customWidth="1"/>
    <col min="6" max="6" width="16" style="8" bestFit="1" customWidth="1"/>
    <col min="7" max="7" width="14" style="8" bestFit="1" customWidth="1"/>
    <col min="8" max="8" width="7.625" style="8" bestFit="1" customWidth="1"/>
    <col min="9" max="9" width="8.625" style="8" bestFit="1" customWidth="1"/>
    <col min="10" max="10" width="11" style="8" customWidth="1"/>
    <col min="11" max="11" width="17.875" style="8" customWidth="1"/>
    <col min="12" max="12" width="19.625" style="8" bestFit="1" customWidth="1"/>
    <col min="13" max="13" width="11" style="8" customWidth="1"/>
    <col min="14" max="14" width="6.375" style="8" bestFit="1" customWidth="1"/>
    <col min="15" max="26" width="11" style="8" customWidth="1"/>
    <col min="27" max="16384" width="11.25" style="8"/>
  </cols>
  <sheetData>
    <row r="2" spans="2:14" x14ac:dyDescent="0.25">
      <c r="B2" s="530" t="s">
        <v>456</v>
      </c>
      <c r="C2" s="531"/>
      <c r="D2" s="531"/>
      <c r="E2" s="531"/>
      <c r="F2" s="531"/>
      <c r="G2" s="531"/>
      <c r="H2" s="531"/>
      <c r="I2" s="531"/>
      <c r="J2" s="531"/>
      <c r="K2" s="531"/>
      <c r="L2" s="531"/>
    </row>
    <row r="3" spans="2:14" ht="42.75" x14ac:dyDescent="0.25">
      <c r="B3" s="228" t="s">
        <v>457</v>
      </c>
      <c r="C3" s="228" t="s">
        <v>458</v>
      </c>
      <c r="D3" s="228" t="s">
        <v>459</v>
      </c>
      <c r="E3" s="229" t="s">
        <v>460</v>
      </c>
      <c r="F3" s="229" t="s">
        <v>461</v>
      </c>
      <c r="G3" s="229" t="s">
        <v>762</v>
      </c>
      <c r="H3" s="229" t="s">
        <v>462</v>
      </c>
      <c r="I3" s="229" t="s">
        <v>463</v>
      </c>
      <c r="J3" s="228" t="s">
        <v>464</v>
      </c>
      <c r="K3" s="228" t="s">
        <v>465</v>
      </c>
      <c r="L3" s="228" t="s">
        <v>466</v>
      </c>
      <c r="N3" s="207" t="s">
        <v>468</v>
      </c>
    </row>
    <row r="4" spans="2:14" ht="30" x14ac:dyDescent="0.25">
      <c r="B4" s="230" t="s">
        <v>763</v>
      </c>
      <c r="C4" s="231" t="s">
        <v>469</v>
      </c>
      <c r="D4" s="231" t="s">
        <v>470</v>
      </c>
      <c r="E4" s="232">
        <v>2190</v>
      </c>
      <c r="F4" s="232">
        <v>1</v>
      </c>
      <c r="G4" s="232">
        <v>18</v>
      </c>
      <c r="H4" s="232">
        <v>43</v>
      </c>
      <c r="I4" s="232">
        <v>62</v>
      </c>
      <c r="J4" s="232" t="s">
        <v>471</v>
      </c>
      <c r="K4" s="232">
        <v>4</v>
      </c>
      <c r="L4" s="232">
        <v>105</v>
      </c>
      <c r="N4" s="202">
        <f t="shared" ref="N4:N10" si="0">+L4*360</f>
        <v>37800</v>
      </c>
    </row>
    <row r="5" spans="2:14" x14ac:dyDescent="0.25">
      <c r="B5" s="233" t="s">
        <v>472</v>
      </c>
      <c r="C5" s="234" t="s">
        <v>473</v>
      </c>
      <c r="D5" s="234" t="s">
        <v>470</v>
      </c>
      <c r="E5" s="288">
        <v>12</v>
      </c>
      <c r="F5" s="288">
        <v>1</v>
      </c>
      <c r="G5" s="288">
        <v>18</v>
      </c>
      <c r="H5" s="288">
        <v>2</v>
      </c>
      <c r="I5" s="288">
        <v>15</v>
      </c>
      <c r="J5" s="288" t="s">
        <v>474</v>
      </c>
      <c r="K5" s="288">
        <v>0.1</v>
      </c>
      <c r="L5" s="288">
        <v>70</v>
      </c>
      <c r="N5" s="243">
        <f t="shared" si="0"/>
        <v>25200</v>
      </c>
    </row>
    <row r="6" spans="2:14" ht="30" x14ac:dyDescent="0.25">
      <c r="B6" s="233" t="s">
        <v>475</v>
      </c>
      <c r="C6" s="234" t="s">
        <v>476</v>
      </c>
      <c r="D6" s="234" t="s">
        <v>470</v>
      </c>
      <c r="E6" s="288">
        <v>300</v>
      </c>
      <c r="F6" s="288">
        <v>18</v>
      </c>
      <c r="G6" s="288">
        <v>18</v>
      </c>
      <c r="H6" s="288">
        <v>2</v>
      </c>
      <c r="I6" s="288">
        <v>210</v>
      </c>
      <c r="J6" s="288" t="s">
        <v>477</v>
      </c>
      <c r="K6" s="288">
        <v>5</v>
      </c>
      <c r="L6" s="288">
        <v>12</v>
      </c>
      <c r="N6" s="243">
        <f t="shared" si="0"/>
        <v>4320</v>
      </c>
    </row>
    <row r="7" spans="2:14" x14ac:dyDescent="0.25">
      <c r="B7" s="233" t="s">
        <v>478</v>
      </c>
      <c r="C7" s="234" t="s">
        <v>469</v>
      </c>
      <c r="D7" s="234" t="s">
        <v>470</v>
      </c>
      <c r="E7" s="288">
        <v>350</v>
      </c>
      <c r="F7" s="288">
        <v>3</v>
      </c>
      <c r="G7" s="288">
        <v>14</v>
      </c>
      <c r="H7" s="288">
        <v>43</v>
      </c>
      <c r="I7" s="288">
        <v>65</v>
      </c>
      <c r="J7" s="288" t="s">
        <v>479</v>
      </c>
      <c r="K7" s="288">
        <v>1.5</v>
      </c>
      <c r="L7" s="288">
        <v>82</v>
      </c>
      <c r="N7" s="243">
        <f t="shared" si="0"/>
        <v>29520</v>
      </c>
    </row>
    <row r="8" spans="2:14" ht="30" x14ac:dyDescent="0.25">
      <c r="B8" s="233" t="s">
        <v>480</v>
      </c>
      <c r="C8" s="234" t="s">
        <v>469</v>
      </c>
      <c r="D8" s="234" t="s">
        <v>470</v>
      </c>
      <c r="E8" s="288">
        <v>410</v>
      </c>
      <c r="F8" s="288">
        <v>3</v>
      </c>
      <c r="G8" s="288">
        <v>18</v>
      </c>
      <c r="H8" s="288">
        <v>43</v>
      </c>
      <c r="I8" s="288">
        <v>70</v>
      </c>
      <c r="J8" s="288" t="s">
        <v>481</v>
      </c>
      <c r="K8" s="288">
        <v>0.5</v>
      </c>
      <c r="L8" s="288">
        <v>65</v>
      </c>
      <c r="N8" s="243">
        <f t="shared" si="0"/>
        <v>23400</v>
      </c>
    </row>
    <row r="9" spans="2:14" x14ac:dyDescent="0.25">
      <c r="B9" s="233" t="s">
        <v>482</v>
      </c>
      <c r="C9" s="234" t="s">
        <v>469</v>
      </c>
      <c r="D9" s="234" t="s">
        <v>470</v>
      </c>
      <c r="E9" s="288">
        <v>1000</v>
      </c>
      <c r="F9" s="288">
        <v>3</v>
      </c>
      <c r="G9" s="288">
        <v>14</v>
      </c>
      <c r="H9" s="288">
        <v>38</v>
      </c>
      <c r="I9" s="288">
        <v>60</v>
      </c>
      <c r="J9" s="288" t="s">
        <v>483</v>
      </c>
      <c r="K9" s="288">
        <v>1.5</v>
      </c>
      <c r="L9" s="288">
        <v>79</v>
      </c>
      <c r="N9" s="243">
        <f t="shared" si="0"/>
        <v>28440</v>
      </c>
    </row>
    <row r="10" spans="2:14" x14ac:dyDescent="0.25">
      <c r="B10" s="233" t="s">
        <v>484</v>
      </c>
      <c r="C10" s="234" t="s">
        <v>469</v>
      </c>
      <c r="D10" s="234" t="s">
        <v>470</v>
      </c>
      <c r="E10" s="234">
        <v>430</v>
      </c>
      <c r="F10" s="234">
        <v>4</v>
      </c>
      <c r="G10" s="234">
        <v>18</v>
      </c>
      <c r="H10" s="234">
        <v>43</v>
      </c>
      <c r="I10" s="234">
        <v>70</v>
      </c>
      <c r="J10" s="234" t="s">
        <v>485</v>
      </c>
      <c r="K10" s="234">
        <v>0.5</v>
      </c>
      <c r="L10" s="234">
        <v>60</v>
      </c>
      <c r="N10" s="243">
        <f t="shared" si="0"/>
        <v>21600</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B2:L2"/>
  </mergeCells>
  <pageMargins left="0.7" right="0.7" top="0.75" bottom="0.75" header="0" footer="0"/>
  <pageSetup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B2:M1000"/>
  <sheetViews>
    <sheetView workbookViewId="0">
      <selection activeCell="H32" sqref="H32"/>
    </sheetView>
  </sheetViews>
  <sheetFormatPr baseColWidth="10" defaultColWidth="11.25" defaultRowHeight="15" customHeight="1" x14ac:dyDescent="0.25"/>
  <cols>
    <col min="1" max="1" width="11" style="88" customWidth="1"/>
    <col min="2" max="2" width="14.375" style="88" bestFit="1" customWidth="1"/>
    <col min="3" max="13" width="9.25" style="88" customWidth="1"/>
    <col min="14" max="25" width="11" style="88" customWidth="1"/>
    <col min="26" max="16384" width="11.25" style="88"/>
  </cols>
  <sheetData>
    <row r="2" spans="2:13" x14ac:dyDescent="0.25">
      <c r="D2" s="88" t="s">
        <v>486</v>
      </c>
    </row>
    <row r="4" spans="2:13" x14ac:dyDescent="0.25">
      <c r="B4" s="235" t="s">
        <v>487</v>
      </c>
      <c r="C4" s="290">
        <v>0</v>
      </c>
      <c r="D4" s="290">
        <v>1</v>
      </c>
      <c r="E4" s="290">
        <v>2</v>
      </c>
      <c r="F4" s="290">
        <v>3</v>
      </c>
      <c r="G4" s="290">
        <v>4</v>
      </c>
      <c r="H4" s="290">
        <v>5</v>
      </c>
      <c r="I4" s="290">
        <v>6</v>
      </c>
      <c r="J4" s="290">
        <v>7</v>
      </c>
      <c r="K4" s="290">
        <v>8</v>
      </c>
      <c r="L4" s="290">
        <v>9</v>
      </c>
      <c r="M4" s="290">
        <v>10</v>
      </c>
    </row>
    <row r="5" spans="2:13" x14ac:dyDescent="0.25">
      <c r="B5" s="236" t="s">
        <v>488</v>
      </c>
      <c r="C5" s="289">
        <v>0.47279816000000002</v>
      </c>
      <c r="D5" s="289">
        <v>4640</v>
      </c>
      <c r="E5" s="289">
        <v>4640</v>
      </c>
      <c r="F5" s="289">
        <v>4640</v>
      </c>
      <c r="G5" s="289">
        <v>4640</v>
      </c>
      <c r="H5" s="289">
        <v>4640</v>
      </c>
      <c r="I5" s="289">
        <v>4640</v>
      </c>
      <c r="J5" s="289">
        <v>4640</v>
      </c>
      <c r="K5" s="289">
        <v>4640</v>
      </c>
      <c r="L5" s="289">
        <v>4640</v>
      </c>
      <c r="M5" s="289">
        <v>4640</v>
      </c>
    </row>
    <row r="6" spans="2:13" x14ac:dyDescent="0.25">
      <c r="B6" s="236" t="s">
        <v>489</v>
      </c>
      <c r="C6" s="289"/>
      <c r="D6" s="289">
        <v>5431</v>
      </c>
      <c r="E6" s="289">
        <v>5543</v>
      </c>
      <c r="F6" s="289">
        <v>5660</v>
      </c>
      <c r="G6" s="289">
        <v>5781</v>
      </c>
      <c r="H6" s="289">
        <v>5906</v>
      </c>
      <c r="I6" s="289">
        <v>6036</v>
      </c>
      <c r="J6" s="289">
        <v>6168</v>
      </c>
      <c r="K6" s="289">
        <v>6305</v>
      </c>
      <c r="L6" s="289">
        <v>6445</v>
      </c>
      <c r="M6" s="289">
        <v>6589</v>
      </c>
    </row>
    <row r="7" spans="2:13" x14ac:dyDescent="0.25">
      <c r="B7" s="236" t="s">
        <v>490</v>
      </c>
      <c r="C7" s="289">
        <v>0.47279816000000002</v>
      </c>
      <c r="D7" s="289">
        <f t="shared" ref="D7:M7" si="0">+D6-D5</f>
        <v>791</v>
      </c>
      <c r="E7" s="289">
        <f t="shared" si="0"/>
        <v>903</v>
      </c>
      <c r="F7" s="289">
        <f t="shared" si="0"/>
        <v>1020</v>
      </c>
      <c r="G7" s="289">
        <f t="shared" si="0"/>
        <v>1141</v>
      </c>
      <c r="H7" s="289">
        <f t="shared" si="0"/>
        <v>1266</v>
      </c>
      <c r="I7" s="289">
        <f t="shared" si="0"/>
        <v>1396</v>
      </c>
      <c r="J7" s="289">
        <f t="shared" si="0"/>
        <v>1528</v>
      </c>
      <c r="K7" s="289">
        <f t="shared" si="0"/>
        <v>1665</v>
      </c>
      <c r="L7" s="289">
        <f t="shared" si="0"/>
        <v>1805</v>
      </c>
      <c r="M7" s="289">
        <f t="shared" si="0"/>
        <v>1949</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B2:K999"/>
  <sheetViews>
    <sheetView workbookViewId="0">
      <selection activeCell="H32" sqref="H32"/>
    </sheetView>
  </sheetViews>
  <sheetFormatPr baseColWidth="10" defaultColWidth="11.25" defaultRowHeight="15" customHeight="1" x14ac:dyDescent="0.25"/>
  <cols>
    <col min="1" max="1" width="11" style="8" customWidth="1"/>
    <col min="2" max="2" width="23" style="8" bestFit="1" customWidth="1"/>
    <col min="3" max="3" width="15" style="8" bestFit="1" customWidth="1"/>
    <col min="4" max="4" width="11.25" style="8" bestFit="1" customWidth="1"/>
    <col min="5" max="5" width="9.375" style="8" customWidth="1"/>
    <col min="6" max="6" width="14.25" style="8" customWidth="1"/>
    <col min="7" max="7" width="16.25" style="8" customWidth="1"/>
    <col min="8" max="8" width="14.625" style="8" customWidth="1"/>
    <col min="9" max="9" width="12.75" style="8" customWidth="1"/>
    <col min="10" max="10" width="14.125" style="8" customWidth="1"/>
    <col min="11" max="11" width="37" style="8" bestFit="1" customWidth="1"/>
    <col min="12" max="26" width="11" style="8" customWidth="1"/>
    <col min="27" max="16384" width="11.25" style="8"/>
  </cols>
  <sheetData>
    <row r="2" spans="2:11" ht="44.25" customHeight="1" x14ac:dyDescent="0.25">
      <c r="B2" s="513" t="s">
        <v>457</v>
      </c>
      <c r="C2" s="513" t="s">
        <v>458</v>
      </c>
      <c r="D2" s="513" t="s">
        <v>460</v>
      </c>
      <c r="E2" s="513" t="s">
        <v>491</v>
      </c>
      <c r="F2" s="513" t="s">
        <v>492</v>
      </c>
      <c r="G2" s="513" t="s">
        <v>493</v>
      </c>
      <c r="H2" s="513" t="s">
        <v>494</v>
      </c>
      <c r="I2" s="513" t="s">
        <v>495</v>
      </c>
      <c r="J2" s="513" t="s">
        <v>496</v>
      </c>
      <c r="K2" s="513" t="s">
        <v>497</v>
      </c>
    </row>
    <row r="3" spans="2:11" x14ac:dyDescent="0.25">
      <c r="B3" s="532"/>
      <c r="C3" s="532"/>
      <c r="D3" s="532"/>
      <c r="E3" s="532"/>
      <c r="F3" s="532"/>
      <c r="G3" s="532"/>
      <c r="H3" s="532"/>
      <c r="I3" s="532"/>
      <c r="J3" s="532"/>
      <c r="K3" s="532"/>
    </row>
    <row r="4" spans="2:11" ht="15" customHeight="1" x14ac:dyDescent="0.25">
      <c r="B4" s="534" t="s">
        <v>498</v>
      </c>
      <c r="C4" s="534" t="s">
        <v>469</v>
      </c>
      <c r="D4" s="513">
        <v>2190</v>
      </c>
      <c r="E4" s="513">
        <v>37800</v>
      </c>
      <c r="F4" s="513">
        <v>4640</v>
      </c>
      <c r="G4" s="513">
        <v>6589</v>
      </c>
      <c r="H4" s="513">
        <f>+E4-(G4-F4)</f>
        <v>35851</v>
      </c>
      <c r="I4" s="533">
        <f>+H4/360</f>
        <v>99.586111111111109</v>
      </c>
      <c r="J4" s="534" t="s">
        <v>499</v>
      </c>
      <c r="K4" s="534" t="s">
        <v>500</v>
      </c>
    </row>
    <row r="5" spans="2:11" x14ac:dyDescent="0.25">
      <c r="B5" s="535"/>
      <c r="C5" s="535"/>
      <c r="D5" s="532"/>
      <c r="E5" s="532"/>
      <c r="F5" s="532"/>
      <c r="G5" s="532"/>
      <c r="H5" s="532"/>
      <c r="I5" s="532"/>
      <c r="J5" s="535"/>
      <c r="K5" s="535"/>
    </row>
    <row r="6" spans="2:11" ht="30" x14ac:dyDescent="0.25">
      <c r="B6" s="237" t="s">
        <v>501</v>
      </c>
      <c r="C6" s="237" t="s">
        <v>473</v>
      </c>
      <c r="D6" s="243">
        <v>12</v>
      </c>
      <c r="E6" s="243">
        <v>25200</v>
      </c>
      <c r="F6" s="243">
        <v>4640</v>
      </c>
      <c r="G6" s="243">
        <v>6589</v>
      </c>
      <c r="H6" s="243">
        <f t="shared" ref="H6:H11" si="0">+E6-(G6-F6)</f>
        <v>23251</v>
      </c>
      <c r="I6" s="291">
        <f t="shared" ref="I6:I11" si="1">+H6/360</f>
        <v>64.586111111111109</v>
      </c>
      <c r="J6" s="237" t="s">
        <v>499</v>
      </c>
      <c r="K6" s="237" t="s">
        <v>502</v>
      </c>
    </row>
    <row r="7" spans="2:11" ht="30" x14ac:dyDescent="0.25">
      <c r="B7" s="237" t="s">
        <v>475</v>
      </c>
      <c r="C7" s="237" t="s">
        <v>476</v>
      </c>
      <c r="D7" s="243">
        <v>300</v>
      </c>
      <c r="E7" s="243">
        <v>4320</v>
      </c>
      <c r="F7" s="243">
        <v>4640</v>
      </c>
      <c r="G7" s="243">
        <v>6589</v>
      </c>
      <c r="H7" s="243">
        <f t="shared" si="0"/>
        <v>2371</v>
      </c>
      <c r="I7" s="291">
        <f t="shared" si="1"/>
        <v>6.5861111111111112</v>
      </c>
      <c r="J7" s="237" t="s">
        <v>499</v>
      </c>
      <c r="K7" s="237" t="s">
        <v>503</v>
      </c>
    </row>
    <row r="8" spans="2:11" x14ac:dyDescent="0.25">
      <c r="B8" s="237" t="s">
        <v>478</v>
      </c>
      <c r="C8" s="237" t="s">
        <v>469</v>
      </c>
      <c r="D8" s="243">
        <v>350</v>
      </c>
      <c r="E8" s="243">
        <v>29520</v>
      </c>
      <c r="F8" s="243">
        <v>4640</v>
      </c>
      <c r="G8" s="243">
        <v>6589</v>
      </c>
      <c r="H8" s="243">
        <f t="shared" si="0"/>
        <v>27571</v>
      </c>
      <c r="I8" s="291">
        <f t="shared" si="1"/>
        <v>76.586111111111109</v>
      </c>
      <c r="J8" s="237" t="s">
        <v>499</v>
      </c>
      <c r="K8" s="237" t="s">
        <v>504</v>
      </c>
    </row>
    <row r="9" spans="2:11" x14ac:dyDescent="0.25">
      <c r="B9" s="237" t="s">
        <v>480</v>
      </c>
      <c r="C9" s="237" t="s">
        <v>469</v>
      </c>
      <c r="D9" s="243">
        <v>410</v>
      </c>
      <c r="E9" s="243">
        <v>23400</v>
      </c>
      <c r="F9" s="243">
        <v>4640</v>
      </c>
      <c r="G9" s="243">
        <v>6589</v>
      </c>
      <c r="H9" s="243">
        <f t="shared" si="0"/>
        <v>21451</v>
      </c>
      <c r="I9" s="291">
        <f t="shared" si="1"/>
        <v>59.586111111111109</v>
      </c>
      <c r="J9" s="237" t="s">
        <v>499</v>
      </c>
      <c r="K9" s="237" t="s">
        <v>505</v>
      </c>
    </row>
    <row r="10" spans="2:11" x14ac:dyDescent="0.25">
      <c r="B10" s="237" t="s">
        <v>482</v>
      </c>
      <c r="C10" s="237" t="s">
        <v>469</v>
      </c>
      <c r="D10" s="243">
        <v>1000</v>
      </c>
      <c r="E10" s="243">
        <v>28840</v>
      </c>
      <c r="F10" s="243">
        <v>4640</v>
      </c>
      <c r="G10" s="243">
        <v>6589</v>
      </c>
      <c r="H10" s="243">
        <f t="shared" si="0"/>
        <v>26891</v>
      </c>
      <c r="I10" s="291">
        <f t="shared" si="1"/>
        <v>74.697222222222223</v>
      </c>
      <c r="J10" s="237" t="s">
        <v>499</v>
      </c>
      <c r="K10" s="237" t="s">
        <v>506</v>
      </c>
    </row>
    <row r="11" spans="2:11" x14ac:dyDescent="0.25">
      <c r="B11" s="237" t="s">
        <v>484</v>
      </c>
      <c r="C11" s="237" t="s">
        <v>469</v>
      </c>
      <c r="D11" s="243">
        <v>430</v>
      </c>
      <c r="E11" s="243">
        <v>21600</v>
      </c>
      <c r="F11" s="243">
        <v>4640</v>
      </c>
      <c r="G11" s="243">
        <v>6589</v>
      </c>
      <c r="H11" s="243">
        <f t="shared" si="0"/>
        <v>19651</v>
      </c>
      <c r="I11" s="291">
        <f t="shared" si="1"/>
        <v>54.586111111111109</v>
      </c>
      <c r="J11" s="237" t="s">
        <v>499</v>
      </c>
      <c r="K11" s="237" t="s">
        <v>507</v>
      </c>
    </row>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sheetData>
  <mergeCells count="20">
    <mergeCell ref="I4:I5"/>
    <mergeCell ref="J4:J5"/>
    <mergeCell ref="K4:K5"/>
    <mergeCell ref="B4:B5"/>
    <mergeCell ref="C4:C5"/>
    <mergeCell ref="D4:D5"/>
    <mergeCell ref="E4:E5"/>
    <mergeCell ref="F4:F5"/>
    <mergeCell ref="G4:G5"/>
    <mergeCell ref="H4:H5"/>
    <mergeCell ref="I2:I3"/>
    <mergeCell ref="J2:J3"/>
    <mergeCell ref="K2:K3"/>
    <mergeCell ref="B2:B3"/>
    <mergeCell ref="C2:C3"/>
    <mergeCell ref="D2:D3"/>
    <mergeCell ref="E2:E3"/>
    <mergeCell ref="F2:F3"/>
    <mergeCell ref="G2:G3"/>
    <mergeCell ref="H2:H3"/>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79998168889431442"/>
  </sheetPr>
  <dimension ref="A1:Y1000"/>
  <sheetViews>
    <sheetView showGridLines="0" workbookViewId="0">
      <selection activeCell="U61" sqref="U61"/>
    </sheetView>
  </sheetViews>
  <sheetFormatPr baseColWidth="10" defaultColWidth="11.25" defaultRowHeight="15" customHeight="1" x14ac:dyDescent="0.25"/>
  <cols>
    <col min="1" max="1" width="2.875" style="8" customWidth="1"/>
    <col min="2" max="2" width="4.875" style="8" customWidth="1"/>
    <col min="3" max="3" width="10.5" style="8" customWidth="1"/>
    <col min="4" max="4" width="68.5" style="8" customWidth="1"/>
    <col min="5" max="5" width="11.25" style="8"/>
    <col min="6" max="6" width="8.75" style="8" customWidth="1"/>
    <col min="7" max="7" width="10.125" style="8" customWidth="1"/>
    <col min="8" max="8" width="10.25" style="8" customWidth="1"/>
    <col min="9" max="9" width="9" style="8" customWidth="1"/>
    <col min="10" max="10" width="13.75" style="8" customWidth="1"/>
    <col min="11" max="11" width="14.5" style="8" customWidth="1"/>
    <col min="12" max="12" width="10.5" style="8" customWidth="1"/>
    <col min="13" max="13" width="8.125" style="8" customWidth="1"/>
    <col min="14" max="14" width="19.875" style="8" customWidth="1"/>
    <col min="15" max="15" width="10.5" style="8" customWidth="1"/>
    <col min="16" max="16" width="15.5" style="8" customWidth="1"/>
    <col min="17" max="17" width="13.625" style="8" customWidth="1"/>
    <col min="18" max="18" width="12.125" style="8" customWidth="1"/>
    <col min="19" max="19" width="12.25" style="8" customWidth="1"/>
    <col min="20" max="25" width="10.5" style="8" customWidth="1"/>
    <col min="26" max="16384" width="11.25" style="8"/>
  </cols>
  <sheetData>
    <row r="1" spans="1:25" x14ac:dyDescent="0.25">
      <c r="A1" s="2"/>
      <c r="B1" s="2"/>
      <c r="C1" s="2"/>
      <c r="D1" s="2"/>
      <c r="E1" s="2"/>
      <c r="F1" s="2"/>
      <c r="G1" s="2"/>
      <c r="H1" s="2"/>
      <c r="I1" s="2"/>
      <c r="J1" s="2"/>
      <c r="K1" s="2"/>
      <c r="L1" s="2"/>
      <c r="M1" s="2"/>
      <c r="N1" s="2"/>
      <c r="O1" s="2"/>
      <c r="P1" s="2"/>
      <c r="Q1" s="2"/>
      <c r="R1" s="2"/>
      <c r="S1" s="2"/>
      <c r="T1" s="2"/>
      <c r="U1" s="2"/>
      <c r="V1" s="2"/>
      <c r="W1" s="2"/>
      <c r="X1" s="2"/>
      <c r="Y1" s="2"/>
    </row>
    <row r="2" spans="1:25" x14ac:dyDescent="0.25">
      <c r="A2" s="2"/>
      <c r="B2" s="540" t="s">
        <v>560</v>
      </c>
      <c r="C2" s="541"/>
      <c r="D2" s="541"/>
      <c r="E2" s="541"/>
      <c r="F2" s="541"/>
      <c r="G2" s="541"/>
      <c r="H2" s="541"/>
      <c r="I2" s="541"/>
      <c r="J2" s="541"/>
      <c r="K2" s="541"/>
      <c r="L2" s="541"/>
      <c r="M2" s="541"/>
      <c r="N2" s="541"/>
      <c r="O2" s="541"/>
      <c r="P2" s="541"/>
      <c r="Q2" s="541"/>
      <c r="R2" s="2"/>
      <c r="S2" s="2"/>
      <c r="T2" s="2"/>
      <c r="U2" s="2"/>
      <c r="V2" s="2"/>
      <c r="W2" s="2"/>
      <c r="X2" s="2"/>
      <c r="Y2" s="2"/>
    </row>
    <row r="3" spans="1:25" x14ac:dyDescent="0.25">
      <c r="A3" s="2"/>
      <c r="B3" s="2"/>
      <c r="C3" s="2"/>
      <c r="D3" s="2"/>
      <c r="E3" s="2"/>
      <c r="F3" s="2"/>
      <c r="G3" s="2"/>
      <c r="H3" s="2"/>
      <c r="I3" s="2"/>
      <c r="J3" s="2"/>
      <c r="K3" s="2"/>
      <c r="L3" s="2"/>
      <c r="M3" s="2"/>
      <c r="N3" s="2"/>
      <c r="O3" s="2"/>
      <c r="P3" s="2"/>
      <c r="Q3" s="2"/>
      <c r="R3" s="2"/>
      <c r="S3" s="2"/>
      <c r="T3" s="2"/>
      <c r="U3" s="2"/>
      <c r="V3" s="2"/>
      <c r="W3" s="2"/>
      <c r="X3" s="2"/>
      <c r="Y3" s="2"/>
    </row>
    <row r="4" spans="1:25" ht="42.75" x14ac:dyDescent="0.25">
      <c r="A4" s="2"/>
      <c r="B4" s="519" t="s">
        <v>381</v>
      </c>
      <c r="C4" s="542"/>
      <c r="D4" s="543"/>
      <c r="E4" s="247" t="s">
        <v>561</v>
      </c>
      <c r="F4" s="247" t="s">
        <v>562</v>
      </c>
      <c r="G4" s="247" t="s">
        <v>563</v>
      </c>
      <c r="H4" s="247" t="s">
        <v>564</v>
      </c>
      <c r="I4" s="247" t="s">
        <v>565</v>
      </c>
      <c r="J4" s="247" t="s">
        <v>566</v>
      </c>
      <c r="K4" s="247" t="s">
        <v>567</v>
      </c>
      <c r="L4" s="247" t="s">
        <v>568</v>
      </c>
      <c r="M4" s="247" t="s">
        <v>569</v>
      </c>
      <c r="N4" s="247" t="s">
        <v>570</v>
      </c>
      <c r="O4" s="247" t="s">
        <v>571</v>
      </c>
      <c r="P4" s="247" t="s">
        <v>572</v>
      </c>
      <c r="Q4" s="247" t="s">
        <v>573</v>
      </c>
      <c r="R4" s="2"/>
      <c r="S4" s="2"/>
      <c r="T4" s="2"/>
      <c r="U4" s="2"/>
      <c r="V4" s="2"/>
      <c r="W4" s="2"/>
      <c r="X4" s="2"/>
      <c r="Y4" s="2"/>
    </row>
    <row r="5" spans="1:25" x14ac:dyDescent="0.25">
      <c r="A5" s="2"/>
      <c r="B5" s="212" t="s">
        <v>382</v>
      </c>
      <c r="C5" s="527" t="s">
        <v>383</v>
      </c>
      <c r="D5" s="521"/>
      <c r="E5" s="212"/>
      <c r="F5" s="212"/>
      <c r="G5" s="212"/>
      <c r="H5" s="212"/>
      <c r="I5" s="212"/>
      <c r="J5" s="212"/>
      <c r="K5" s="212"/>
      <c r="L5" s="212">
        <f t="shared" ref="L5:Q5" si="0">L7+L13+L19</f>
        <v>674700</v>
      </c>
      <c r="M5" s="212">
        <f t="shared" si="0"/>
        <v>67470</v>
      </c>
      <c r="N5" s="212">
        <f t="shared" si="0"/>
        <v>67470</v>
      </c>
      <c r="O5" s="212">
        <f t="shared" si="0"/>
        <v>809640</v>
      </c>
      <c r="P5" s="212">
        <f t="shared" si="0"/>
        <v>145735.20000000001</v>
      </c>
      <c r="Q5" s="212">
        <f t="shared" si="0"/>
        <v>955375.2</v>
      </c>
      <c r="R5" s="2"/>
      <c r="S5" s="2"/>
      <c r="T5" s="2"/>
      <c r="U5" s="2"/>
      <c r="V5" s="2"/>
      <c r="W5" s="2"/>
      <c r="X5" s="2"/>
      <c r="Y5" s="2"/>
    </row>
    <row r="6" spans="1:25" ht="15" customHeight="1" x14ac:dyDescent="0.25">
      <c r="A6" s="2"/>
      <c r="B6" s="213" t="s">
        <v>384</v>
      </c>
      <c r="C6" s="528" t="s">
        <v>385</v>
      </c>
      <c r="D6" s="521"/>
      <c r="E6" s="213"/>
      <c r="F6" s="213"/>
      <c r="G6" s="213"/>
      <c r="H6" s="213"/>
      <c r="I6" s="213"/>
      <c r="J6" s="213"/>
      <c r="K6" s="213"/>
      <c r="L6" s="213"/>
      <c r="M6" s="213"/>
      <c r="N6" s="213"/>
      <c r="O6" s="213"/>
      <c r="P6" s="213"/>
      <c r="Q6" s="213"/>
      <c r="R6" s="2"/>
      <c r="S6" s="2"/>
      <c r="T6" s="2"/>
      <c r="U6" s="2"/>
      <c r="V6" s="2"/>
      <c r="W6" s="2"/>
      <c r="X6" s="2"/>
      <c r="Y6" s="2"/>
    </row>
    <row r="7" spans="1:25" x14ac:dyDescent="0.25">
      <c r="A7" s="2"/>
      <c r="B7" s="237"/>
      <c r="C7" s="213" t="s">
        <v>386</v>
      </c>
      <c r="D7" s="213" t="s">
        <v>387</v>
      </c>
      <c r="E7" s="213"/>
      <c r="F7" s="213"/>
      <c r="G7" s="213">
        <f>G8+G9+G10+G11</f>
        <v>44552.054794520547</v>
      </c>
      <c r="H7" s="213">
        <f t="shared" ref="G7:Q7" si="1">H8+H9+H10+H11</f>
        <v>13900</v>
      </c>
      <c r="I7" s="213">
        <f t="shared" si="1"/>
        <v>10300</v>
      </c>
      <c r="J7" s="213">
        <f t="shared" si="1"/>
        <v>34800</v>
      </c>
      <c r="K7" s="213">
        <f t="shared" si="1"/>
        <v>20600</v>
      </c>
      <c r="L7" s="213">
        <f t="shared" si="1"/>
        <v>79600</v>
      </c>
      <c r="M7" s="213">
        <f t="shared" si="1"/>
        <v>7960</v>
      </c>
      <c r="N7" s="213">
        <f t="shared" si="1"/>
        <v>7960</v>
      </c>
      <c r="O7" s="213">
        <f t="shared" si="1"/>
        <v>95520</v>
      </c>
      <c r="P7" s="213">
        <f t="shared" si="1"/>
        <v>17193.599999999999</v>
      </c>
      <c r="Q7" s="213">
        <f t="shared" si="1"/>
        <v>112713.60000000001</v>
      </c>
      <c r="R7" s="2"/>
      <c r="S7" s="2"/>
      <c r="T7" s="2"/>
      <c r="U7" s="2"/>
      <c r="V7" s="2"/>
      <c r="W7" s="2"/>
      <c r="X7" s="2"/>
      <c r="Y7" s="2"/>
    </row>
    <row r="8" spans="1:25" x14ac:dyDescent="0.25">
      <c r="A8" s="2"/>
      <c r="B8" s="237"/>
      <c r="C8" s="215">
        <v>44197</v>
      </c>
      <c r="D8" s="237" t="s">
        <v>388</v>
      </c>
      <c r="E8" s="237" t="s">
        <v>574</v>
      </c>
      <c r="F8" s="237">
        <v>1</v>
      </c>
      <c r="G8" s="237">
        <f>L8/F8</f>
        <v>8000</v>
      </c>
      <c r="H8" s="237">
        <v>3000</v>
      </c>
      <c r="I8" s="237">
        <v>5000</v>
      </c>
      <c r="J8" s="237">
        <v>0</v>
      </c>
      <c r="K8" s="237">
        <v>0</v>
      </c>
      <c r="L8" s="237">
        <f>H8+I8+J8+K8</f>
        <v>8000</v>
      </c>
      <c r="M8" s="237">
        <f>L8*10%</f>
        <v>800</v>
      </c>
      <c r="N8" s="237">
        <f>L8*10%</f>
        <v>800</v>
      </c>
      <c r="O8" s="237">
        <f>L8+M8+N8</f>
        <v>9600</v>
      </c>
      <c r="P8" s="237">
        <f t="shared" ref="P8:P11" si="2">O8*18%</f>
        <v>1728</v>
      </c>
      <c r="Q8" s="237">
        <f>L8+M8+N8+P8</f>
        <v>11328</v>
      </c>
      <c r="R8" s="2"/>
      <c r="S8" s="2"/>
      <c r="T8" s="2"/>
      <c r="U8" s="2"/>
      <c r="V8" s="2"/>
      <c r="W8" s="2"/>
      <c r="X8" s="2"/>
      <c r="Y8" s="2"/>
    </row>
    <row r="9" spans="1:25" x14ac:dyDescent="0.25">
      <c r="A9" s="2"/>
      <c r="B9" s="237"/>
      <c r="C9" s="215">
        <v>44228</v>
      </c>
      <c r="D9" s="237" t="s">
        <v>389</v>
      </c>
      <c r="E9" s="237" t="s">
        <v>575</v>
      </c>
      <c r="F9" s="237">
        <v>2.19</v>
      </c>
      <c r="G9" s="237">
        <f t="shared" ref="G9:G11" si="3">L9/F9</f>
        <v>29452.054794520547</v>
      </c>
      <c r="H9" s="237">
        <v>5000</v>
      </c>
      <c r="I9" s="237">
        <v>5000</v>
      </c>
      <c r="J9" s="237">
        <v>34500</v>
      </c>
      <c r="K9" s="237">
        <v>20000</v>
      </c>
      <c r="L9" s="237">
        <f t="shared" ref="L8:L11" si="4">H9+I9+J9+K9</f>
        <v>64500</v>
      </c>
      <c r="M9" s="237">
        <f t="shared" ref="M8:M11" si="5">L9*10%</f>
        <v>6450</v>
      </c>
      <c r="N9" s="237">
        <f t="shared" ref="N8:N11" si="6">L9*10%</f>
        <v>6450</v>
      </c>
      <c r="O9" s="237">
        <f t="shared" ref="O8:O11" si="7">L9+M9+N9</f>
        <v>77400</v>
      </c>
      <c r="P9" s="237">
        <f t="shared" si="2"/>
        <v>13932</v>
      </c>
      <c r="Q9" s="237">
        <f t="shared" ref="Q8:Q11" si="8">L9+M9+N9+P9</f>
        <v>91332</v>
      </c>
      <c r="R9" s="2"/>
      <c r="S9" s="2"/>
      <c r="T9" s="2"/>
      <c r="U9" s="2"/>
      <c r="V9" s="2"/>
      <c r="W9" s="2"/>
      <c r="X9" s="2"/>
      <c r="Y9" s="2"/>
    </row>
    <row r="10" spans="1:25" x14ac:dyDescent="0.25">
      <c r="A10" s="2"/>
      <c r="B10" s="237"/>
      <c r="C10" s="215">
        <v>44256</v>
      </c>
      <c r="D10" s="237" t="s">
        <v>390</v>
      </c>
      <c r="E10" s="237" t="s">
        <v>576</v>
      </c>
      <c r="F10" s="237">
        <v>1</v>
      </c>
      <c r="G10" s="237">
        <f t="shared" si="3"/>
        <v>5000</v>
      </c>
      <c r="H10" s="237">
        <v>5000</v>
      </c>
      <c r="I10" s="237"/>
      <c r="J10" s="237"/>
      <c r="K10" s="237"/>
      <c r="L10" s="237">
        <f t="shared" si="4"/>
        <v>5000</v>
      </c>
      <c r="M10" s="237">
        <f t="shared" si="5"/>
        <v>500</v>
      </c>
      <c r="N10" s="237">
        <f t="shared" si="6"/>
        <v>500</v>
      </c>
      <c r="O10" s="237">
        <f t="shared" si="7"/>
        <v>6000</v>
      </c>
      <c r="P10" s="237">
        <f t="shared" si="2"/>
        <v>1080</v>
      </c>
      <c r="Q10" s="237">
        <f t="shared" si="8"/>
        <v>7080</v>
      </c>
      <c r="R10" s="2"/>
      <c r="S10" s="2"/>
      <c r="T10" s="2"/>
      <c r="U10" s="2"/>
      <c r="V10" s="2"/>
      <c r="W10" s="2"/>
      <c r="X10" s="2"/>
      <c r="Y10" s="2"/>
    </row>
    <row r="11" spans="1:25" x14ac:dyDescent="0.25">
      <c r="A11" s="2"/>
      <c r="B11" s="237"/>
      <c r="C11" s="215">
        <v>44287</v>
      </c>
      <c r="D11" s="237" t="s">
        <v>391</v>
      </c>
      <c r="E11" s="237" t="s">
        <v>577</v>
      </c>
      <c r="F11" s="237">
        <v>1</v>
      </c>
      <c r="G11" s="237">
        <f t="shared" si="3"/>
        <v>2100</v>
      </c>
      <c r="H11" s="237">
        <v>900</v>
      </c>
      <c r="I11" s="237">
        <v>300</v>
      </c>
      <c r="J11" s="237">
        <v>300</v>
      </c>
      <c r="K11" s="237">
        <v>600</v>
      </c>
      <c r="L11" s="237">
        <f>H11+I11+J11+K11</f>
        <v>2100</v>
      </c>
      <c r="M11" s="237">
        <f t="shared" si="5"/>
        <v>210</v>
      </c>
      <c r="N11" s="237">
        <f t="shared" si="6"/>
        <v>210</v>
      </c>
      <c r="O11" s="237">
        <f t="shared" si="7"/>
        <v>2520</v>
      </c>
      <c r="P11" s="237">
        <f t="shared" si="2"/>
        <v>453.59999999999997</v>
      </c>
      <c r="Q11" s="237">
        <f>L11+M11+N11+P11</f>
        <v>2973.6</v>
      </c>
      <c r="R11" s="2"/>
      <c r="S11" s="2"/>
      <c r="T11" s="2"/>
      <c r="U11" s="2"/>
      <c r="V11" s="2"/>
      <c r="W11" s="2"/>
      <c r="X11" s="2"/>
      <c r="Y11" s="2"/>
    </row>
    <row r="12" spans="1:25" x14ac:dyDescent="0.25">
      <c r="A12" s="2"/>
      <c r="B12" s="213" t="s">
        <v>392</v>
      </c>
      <c r="C12" s="528" t="s">
        <v>393</v>
      </c>
      <c r="D12" s="521"/>
      <c r="E12" s="237"/>
      <c r="F12" s="237"/>
      <c r="G12" s="237"/>
      <c r="H12" s="237"/>
      <c r="I12" s="237"/>
      <c r="J12" s="237"/>
      <c r="K12" s="237"/>
      <c r="L12" s="237"/>
      <c r="M12" s="237"/>
      <c r="N12" s="237"/>
      <c r="O12" s="237"/>
      <c r="P12" s="237"/>
      <c r="Q12" s="237"/>
      <c r="R12" s="2"/>
      <c r="S12" s="2"/>
      <c r="T12" s="2"/>
      <c r="U12" s="2"/>
      <c r="V12" s="2"/>
      <c r="W12" s="2"/>
      <c r="X12" s="2"/>
      <c r="Y12" s="2"/>
    </row>
    <row r="13" spans="1:25" x14ac:dyDescent="0.25">
      <c r="A13" s="2"/>
      <c r="B13" s="237"/>
      <c r="C13" s="213" t="s">
        <v>394</v>
      </c>
      <c r="D13" s="213" t="s">
        <v>395</v>
      </c>
      <c r="E13" s="213"/>
      <c r="F13" s="213"/>
      <c r="G13" s="213">
        <f t="shared" ref="G13:Q13" si="9">G14+G15+G16+G17</f>
        <v>209304.33789954337</v>
      </c>
      <c r="H13" s="213">
        <f t="shared" si="9"/>
        <v>20000</v>
      </c>
      <c r="I13" s="213">
        <f t="shared" si="9"/>
        <v>5000</v>
      </c>
      <c r="J13" s="213">
        <f t="shared" si="9"/>
        <v>12000</v>
      </c>
      <c r="K13" s="213">
        <f t="shared" si="9"/>
        <v>400600</v>
      </c>
      <c r="L13" s="213">
        <f t="shared" si="9"/>
        <v>437600</v>
      </c>
      <c r="M13" s="213">
        <f t="shared" si="9"/>
        <v>43760</v>
      </c>
      <c r="N13" s="213">
        <f t="shared" si="9"/>
        <v>43760</v>
      </c>
      <c r="O13" s="213">
        <f t="shared" si="9"/>
        <v>525120</v>
      </c>
      <c r="P13" s="213">
        <f t="shared" si="9"/>
        <v>94521.600000000006</v>
      </c>
      <c r="Q13" s="213">
        <f t="shared" si="9"/>
        <v>619641.59999999998</v>
      </c>
      <c r="R13" s="2"/>
      <c r="S13" s="2"/>
      <c r="T13" s="2"/>
      <c r="U13" s="2"/>
      <c r="V13" s="2"/>
      <c r="W13" s="2"/>
      <c r="X13" s="2"/>
      <c r="Y13" s="2"/>
    </row>
    <row r="14" spans="1:25" x14ac:dyDescent="0.25">
      <c r="A14" s="2"/>
      <c r="B14" s="237"/>
      <c r="C14" s="215">
        <v>44199</v>
      </c>
      <c r="D14" s="237" t="s">
        <v>388</v>
      </c>
      <c r="E14" s="237" t="s">
        <v>576</v>
      </c>
      <c r="F14" s="237">
        <v>2</v>
      </c>
      <c r="G14" s="237">
        <v>2250</v>
      </c>
      <c r="H14" s="237">
        <v>2000</v>
      </c>
      <c r="I14" s="237"/>
      <c r="J14" s="237"/>
      <c r="K14" s="237"/>
      <c r="L14" s="237">
        <f t="shared" ref="L14:L17" si="10">H14+I14+J14+K14</f>
        <v>2000</v>
      </c>
      <c r="M14" s="237">
        <f t="shared" ref="M14:M17" si="11">L14*10%</f>
        <v>200</v>
      </c>
      <c r="N14" s="237">
        <f t="shared" ref="N14:N17" si="12">L14*10%</f>
        <v>200</v>
      </c>
      <c r="O14" s="237">
        <f t="shared" ref="O14:O17" si="13">L14+M14+N14</f>
        <v>2400</v>
      </c>
      <c r="P14" s="237">
        <f t="shared" ref="P14:P17" si="14">O14*18%</f>
        <v>432</v>
      </c>
      <c r="Q14" s="237">
        <f t="shared" ref="Q14:Q17" si="15">L14+M14+N14+P14</f>
        <v>2832</v>
      </c>
      <c r="R14" s="2"/>
      <c r="S14" s="2"/>
      <c r="T14" s="2"/>
      <c r="U14" s="2"/>
      <c r="V14" s="2"/>
      <c r="W14" s="2"/>
      <c r="X14" s="2"/>
      <c r="Y14" s="2"/>
    </row>
    <row r="15" spans="1:25" x14ac:dyDescent="0.25">
      <c r="A15" s="2"/>
      <c r="B15" s="237"/>
      <c r="C15" s="215">
        <v>44230</v>
      </c>
      <c r="D15" s="237" t="s">
        <v>396</v>
      </c>
      <c r="E15" s="237" t="s">
        <v>575</v>
      </c>
      <c r="F15" s="237">
        <v>2.19</v>
      </c>
      <c r="G15" s="237">
        <f>L15/F15</f>
        <v>189954.33789954337</v>
      </c>
      <c r="H15" s="237">
        <v>5000</v>
      </c>
      <c r="I15" s="237">
        <v>2000</v>
      </c>
      <c r="J15" s="237">
        <v>9000</v>
      </c>
      <c r="K15" s="237">
        <v>400000</v>
      </c>
      <c r="L15" s="237">
        <f t="shared" si="10"/>
        <v>416000</v>
      </c>
      <c r="M15" s="237">
        <f t="shared" si="11"/>
        <v>41600</v>
      </c>
      <c r="N15" s="237">
        <f t="shared" si="12"/>
        <v>41600</v>
      </c>
      <c r="O15" s="237">
        <f t="shared" si="13"/>
        <v>499200</v>
      </c>
      <c r="P15" s="237">
        <f t="shared" si="14"/>
        <v>89856</v>
      </c>
      <c r="Q15" s="237">
        <f t="shared" si="15"/>
        <v>589056</v>
      </c>
      <c r="R15" s="2"/>
      <c r="S15" s="2"/>
      <c r="T15" s="2"/>
      <c r="U15" s="2"/>
      <c r="V15" s="2"/>
      <c r="W15" s="2"/>
      <c r="X15" s="2"/>
      <c r="Y15" s="2"/>
    </row>
    <row r="16" spans="1:25" x14ac:dyDescent="0.25">
      <c r="A16" s="2"/>
      <c r="B16" s="237"/>
      <c r="C16" s="215">
        <v>44258</v>
      </c>
      <c r="D16" s="237" t="s">
        <v>390</v>
      </c>
      <c r="E16" s="237" t="s">
        <v>576</v>
      </c>
      <c r="F16" s="237">
        <v>1</v>
      </c>
      <c r="G16" s="237">
        <v>1500</v>
      </c>
      <c r="H16" s="237">
        <v>4000</v>
      </c>
      <c r="I16" s="237"/>
      <c r="J16" s="237"/>
      <c r="K16" s="237"/>
      <c r="L16" s="237">
        <f t="shared" si="10"/>
        <v>4000</v>
      </c>
      <c r="M16" s="237">
        <f t="shared" si="11"/>
        <v>400</v>
      </c>
      <c r="N16" s="237">
        <f t="shared" si="12"/>
        <v>400</v>
      </c>
      <c r="O16" s="237">
        <f t="shared" si="13"/>
        <v>4800</v>
      </c>
      <c r="P16" s="237">
        <f t="shared" si="14"/>
        <v>864</v>
      </c>
      <c r="Q16" s="237">
        <f t="shared" si="15"/>
        <v>5664</v>
      </c>
      <c r="R16" s="2"/>
      <c r="S16" s="2"/>
      <c r="T16" s="2"/>
      <c r="U16" s="2"/>
      <c r="V16" s="2"/>
      <c r="W16" s="2"/>
      <c r="X16" s="2"/>
      <c r="Y16" s="2"/>
    </row>
    <row r="17" spans="1:25" x14ac:dyDescent="0.25">
      <c r="A17" s="2"/>
      <c r="B17" s="237"/>
      <c r="C17" s="215">
        <v>44289</v>
      </c>
      <c r="D17" s="237" t="s">
        <v>391</v>
      </c>
      <c r="E17" s="237" t="s">
        <v>577</v>
      </c>
      <c r="F17" s="237">
        <v>1</v>
      </c>
      <c r="G17" s="237">
        <f>L17/F17</f>
        <v>15600</v>
      </c>
      <c r="H17" s="237">
        <v>9000</v>
      </c>
      <c r="I17" s="237">
        <v>3000</v>
      </c>
      <c r="J17" s="237">
        <v>3000</v>
      </c>
      <c r="K17" s="237">
        <v>600</v>
      </c>
      <c r="L17" s="237">
        <f t="shared" si="10"/>
        <v>15600</v>
      </c>
      <c r="M17" s="237">
        <f t="shared" si="11"/>
        <v>1560</v>
      </c>
      <c r="N17" s="237">
        <f t="shared" si="12"/>
        <v>1560</v>
      </c>
      <c r="O17" s="237">
        <f t="shared" si="13"/>
        <v>18720</v>
      </c>
      <c r="P17" s="237">
        <f t="shared" si="14"/>
        <v>3369.6</v>
      </c>
      <c r="Q17" s="237">
        <f t="shared" si="15"/>
        <v>22089.599999999999</v>
      </c>
      <c r="R17" s="2"/>
      <c r="S17" s="2"/>
      <c r="T17" s="2"/>
      <c r="U17" s="2"/>
      <c r="V17" s="2"/>
      <c r="W17" s="2"/>
      <c r="X17" s="2"/>
      <c r="Y17" s="2"/>
    </row>
    <row r="18" spans="1:25" x14ac:dyDescent="0.25">
      <c r="A18" s="2"/>
      <c r="B18" s="213" t="s">
        <v>397</v>
      </c>
      <c r="C18" s="528" t="s">
        <v>398</v>
      </c>
      <c r="D18" s="521"/>
      <c r="E18" s="213"/>
      <c r="F18" s="213"/>
      <c r="G18" s="237"/>
      <c r="H18" s="213"/>
      <c r="I18" s="213"/>
      <c r="J18" s="213"/>
      <c r="K18" s="213"/>
      <c r="L18" s="237"/>
      <c r="M18" s="237"/>
      <c r="N18" s="237"/>
      <c r="O18" s="237"/>
      <c r="P18" s="237"/>
      <c r="Q18" s="237"/>
      <c r="R18" s="2"/>
      <c r="S18" s="2"/>
      <c r="T18" s="2"/>
      <c r="U18" s="2"/>
      <c r="V18" s="2"/>
      <c r="W18" s="2"/>
      <c r="X18" s="2"/>
      <c r="Y18" s="2"/>
    </row>
    <row r="19" spans="1:25" x14ac:dyDescent="0.25">
      <c r="A19" s="2"/>
      <c r="B19" s="237"/>
      <c r="C19" s="213" t="s">
        <v>399</v>
      </c>
      <c r="D19" s="213" t="s">
        <v>400</v>
      </c>
      <c r="E19" s="213"/>
      <c r="F19" s="213"/>
      <c r="G19" s="213">
        <f t="shared" ref="G19:Q19" si="16">G20+G21+G22+G23</f>
        <v>83057.077625570775</v>
      </c>
      <c r="H19" s="213">
        <f t="shared" si="16"/>
        <v>17900</v>
      </c>
      <c r="I19" s="213">
        <f t="shared" si="16"/>
        <v>11000</v>
      </c>
      <c r="J19" s="213">
        <f t="shared" si="16"/>
        <v>28000</v>
      </c>
      <c r="K19" s="213">
        <f t="shared" si="16"/>
        <v>100600</v>
      </c>
      <c r="L19" s="213">
        <f t="shared" si="16"/>
        <v>157500</v>
      </c>
      <c r="M19" s="213">
        <f t="shared" si="16"/>
        <v>15750</v>
      </c>
      <c r="N19" s="213">
        <f t="shared" si="16"/>
        <v>15750</v>
      </c>
      <c r="O19" s="213">
        <f t="shared" si="16"/>
        <v>189000</v>
      </c>
      <c r="P19" s="213">
        <f t="shared" si="16"/>
        <v>34020</v>
      </c>
      <c r="Q19" s="213">
        <f t="shared" si="16"/>
        <v>223020</v>
      </c>
      <c r="R19" s="2"/>
      <c r="S19" s="2"/>
      <c r="T19" s="2"/>
      <c r="U19" s="2"/>
      <c r="V19" s="2"/>
      <c r="W19" s="2"/>
      <c r="X19" s="2"/>
      <c r="Y19" s="2"/>
    </row>
    <row r="20" spans="1:25" x14ac:dyDescent="0.25">
      <c r="A20" s="2"/>
      <c r="B20" s="237"/>
      <c r="C20" s="215">
        <v>44201</v>
      </c>
      <c r="D20" s="237" t="s">
        <v>388</v>
      </c>
      <c r="E20" s="237" t="s">
        <v>578</v>
      </c>
      <c r="F20" s="237">
        <v>1</v>
      </c>
      <c r="G20" s="237">
        <f t="shared" ref="G20:G23" si="17">L20/F20</f>
        <v>9000</v>
      </c>
      <c r="H20" s="237">
        <v>3000</v>
      </c>
      <c r="I20" s="237">
        <v>6000</v>
      </c>
      <c r="J20" s="237"/>
      <c r="K20" s="237"/>
      <c r="L20" s="237">
        <f t="shared" ref="L20:L23" si="18">H20+I20+J20+K20</f>
        <v>9000</v>
      </c>
      <c r="M20" s="237">
        <f t="shared" ref="M20:M23" si="19">L20*10%</f>
        <v>900</v>
      </c>
      <c r="N20" s="237">
        <f t="shared" ref="N20:N23" si="20">L20*10%</f>
        <v>900</v>
      </c>
      <c r="O20" s="237">
        <f t="shared" ref="O20:O23" si="21">L20+M20+N20</f>
        <v>10800</v>
      </c>
      <c r="P20" s="237">
        <f t="shared" ref="P20:P23" si="22">O20*18%</f>
        <v>1944</v>
      </c>
      <c r="Q20" s="237">
        <f t="shared" ref="Q20:Q23" si="23">L20+M20+N20+P20</f>
        <v>12744</v>
      </c>
      <c r="R20" s="2"/>
      <c r="S20" s="2"/>
      <c r="T20" s="2"/>
      <c r="U20" s="2"/>
      <c r="V20" s="2"/>
      <c r="W20" s="2"/>
      <c r="X20" s="2"/>
      <c r="Y20" s="2"/>
    </row>
    <row r="21" spans="1:25" ht="15.75" customHeight="1" x14ac:dyDescent="0.25">
      <c r="A21" s="2"/>
      <c r="B21" s="237"/>
      <c r="C21" s="215">
        <v>44232</v>
      </c>
      <c r="D21" s="237" t="s">
        <v>401</v>
      </c>
      <c r="E21" s="237" t="s">
        <v>575</v>
      </c>
      <c r="F21" s="237">
        <v>2.19</v>
      </c>
      <c r="G21" s="237">
        <f t="shared" si="17"/>
        <v>62557.077625570775</v>
      </c>
      <c r="H21" s="237">
        <v>10000</v>
      </c>
      <c r="I21" s="237">
        <v>2000</v>
      </c>
      <c r="J21" s="237">
        <v>25000</v>
      </c>
      <c r="K21" s="237">
        <v>100000</v>
      </c>
      <c r="L21" s="237">
        <f t="shared" si="18"/>
        <v>137000</v>
      </c>
      <c r="M21" s="237">
        <f t="shared" si="19"/>
        <v>13700</v>
      </c>
      <c r="N21" s="237">
        <f t="shared" si="20"/>
        <v>13700</v>
      </c>
      <c r="O21" s="237">
        <f t="shared" si="21"/>
        <v>164400</v>
      </c>
      <c r="P21" s="237">
        <f t="shared" si="22"/>
        <v>29592</v>
      </c>
      <c r="Q21" s="237">
        <f t="shared" si="23"/>
        <v>193992</v>
      </c>
      <c r="R21" s="2"/>
      <c r="S21" s="2"/>
      <c r="T21" s="2"/>
      <c r="U21" s="2"/>
      <c r="V21" s="2"/>
      <c r="W21" s="2"/>
      <c r="X21" s="2"/>
      <c r="Y21" s="2"/>
    </row>
    <row r="22" spans="1:25" ht="15.75" customHeight="1" x14ac:dyDescent="0.25">
      <c r="A22" s="2"/>
      <c r="B22" s="237"/>
      <c r="C22" s="215">
        <v>44260</v>
      </c>
      <c r="D22" s="237" t="s">
        <v>390</v>
      </c>
      <c r="E22" s="237" t="s">
        <v>576</v>
      </c>
      <c r="F22" s="237">
        <v>1</v>
      </c>
      <c r="G22" s="237">
        <f t="shared" si="17"/>
        <v>4000</v>
      </c>
      <c r="H22" s="237">
        <v>4000</v>
      </c>
      <c r="I22" s="237"/>
      <c r="J22" s="237"/>
      <c r="K22" s="237"/>
      <c r="L22" s="237">
        <f t="shared" si="18"/>
        <v>4000</v>
      </c>
      <c r="M22" s="237">
        <f t="shared" si="19"/>
        <v>400</v>
      </c>
      <c r="N22" s="237">
        <f t="shared" si="20"/>
        <v>400</v>
      </c>
      <c r="O22" s="237">
        <f t="shared" si="21"/>
        <v>4800</v>
      </c>
      <c r="P22" s="237">
        <f t="shared" si="22"/>
        <v>864</v>
      </c>
      <c r="Q22" s="237">
        <f t="shared" si="23"/>
        <v>5664</v>
      </c>
      <c r="R22" s="2"/>
      <c r="S22" s="2"/>
      <c r="T22" s="2"/>
      <c r="U22" s="2"/>
      <c r="V22" s="2"/>
      <c r="W22" s="2"/>
      <c r="X22" s="2"/>
      <c r="Y22" s="2"/>
    </row>
    <row r="23" spans="1:25" ht="15.75" customHeight="1" x14ac:dyDescent="0.25">
      <c r="A23" s="2"/>
      <c r="B23" s="237"/>
      <c r="C23" s="215">
        <v>44291</v>
      </c>
      <c r="D23" s="237" t="s">
        <v>391</v>
      </c>
      <c r="E23" s="237" t="s">
        <v>577</v>
      </c>
      <c r="F23" s="237">
        <v>1</v>
      </c>
      <c r="G23" s="237">
        <f t="shared" si="17"/>
        <v>7500</v>
      </c>
      <c r="H23" s="237">
        <v>900</v>
      </c>
      <c r="I23" s="237">
        <v>3000</v>
      </c>
      <c r="J23" s="237">
        <v>3000</v>
      </c>
      <c r="K23" s="237">
        <v>600</v>
      </c>
      <c r="L23" s="237">
        <f t="shared" si="18"/>
        <v>7500</v>
      </c>
      <c r="M23" s="237">
        <f t="shared" si="19"/>
        <v>750</v>
      </c>
      <c r="N23" s="237">
        <f t="shared" si="20"/>
        <v>750</v>
      </c>
      <c r="O23" s="237">
        <f t="shared" si="21"/>
        <v>9000</v>
      </c>
      <c r="P23" s="237">
        <f t="shared" si="22"/>
        <v>1620</v>
      </c>
      <c r="Q23" s="237">
        <f t="shared" si="23"/>
        <v>10620</v>
      </c>
      <c r="R23" s="2"/>
      <c r="S23" s="2"/>
      <c r="T23" s="2"/>
      <c r="U23" s="2"/>
      <c r="V23" s="2"/>
      <c r="W23" s="2"/>
      <c r="X23" s="2"/>
      <c r="Y23" s="2"/>
    </row>
    <row r="24" spans="1:25" ht="15.75" customHeight="1" x14ac:dyDescent="0.25">
      <c r="A24" s="2"/>
      <c r="B24" s="212" t="s">
        <v>402</v>
      </c>
      <c r="C24" s="522" t="s">
        <v>403</v>
      </c>
      <c r="D24" s="521"/>
      <c r="E24" s="212"/>
      <c r="F24" s="212"/>
      <c r="G24" s="212"/>
      <c r="H24" s="212"/>
      <c r="I24" s="212"/>
      <c r="J24" s="212"/>
      <c r="K24" s="212"/>
      <c r="L24" s="212">
        <f t="shared" ref="L24:Q24" si="24">L26+L31</f>
        <v>28550</v>
      </c>
      <c r="M24" s="212">
        <f t="shared" si="24"/>
        <v>2855</v>
      </c>
      <c r="N24" s="212">
        <f t="shared" si="24"/>
        <v>2855</v>
      </c>
      <c r="O24" s="212">
        <f t="shared" si="24"/>
        <v>34260</v>
      </c>
      <c r="P24" s="212">
        <f t="shared" si="24"/>
        <v>6166.7999999999993</v>
      </c>
      <c r="Q24" s="212">
        <f t="shared" si="24"/>
        <v>40426.800000000003</v>
      </c>
      <c r="R24" s="2"/>
      <c r="S24" s="2"/>
      <c r="T24" s="2"/>
      <c r="U24" s="2"/>
      <c r="V24" s="2"/>
      <c r="W24" s="2"/>
      <c r="X24" s="2"/>
      <c r="Y24" s="2"/>
    </row>
    <row r="25" spans="1:25" ht="24" customHeight="1" x14ac:dyDescent="0.25">
      <c r="A25" s="2"/>
      <c r="B25" s="213" t="s">
        <v>404</v>
      </c>
      <c r="C25" s="524" t="s">
        <v>405</v>
      </c>
      <c r="D25" s="521"/>
      <c r="E25" s="213"/>
      <c r="F25" s="213"/>
      <c r="G25" s="237"/>
      <c r="H25" s="213"/>
      <c r="I25" s="213"/>
      <c r="J25" s="213"/>
      <c r="K25" s="213"/>
      <c r="L25" s="237"/>
      <c r="M25" s="237"/>
      <c r="N25" s="237"/>
      <c r="O25" s="237"/>
      <c r="P25" s="237"/>
      <c r="Q25" s="237"/>
      <c r="R25" s="2"/>
      <c r="S25" s="2"/>
      <c r="T25" s="2"/>
      <c r="U25" s="2"/>
      <c r="V25" s="2"/>
      <c r="W25" s="2"/>
      <c r="X25" s="2"/>
      <c r="Y25" s="2"/>
    </row>
    <row r="26" spans="1:25" ht="27" customHeight="1" x14ac:dyDescent="0.25">
      <c r="A26" s="2"/>
      <c r="B26" s="237"/>
      <c r="C26" s="213" t="s">
        <v>406</v>
      </c>
      <c r="D26" s="213" t="s">
        <v>407</v>
      </c>
      <c r="E26" s="213"/>
      <c r="F26" s="213"/>
      <c r="G26" s="213">
        <f t="shared" ref="G26:Q26" si="25">G27+G28+G29</f>
        <v>11875</v>
      </c>
      <c r="H26" s="213">
        <f t="shared" si="25"/>
        <v>8250</v>
      </c>
      <c r="I26" s="213">
        <f t="shared" si="25"/>
        <v>4700</v>
      </c>
      <c r="J26" s="213">
        <f t="shared" si="25"/>
        <v>3600</v>
      </c>
      <c r="K26" s="213">
        <f t="shared" si="25"/>
        <v>0</v>
      </c>
      <c r="L26" s="213">
        <f t="shared" si="25"/>
        <v>16550</v>
      </c>
      <c r="M26" s="213">
        <f t="shared" si="25"/>
        <v>1655</v>
      </c>
      <c r="N26" s="213">
        <f t="shared" si="25"/>
        <v>1655</v>
      </c>
      <c r="O26" s="213">
        <f t="shared" si="25"/>
        <v>19860</v>
      </c>
      <c r="P26" s="213">
        <f t="shared" si="25"/>
        <v>3574.7999999999997</v>
      </c>
      <c r="Q26" s="213">
        <f t="shared" si="25"/>
        <v>23434.799999999999</v>
      </c>
      <c r="R26" s="2"/>
      <c r="S26" s="2"/>
      <c r="T26" s="2"/>
      <c r="U26" s="2"/>
      <c r="V26" s="2"/>
      <c r="W26" s="2"/>
      <c r="X26" s="2"/>
      <c r="Y26" s="2"/>
    </row>
    <row r="27" spans="1:25" ht="15.75" customHeight="1" x14ac:dyDescent="0.25">
      <c r="A27" s="2"/>
      <c r="B27" s="237"/>
      <c r="C27" s="215">
        <v>44202</v>
      </c>
      <c r="D27" s="237" t="s">
        <v>408</v>
      </c>
      <c r="E27" s="237" t="s">
        <v>579</v>
      </c>
      <c r="F27" s="237">
        <v>2</v>
      </c>
      <c r="G27" s="237">
        <f t="shared" ref="G27:G29" si="26">L27/F27</f>
        <v>3750</v>
      </c>
      <c r="H27" s="237">
        <v>3000</v>
      </c>
      <c r="I27" s="237">
        <v>4500</v>
      </c>
      <c r="J27" s="237"/>
      <c r="K27" s="237"/>
      <c r="L27" s="237">
        <f t="shared" ref="L27:L29" si="27">H27+I27+J27+K27</f>
        <v>7500</v>
      </c>
      <c r="M27" s="237">
        <f t="shared" ref="M27:M29" si="28">L27*10%</f>
        <v>750</v>
      </c>
      <c r="N27" s="237">
        <f t="shared" ref="N27:N29" si="29">L27*10%</f>
        <v>750</v>
      </c>
      <c r="O27" s="237">
        <f t="shared" ref="O27:O29" si="30">L27+M27+N27</f>
        <v>9000</v>
      </c>
      <c r="P27" s="237">
        <f t="shared" ref="P27:P29" si="31">O27*18%</f>
        <v>1620</v>
      </c>
      <c r="Q27" s="237">
        <f t="shared" ref="Q27:Q29" si="32">L27+M27+N27+P27</f>
        <v>10620</v>
      </c>
      <c r="R27" s="2"/>
      <c r="S27" s="2"/>
      <c r="T27" s="2"/>
      <c r="U27" s="2"/>
      <c r="V27" s="2"/>
      <c r="W27" s="2"/>
      <c r="X27" s="2"/>
      <c r="Y27" s="2"/>
    </row>
    <row r="28" spans="1:25" ht="15.75" customHeight="1" x14ac:dyDescent="0.25">
      <c r="A28" s="2"/>
      <c r="B28" s="237"/>
      <c r="C28" s="215">
        <v>44233</v>
      </c>
      <c r="D28" s="237" t="s">
        <v>409</v>
      </c>
      <c r="E28" s="237" t="s">
        <v>576</v>
      </c>
      <c r="F28" s="237">
        <v>1</v>
      </c>
      <c r="G28" s="237">
        <f t="shared" si="26"/>
        <v>7200</v>
      </c>
      <c r="H28" s="237">
        <v>3600</v>
      </c>
      <c r="I28" s="237"/>
      <c r="J28" s="237">
        <v>3600</v>
      </c>
      <c r="K28" s="237"/>
      <c r="L28" s="237">
        <f t="shared" si="27"/>
        <v>7200</v>
      </c>
      <c r="M28" s="237">
        <f t="shared" si="28"/>
        <v>720</v>
      </c>
      <c r="N28" s="237">
        <f t="shared" si="29"/>
        <v>720</v>
      </c>
      <c r="O28" s="237">
        <f t="shared" si="30"/>
        <v>8640</v>
      </c>
      <c r="P28" s="237">
        <f t="shared" si="31"/>
        <v>1555.2</v>
      </c>
      <c r="Q28" s="237">
        <f t="shared" si="32"/>
        <v>10195.200000000001</v>
      </c>
      <c r="R28" s="2"/>
      <c r="S28" s="2"/>
      <c r="T28" s="2"/>
      <c r="U28" s="2"/>
      <c r="V28" s="2"/>
      <c r="W28" s="2"/>
      <c r="X28" s="2"/>
      <c r="Y28" s="2"/>
    </row>
    <row r="29" spans="1:25" ht="15.75" customHeight="1" x14ac:dyDescent="0.25">
      <c r="A29" s="2"/>
      <c r="B29" s="237"/>
      <c r="C29" s="215">
        <v>44261</v>
      </c>
      <c r="D29" s="237" t="s">
        <v>410</v>
      </c>
      <c r="E29" s="237" t="s">
        <v>580</v>
      </c>
      <c r="F29" s="237">
        <v>2</v>
      </c>
      <c r="G29" s="237">
        <f t="shared" si="26"/>
        <v>925</v>
      </c>
      <c r="H29" s="237">
        <v>1650</v>
      </c>
      <c r="I29" s="237">
        <v>200</v>
      </c>
      <c r="J29" s="237"/>
      <c r="K29" s="237"/>
      <c r="L29" s="237">
        <f t="shared" si="27"/>
        <v>1850</v>
      </c>
      <c r="M29" s="237">
        <f t="shared" si="28"/>
        <v>185</v>
      </c>
      <c r="N29" s="237">
        <f t="shared" si="29"/>
        <v>185</v>
      </c>
      <c r="O29" s="237">
        <f t="shared" si="30"/>
        <v>2220</v>
      </c>
      <c r="P29" s="237">
        <f t="shared" si="31"/>
        <v>399.59999999999997</v>
      </c>
      <c r="Q29" s="237">
        <f t="shared" si="32"/>
        <v>2619.6</v>
      </c>
      <c r="R29" s="2"/>
      <c r="S29" s="2"/>
      <c r="T29" s="2"/>
      <c r="U29" s="2"/>
      <c r="V29" s="2"/>
      <c r="W29" s="2"/>
      <c r="X29" s="2"/>
      <c r="Y29" s="2"/>
    </row>
    <row r="30" spans="1:25" ht="15.75" customHeight="1" x14ac:dyDescent="0.25">
      <c r="A30" s="2"/>
      <c r="B30" s="213" t="s">
        <v>411</v>
      </c>
      <c r="C30" s="524" t="s">
        <v>412</v>
      </c>
      <c r="D30" s="521"/>
      <c r="E30" s="213"/>
      <c r="F30" s="213"/>
      <c r="G30" s="237"/>
      <c r="H30" s="213"/>
      <c r="I30" s="213"/>
      <c r="J30" s="213"/>
      <c r="K30" s="213"/>
      <c r="L30" s="237"/>
      <c r="M30" s="237"/>
      <c r="N30" s="237"/>
      <c r="O30" s="237"/>
      <c r="P30" s="237"/>
      <c r="Q30" s="237"/>
      <c r="R30" s="2"/>
      <c r="S30" s="2"/>
      <c r="T30" s="2"/>
      <c r="U30" s="2"/>
      <c r="V30" s="2"/>
      <c r="W30" s="2"/>
      <c r="X30" s="2"/>
      <c r="Y30" s="2"/>
    </row>
    <row r="31" spans="1:25" ht="33.75" customHeight="1" x14ac:dyDescent="0.25">
      <c r="A31" s="2"/>
      <c r="B31" s="237"/>
      <c r="C31" s="213" t="s">
        <v>413</v>
      </c>
      <c r="D31" s="213" t="s">
        <v>414</v>
      </c>
      <c r="E31" s="213"/>
      <c r="F31" s="213"/>
      <c r="G31" s="237">
        <f t="shared" ref="G31:Q31" si="33">G32+G33</f>
        <v>12000</v>
      </c>
      <c r="H31" s="237">
        <f t="shared" si="33"/>
        <v>9000</v>
      </c>
      <c r="I31" s="237">
        <f t="shared" si="33"/>
        <v>0</v>
      </c>
      <c r="J31" s="237">
        <f t="shared" si="33"/>
        <v>3000</v>
      </c>
      <c r="K31" s="237">
        <f t="shared" si="33"/>
        <v>0</v>
      </c>
      <c r="L31" s="237">
        <f t="shared" si="33"/>
        <v>12000</v>
      </c>
      <c r="M31" s="237">
        <f t="shared" si="33"/>
        <v>1200</v>
      </c>
      <c r="N31" s="237">
        <f t="shared" si="33"/>
        <v>1200</v>
      </c>
      <c r="O31" s="237">
        <f t="shared" si="33"/>
        <v>14400</v>
      </c>
      <c r="P31" s="237">
        <f t="shared" si="33"/>
        <v>2592</v>
      </c>
      <c r="Q31" s="237">
        <f t="shared" si="33"/>
        <v>16992</v>
      </c>
      <c r="R31" s="2"/>
      <c r="S31" s="2"/>
      <c r="T31" s="2"/>
      <c r="U31" s="2"/>
      <c r="V31" s="2"/>
      <c r="W31" s="2"/>
      <c r="X31" s="2"/>
      <c r="Y31" s="2"/>
    </row>
    <row r="32" spans="1:25" ht="15.75" customHeight="1" x14ac:dyDescent="0.25">
      <c r="A32" s="2"/>
      <c r="B32" s="237"/>
      <c r="C32" s="215">
        <v>44204</v>
      </c>
      <c r="D32" s="237" t="s">
        <v>415</v>
      </c>
      <c r="E32" s="237" t="s">
        <v>576</v>
      </c>
      <c r="F32" s="237">
        <v>1</v>
      </c>
      <c r="G32" s="237">
        <f t="shared" ref="G32:G33" si="34">L32/F32</f>
        <v>3000</v>
      </c>
      <c r="H32" s="237">
        <v>3000</v>
      </c>
      <c r="I32" s="237"/>
      <c r="J32" s="237"/>
      <c r="K32" s="237"/>
      <c r="L32" s="237">
        <f t="shared" ref="L32:L33" si="35">H32+I32+J32+K32</f>
        <v>3000</v>
      </c>
      <c r="M32" s="237">
        <f t="shared" ref="M32:M33" si="36">L32*10%</f>
        <v>300</v>
      </c>
      <c r="N32" s="237">
        <f t="shared" ref="N32:N33" si="37">L32*10%</f>
        <v>300</v>
      </c>
      <c r="O32" s="237">
        <f t="shared" ref="O32:O33" si="38">L32+M32+N32</f>
        <v>3600</v>
      </c>
      <c r="P32" s="237">
        <f t="shared" ref="P32:P33" si="39">O32*18%</f>
        <v>648</v>
      </c>
      <c r="Q32" s="237">
        <f t="shared" ref="Q32:Q33" si="40">L32+M32+N32+P32</f>
        <v>4248</v>
      </c>
      <c r="R32" s="2"/>
      <c r="S32" s="2"/>
      <c r="T32" s="2"/>
      <c r="U32" s="2"/>
      <c r="V32" s="2"/>
      <c r="W32" s="2"/>
      <c r="X32" s="2"/>
      <c r="Y32" s="2"/>
    </row>
    <row r="33" spans="1:25" ht="15.75" customHeight="1" x14ac:dyDescent="0.25">
      <c r="A33" s="2"/>
      <c r="B33" s="237"/>
      <c r="C33" s="215">
        <v>44235</v>
      </c>
      <c r="D33" s="237" t="s">
        <v>416</v>
      </c>
      <c r="E33" s="237" t="s">
        <v>576</v>
      </c>
      <c r="F33" s="237">
        <v>1</v>
      </c>
      <c r="G33" s="237">
        <f t="shared" si="34"/>
        <v>9000</v>
      </c>
      <c r="H33" s="237">
        <v>6000</v>
      </c>
      <c r="I33" s="237"/>
      <c r="J33" s="237">
        <v>3000</v>
      </c>
      <c r="K33" s="237"/>
      <c r="L33" s="237">
        <f t="shared" si="35"/>
        <v>9000</v>
      </c>
      <c r="M33" s="237">
        <f t="shared" si="36"/>
        <v>900</v>
      </c>
      <c r="N33" s="237">
        <f t="shared" si="37"/>
        <v>900</v>
      </c>
      <c r="O33" s="237">
        <f t="shared" si="38"/>
        <v>10800</v>
      </c>
      <c r="P33" s="237">
        <f t="shared" si="39"/>
        <v>1944</v>
      </c>
      <c r="Q33" s="237">
        <f t="shared" si="40"/>
        <v>12744</v>
      </c>
      <c r="R33" s="2"/>
      <c r="S33" s="2"/>
      <c r="T33" s="2"/>
      <c r="U33" s="2"/>
      <c r="V33" s="2"/>
      <c r="W33" s="2"/>
      <c r="X33" s="2"/>
      <c r="Y33" s="2"/>
    </row>
    <row r="34" spans="1:25" ht="15.75" customHeight="1" x14ac:dyDescent="0.25">
      <c r="A34" s="2"/>
      <c r="B34" s="212" t="s">
        <v>417</v>
      </c>
      <c r="C34" s="522" t="s">
        <v>418</v>
      </c>
      <c r="D34" s="521"/>
      <c r="E34" s="212"/>
      <c r="F34" s="212"/>
      <c r="G34" s="212"/>
      <c r="H34" s="212"/>
      <c r="I34" s="212"/>
      <c r="J34" s="212"/>
      <c r="K34" s="212"/>
      <c r="L34" s="212">
        <f t="shared" ref="L34:Q34" si="41">L36+L41+L46+L50</f>
        <v>137300</v>
      </c>
      <c r="M34" s="212">
        <f t="shared" si="41"/>
        <v>13730</v>
      </c>
      <c r="N34" s="212">
        <f t="shared" si="41"/>
        <v>13730</v>
      </c>
      <c r="O34" s="212">
        <f t="shared" si="41"/>
        <v>164760</v>
      </c>
      <c r="P34" s="212">
        <f t="shared" si="41"/>
        <v>29656.799999999999</v>
      </c>
      <c r="Q34" s="212">
        <f t="shared" si="41"/>
        <v>194416.80000000002</v>
      </c>
      <c r="R34" s="2"/>
      <c r="S34" s="2"/>
      <c r="T34" s="2"/>
      <c r="U34" s="2"/>
      <c r="V34" s="2"/>
      <c r="W34" s="2"/>
      <c r="X34" s="2"/>
      <c r="Y34" s="2"/>
    </row>
    <row r="35" spans="1:25" ht="15" customHeight="1" x14ac:dyDescent="0.25">
      <c r="A35" s="2"/>
      <c r="B35" s="213" t="s">
        <v>419</v>
      </c>
      <c r="C35" s="524" t="s">
        <v>420</v>
      </c>
      <c r="D35" s="521"/>
      <c r="E35" s="213"/>
      <c r="F35" s="213"/>
      <c r="G35" s="237"/>
      <c r="H35" s="213"/>
      <c r="I35" s="213"/>
      <c r="J35" s="213"/>
      <c r="K35" s="213"/>
      <c r="L35" s="237"/>
      <c r="M35" s="237"/>
      <c r="N35" s="237"/>
      <c r="O35" s="237"/>
      <c r="P35" s="237"/>
      <c r="Q35" s="237"/>
      <c r="R35" s="2"/>
      <c r="S35" s="2"/>
      <c r="T35" s="2"/>
      <c r="U35" s="2"/>
      <c r="V35" s="2"/>
      <c r="W35" s="2"/>
      <c r="X35" s="2"/>
      <c r="Y35" s="2"/>
    </row>
    <row r="36" spans="1:25" ht="15.75" customHeight="1" x14ac:dyDescent="0.25">
      <c r="A36" s="2"/>
      <c r="B36" s="237"/>
      <c r="C36" s="213" t="s">
        <v>421</v>
      </c>
      <c r="D36" s="213" t="s">
        <v>422</v>
      </c>
      <c r="E36" s="213"/>
      <c r="F36" s="213"/>
      <c r="G36" s="213">
        <f t="shared" ref="G36:Q36" si="42">G37+G38+G39+G40</f>
        <v>12604</v>
      </c>
      <c r="H36" s="213">
        <f t="shared" si="42"/>
        <v>4800</v>
      </c>
      <c r="I36" s="213">
        <f t="shared" si="42"/>
        <v>9500</v>
      </c>
      <c r="J36" s="213">
        <f t="shared" si="42"/>
        <v>27500</v>
      </c>
      <c r="K36" s="213">
        <f t="shared" si="42"/>
        <v>30500</v>
      </c>
      <c r="L36" s="213">
        <f t="shared" si="42"/>
        <v>72300</v>
      </c>
      <c r="M36" s="213">
        <f t="shared" si="42"/>
        <v>7230</v>
      </c>
      <c r="N36" s="213">
        <f t="shared" si="42"/>
        <v>7230</v>
      </c>
      <c r="O36" s="213">
        <f t="shared" si="42"/>
        <v>86760</v>
      </c>
      <c r="P36" s="213">
        <f t="shared" si="42"/>
        <v>15616.799999999997</v>
      </c>
      <c r="Q36" s="213">
        <f t="shared" si="42"/>
        <v>102376.8</v>
      </c>
      <c r="R36" s="2"/>
      <c r="S36" s="2"/>
      <c r="T36" s="2"/>
      <c r="U36" s="2"/>
      <c r="V36" s="2"/>
      <c r="W36" s="2"/>
      <c r="X36" s="2"/>
      <c r="Y36" s="2"/>
    </row>
    <row r="37" spans="1:25" ht="15.75" customHeight="1" x14ac:dyDescent="0.25">
      <c r="A37" s="2"/>
      <c r="B37" s="237"/>
      <c r="C37" s="215">
        <v>44205</v>
      </c>
      <c r="D37" s="237" t="s">
        <v>388</v>
      </c>
      <c r="E37" s="237" t="s">
        <v>578</v>
      </c>
      <c r="F37" s="237">
        <v>1</v>
      </c>
      <c r="G37" s="237">
        <v>5000</v>
      </c>
      <c r="H37" s="237">
        <v>3000</v>
      </c>
      <c r="I37" s="237">
        <v>5000</v>
      </c>
      <c r="J37" s="237"/>
      <c r="K37" s="237"/>
      <c r="L37" s="237">
        <f t="shared" ref="L37:L40" si="43">H37+I37+J37+K37</f>
        <v>8000</v>
      </c>
      <c r="M37" s="237">
        <f t="shared" ref="M37:M40" si="44">L37*10%</f>
        <v>800</v>
      </c>
      <c r="N37" s="237">
        <f t="shared" ref="N37:N40" si="45">L37*10%</f>
        <v>800</v>
      </c>
      <c r="O37" s="237">
        <f t="shared" ref="O37:O40" si="46">L37+M37+N37</f>
        <v>9600</v>
      </c>
      <c r="P37" s="237">
        <f t="shared" ref="P37:P40" si="47">O37*18%</f>
        <v>1728</v>
      </c>
      <c r="Q37" s="237">
        <f t="shared" ref="Q37:Q40" si="48">L37+M37+N37+P37</f>
        <v>11328</v>
      </c>
      <c r="R37" s="2"/>
      <c r="S37" s="2"/>
      <c r="T37" s="2"/>
      <c r="U37" s="2"/>
      <c r="V37" s="2"/>
      <c r="W37" s="2"/>
      <c r="X37" s="2"/>
      <c r="Y37" s="2"/>
    </row>
    <row r="38" spans="1:25" ht="15.75" customHeight="1" x14ac:dyDescent="0.25">
      <c r="A38" s="2"/>
      <c r="B38" s="237"/>
      <c r="C38" s="215">
        <v>44236</v>
      </c>
      <c r="D38" s="237" t="s">
        <v>423</v>
      </c>
      <c r="E38" s="237" t="s">
        <v>581</v>
      </c>
      <c r="F38" s="237">
        <v>50</v>
      </c>
      <c r="G38" s="237">
        <f t="shared" ref="G38:G40" si="49">L38/F38</f>
        <v>1154</v>
      </c>
      <c r="H38" s="237">
        <v>700</v>
      </c>
      <c r="I38" s="237">
        <v>2000</v>
      </c>
      <c r="J38" s="237">
        <v>25000</v>
      </c>
      <c r="K38" s="237">
        <v>30000</v>
      </c>
      <c r="L38" s="237">
        <f t="shared" si="43"/>
        <v>57700</v>
      </c>
      <c r="M38" s="237">
        <f t="shared" si="44"/>
        <v>5770</v>
      </c>
      <c r="N38" s="237">
        <f t="shared" si="45"/>
        <v>5770</v>
      </c>
      <c r="O38" s="237">
        <f t="shared" si="46"/>
        <v>69240</v>
      </c>
      <c r="P38" s="237">
        <f t="shared" si="47"/>
        <v>12463.199999999999</v>
      </c>
      <c r="Q38" s="237">
        <f t="shared" si="48"/>
        <v>81703.199999999997</v>
      </c>
      <c r="R38" s="2"/>
      <c r="S38" s="2"/>
      <c r="T38" s="2"/>
      <c r="U38" s="2"/>
      <c r="V38" s="2"/>
      <c r="W38" s="2"/>
      <c r="X38" s="2"/>
      <c r="Y38" s="2"/>
    </row>
    <row r="39" spans="1:25" ht="15.75" customHeight="1" x14ac:dyDescent="0.25">
      <c r="A39" s="2"/>
      <c r="B39" s="237"/>
      <c r="C39" s="215">
        <v>44264</v>
      </c>
      <c r="D39" s="237" t="s">
        <v>390</v>
      </c>
      <c r="E39" s="237" t="s">
        <v>576</v>
      </c>
      <c r="F39" s="237">
        <v>2</v>
      </c>
      <c r="G39" s="237">
        <f t="shared" si="49"/>
        <v>150</v>
      </c>
      <c r="H39" s="237">
        <v>300</v>
      </c>
      <c r="I39" s="237"/>
      <c r="J39" s="237"/>
      <c r="K39" s="237"/>
      <c r="L39" s="237">
        <f t="shared" si="43"/>
        <v>300</v>
      </c>
      <c r="M39" s="237">
        <f t="shared" si="44"/>
        <v>30</v>
      </c>
      <c r="N39" s="237">
        <f t="shared" si="45"/>
        <v>30</v>
      </c>
      <c r="O39" s="237">
        <f t="shared" si="46"/>
        <v>360</v>
      </c>
      <c r="P39" s="237">
        <f t="shared" si="47"/>
        <v>64.8</v>
      </c>
      <c r="Q39" s="237">
        <f t="shared" si="48"/>
        <v>424.8</v>
      </c>
      <c r="R39" s="2"/>
      <c r="S39" s="2"/>
      <c r="T39" s="2"/>
      <c r="U39" s="2"/>
      <c r="V39" s="2"/>
      <c r="W39" s="2"/>
      <c r="X39" s="2"/>
      <c r="Y39" s="2"/>
    </row>
    <row r="40" spans="1:25" ht="15.75" customHeight="1" x14ac:dyDescent="0.25">
      <c r="A40" s="2"/>
      <c r="B40" s="237"/>
      <c r="C40" s="215">
        <v>44295</v>
      </c>
      <c r="D40" s="237" t="s">
        <v>391</v>
      </c>
      <c r="E40" s="237" t="s">
        <v>577</v>
      </c>
      <c r="F40" s="237">
        <v>1</v>
      </c>
      <c r="G40" s="237">
        <f t="shared" si="49"/>
        <v>6300</v>
      </c>
      <c r="H40" s="237">
        <v>800</v>
      </c>
      <c r="I40" s="237">
        <v>2500</v>
      </c>
      <c r="J40" s="237">
        <v>2500</v>
      </c>
      <c r="K40" s="237">
        <v>500</v>
      </c>
      <c r="L40" s="237">
        <f t="shared" si="43"/>
        <v>6300</v>
      </c>
      <c r="M40" s="237">
        <f t="shared" si="44"/>
        <v>630</v>
      </c>
      <c r="N40" s="237">
        <f t="shared" si="45"/>
        <v>630</v>
      </c>
      <c r="O40" s="237">
        <f t="shared" si="46"/>
        <v>7560</v>
      </c>
      <c r="P40" s="237">
        <f t="shared" si="47"/>
        <v>1360.8</v>
      </c>
      <c r="Q40" s="237">
        <f t="shared" si="48"/>
        <v>8920.7999999999993</v>
      </c>
      <c r="R40" s="2"/>
      <c r="S40" s="2"/>
      <c r="T40" s="2"/>
      <c r="U40" s="2"/>
      <c r="V40" s="2"/>
      <c r="W40" s="2"/>
      <c r="X40" s="2"/>
      <c r="Y40" s="2"/>
    </row>
    <row r="41" spans="1:25" ht="24.75" customHeight="1" x14ac:dyDescent="0.25">
      <c r="A41" s="2"/>
      <c r="B41" s="237"/>
      <c r="C41" s="213" t="s">
        <v>424</v>
      </c>
      <c r="D41" s="213" t="s">
        <v>425</v>
      </c>
      <c r="E41" s="213"/>
      <c r="F41" s="213"/>
      <c r="G41" s="213">
        <f t="shared" ref="G41:Q41" si="50">G42+G43+G44+G45</f>
        <v>11466.666666666666</v>
      </c>
      <c r="H41" s="213">
        <f t="shared" si="50"/>
        <v>8800</v>
      </c>
      <c r="I41" s="213">
        <f t="shared" si="50"/>
        <v>8500</v>
      </c>
      <c r="J41" s="213">
        <f t="shared" si="50"/>
        <v>5500</v>
      </c>
      <c r="K41" s="213">
        <f t="shared" si="50"/>
        <v>2500</v>
      </c>
      <c r="L41" s="213">
        <f t="shared" si="50"/>
        <v>25300</v>
      </c>
      <c r="M41" s="213">
        <f t="shared" si="50"/>
        <v>2530</v>
      </c>
      <c r="N41" s="213">
        <f t="shared" si="50"/>
        <v>2530</v>
      </c>
      <c r="O41" s="213">
        <f t="shared" si="50"/>
        <v>30360</v>
      </c>
      <c r="P41" s="213">
        <f t="shared" si="50"/>
        <v>5464.8</v>
      </c>
      <c r="Q41" s="213">
        <f t="shared" si="50"/>
        <v>35824.800000000003</v>
      </c>
      <c r="R41" s="2"/>
      <c r="S41" s="2"/>
      <c r="T41" s="2"/>
      <c r="U41" s="2"/>
      <c r="V41" s="2"/>
      <c r="W41" s="2"/>
      <c r="X41" s="2"/>
      <c r="Y41" s="2"/>
    </row>
    <row r="42" spans="1:25" ht="15.75" customHeight="1" x14ac:dyDescent="0.25">
      <c r="A42" s="2"/>
      <c r="B42" s="237"/>
      <c r="C42" s="215">
        <v>44206</v>
      </c>
      <c r="D42" s="237" t="s">
        <v>388</v>
      </c>
      <c r="E42" s="237" t="s">
        <v>578</v>
      </c>
      <c r="F42" s="237">
        <v>1</v>
      </c>
      <c r="G42" s="237">
        <v>3000</v>
      </c>
      <c r="H42" s="237">
        <v>2000</v>
      </c>
      <c r="I42" s="237">
        <v>4000</v>
      </c>
      <c r="J42" s="237"/>
      <c r="K42" s="237"/>
      <c r="L42" s="237">
        <f t="shared" ref="L42:L45" si="51">H42+I42+J42+K42</f>
        <v>6000</v>
      </c>
      <c r="M42" s="237">
        <f t="shared" ref="M42:M45" si="52">L42*10%</f>
        <v>600</v>
      </c>
      <c r="N42" s="237">
        <f t="shared" ref="N42:N45" si="53">L42*10%</f>
        <v>600</v>
      </c>
      <c r="O42" s="237">
        <f t="shared" ref="O42:O45" si="54">L42+M42+N42</f>
        <v>7200</v>
      </c>
      <c r="P42" s="237">
        <f t="shared" ref="P42:P45" si="55">O42*18%</f>
        <v>1296</v>
      </c>
      <c r="Q42" s="237">
        <f t="shared" ref="Q42:Q45" si="56">L42+M42+N42+P42</f>
        <v>8496</v>
      </c>
      <c r="R42" s="2"/>
      <c r="S42" s="2"/>
      <c r="T42" s="2"/>
      <c r="U42" s="2"/>
      <c r="V42" s="2"/>
      <c r="W42" s="2"/>
      <c r="X42" s="2"/>
      <c r="Y42" s="2"/>
    </row>
    <row r="43" spans="1:25" ht="15.75" customHeight="1" x14ac:dyDescent="0.25">
      <c r="A43" s="2"/>
      <c r="B43" s="237"/>
      <c r="C43" s="215">
        <v>44237</v>
      </c>
      <c r="D43" s="237" t="s">
        <v>426</v>
      </c>
      <c r="E43" s="237" t="s">
        <v>582</v>
      </c>
      <c r="F43" s="237">
        <v>15</v>
      </c>
      <c r="G43" s="237">
        <f t="shared" ref="G43:G45" si="57">L43/F43</f>
        <v>666.66666666666663</v>
      </c>
      <c r="H43" s="237">
        <v>3000</v>
      </c>
      <c r="I43" s="237">
        <v>2000</v>
      </c>
      <c r="J43" s="237">
        <v>3000</v>
      </c>
      <c r="K43" s="237">
        <v>2000</v>
      </c>
      <c r="L43" s="237">
        <f t="shared" si="51"/>
        <v>10000</v>
      </c>
      <c r="M43" s="237">
        <f t="shared" si="52"/>
        <v>1000</v>
      </c>
      <c r="N43" s="237">
        <f t="shared" si="53"/>
        <v>1000</v>
      </c>
      <c r="O43" s="237">
        <f t="shared" si="54"/>
        <v>12000</v>
      </c>
      <c r="P43" s="237">
        <f t="shared" si="55"/>
        <v>2160</v>
      </c>
      <c r="Q43" s="237">
        <f t="shared" si="56"/>
        <v>14160</v>
      </c>
      <c r="R43" s="2"/>
      <c r="S43" s="2"/>
      <c r="T43" s="2"/>
      <c r="U43" s="2"/>
      <c r="V43" s="2"/>
      <c r="W43" s="2"/>
      <c r="X43" s="2"/>
      <c r="Y43" s="2"/>
    </row>
    <row r="44" spans="1:25" ht="15.75" customHeight="1" x14ac:dyDescent="0.25">
      <c r="A44" s="2"/>
      <c r="B44" s="237"/>
      <c r="C44" s="215">
        <v>44265</v>
      </c>
      <c r="D44" s="237" t="s">
        <v>390</v>
      </c>
      <c r="E44" s="237" t="s">
        <v>576</v>
      </c>
      <c r="F44" s="237">
        <v>2</v>
      </c>
      <c r="G44" s="237">
        <f t="shared" si="57"/>
        <v>1500</v>
      </c>
      <c r="H44" s="237">
        <v>3000</v>
      </c>
      <c r="I44" s="237"/>
      <c r="J44" s="237"/>
      <c r="K44" s="237"/>
      <c r="L44" s="237">
        <f t="shared" si="51"/>
        <v>3000</v>
      </c>
      <c r="M44" s="237">
        <f t="shared" si="52"/>
        <v>300</v>
      </c>
      <c r="N44" s="237">
        <f t="shared" si="53"/>
        <v>300</v>
      </c>
      <c r="O44" s="237">
        <f t="shared" si="54"/>
        <v>3600</v>
      </c>
      <c r="P44" s="237">
        <f t="shared" si="55"/>
        <v>648</v>
      </c>
      <c r="Q44" s="237">
        <f t="shared" si="56"/>
        <v>4248</v>
      </c>
      <c r="R44" s="2"/>
      <c r="S44" s="2"/>
      <c r="T44" s="2"/>
      <c r="U44" s="2"/>
      <c r="V44" s="2"/>
      <c r="W44" s="2"/>
      <c r="X44" s="2"/>
      <c r="Y44" s="2"/>
    </row>
    <row r="45" spans="1:25" ht="15.75" customHeight="1" x14ac:dyDescent="0.25">
      <c r="A45" s="2"/>
      <c r="B45" s="237"/>
      <c r="C45" s="215">
        <v>44296</v>
      </c>
      <c r="D45" s="237" t="s">
        <v>391</v>
      </c>
      <c r="E45" s="237" t="s">
        <v>577</v>
      </c>
      <c r="F45" s="237">
        <v>1</v>
      </c>
      <c r="G45" s="237">
        <f t="shared" si="57"/>
        <v>6300</v>
      </c>
      <c r="H45" s="237">
        <v>800</v>
      </c>
      <c r="I45" s="237">
        <v>2500</v>
      </c>
      <c r="J45" s="237">
        <v>2500</v>
      </c>
      <c r="K45" s="237">
        <v>500</v>
      </c>
      <c r="L45" s="237">
        <f t="shared" si="51"/>
        <v>6300</v>
      </c>
      <c r="M45" s="237">
        <f t="shared" si="52"/>
        <v>630</v>
      </c>
      <c r="N45" s="237">
        <f t="shared" si="53"/>
        <v>630</v>
      </c>
      <c r="O45" s="237">
        <f t="shared" si="54"/>
        <v>7560</v>
      </c>
      <c r="P45" s="237">
        <f t="shared" si="55"/>
        <v>1360.8</v>
      </c>
      <c r="Q45" s="237">
        <f t="shared" si="56"/>
        <v>8920.7999999999993</v>
      </c>
      <c r="R45" s="2"/>
      <c r="S45" s="2"/>
      <c r="T45" s="2"/>
      <c r="U45" s="2"/>
      <c r="V45" s="2"/>
      <c r="W45" s="2"/>
      <c r="X45" s="2"/>
      <c r="Y45" s="2"/>
    </row>
    <row r="46" spans="1:25" ht="28.5" customHeight="1" x14ac:dyDescent="0.25">
      <c r="A46" s="2"/>
      <c r="B46" s="237"/>
      <c r="C46" s="213" t="s">
        <v>427</v>
      </c>
      <c r="D46" s="213" t="s">
        <v>428</v>
      </c>
      <c r="E46" s="213"/>
      <c r="F46" s="213"/>
      <c r="G46" s="213">
        <f t="shared" ref="G46:Q46" si="58">G47+G48</f>
        <v>9200</v>
      </c>
      <c r="H46" s="213">
        <f t="shared" si="58"/>
        <v>5600</v>
      </c>
      <c r="I46" s="213">
        <f t="shared" si="58"/>
        <v>0</v>
      </c>
      <c r="J46" s="213">
        <f t="shared" si="58"/>
        <v>3600</v>
      </c>
      <c r="K46" s="213">
        <f t="shared" si="58"/>
        <v>0</v>
      </c>
      <c r="L46" s="213">
        <f t="shared" si="58"/>
        <v>9200</v>
      </c>
      <c r="M46" s="213">
        <f t="shared" si="58"/>
        <v>920</v>
      </c>
      <c r="N46" s="213">
        <f t="shared" si="58"/>
        <v>920</v>
      </c>
      <c r="O46" s="213">
        <f t="shared" si="58"/>
        <v>11040</v>
      </c>
      <c r="P46" s="213">
        <f t="shared" si="58"/>
        <v>1987.2</v>
      </c>
      <c r="Q46" s="213">
        <f t="shared" si="58"/>
        <v>13027.2</v>
      </c>
      <c r="R46" s="2"/>
      <c r="S46" s="2"/>
      <c r="T46" s="2"/>
      <c r="U46" s="2"/>
      <c r="V46" s="2"/>
      <c r="W46" s="2"/>
      <c r="X46" s="2"/>
      <c r="Y46" s="2"/>
    </row>
    <row r="47" spans="1:25" ht="15.75" customHeight="1" x14ac:dyDescent="0.25">
      <c r="A47" s="2"/>
      <c r="B47" s="237"/>
      <c r="C47" s="215">
        <v>44207</v>
      </c>
      <c r="D47" s="237" t="s">
        <v>429</v>
      </c>
      <c r="E47" s="237" t="s">
        <v>576</v>
      </c>
      <c r="F47" s="237">
        <v>1</v>
      </c>
      <c r="G47" s="237">
        <f t="shared" ref="G47:G48" si="59">L47/F47</f>
        <v>2000</v>
      </c>
      <c r="H47" s="237">
        <v>2000</v>
      </c>
      <c r="I47" s="237"/>
      <c r="J47" s="237"/>
      <c r="K47" s="237"/>
      <c r="L47" s="237">
        <f t="shared" ref="L47:L48" si="60">H47+I47+J47+K47</f>
        <v>2000</v>
      </c>
      <c r="M47" s="237">
        <f t="shared" ref="M47:M48" si="61">L47*10%</f>
        <v>200</v>
      </c>
      <c r="N47" s="237">
        <f t="shared" ref="N47:N48" si="62">L47*10%</f>
        <v>200</v>
      </c>
      <c r="O47" s="237">
        <f t="shared" ref="O47:O48" si="63">L47+M47+N47</f>
        <v>2400</v>
      </c>
      <c r="P47" s="237">
        <f t="shared" ref="P47:P48" si="64">O47*18%</f>
        <v>432</v>
      </c>
      <c r="Q47" s="237">
        <f t="shared" ref="Q47:Q48" si="65">L47+M47+N47+P47</f>
        <v>2832</v>
      </c>
      <c r="R47" s="2"/>
      <c r="S47" s="2"/>
      <c r="T47" s="2"/>
      <c r="U47" s="2"/>
      <c r="V47" s="2"/>
      <c r="W47" s="2"/>
      <c r="X47" s="2"/>
      <c r="Y47" s="2"/>
    </row>
    <row r="48" spans="1:25" ht="15.75" customHeight="1" x14ac:dyDescent="0.25">
      <c r="A48" s="2"/>
      <c r="B48" s="237"/>
      <c r="C48" s="215">
        <v>44238</v>
      </c>
      <c r="D48" s="237" t="s">
        <v>452</v>
      </c>
      <c r="E48" s="237" t="s">
        <v>576</v>
      </c>
      <c r="F48" s="237">
        <v>1</v>
      </c>
      <c r="G48" s="237">
        <f t="shared" si="59"/>
        <v>7200</v>
      </c>
      <c r="H48" s="237">
        <v>3600</v>
      </c>
      <c r="I48" s="237"/>
      <c r="J48" s="237">
        <v>3600</v>
      </c>
      <c r="K48" s="237"/>
      <c r="L48" s="237">
        <f t="shared" si="60"/>
        <v>7200</v>
      </c>
      <c r="M48" s="237">
        <f t="shared" si="61"/>
        <v>720</v>
      </c>
      <c r="N48" s="237">
        <f t="shared" si="62"/>
        <v>720</v>
      </c>
      <c r="O48" s="237">
        <f t="shared" si="63"/>
        <v>8640</v>
      </c>
      <c r="P48" s="237">
        <f t="shared" si="64"/>
        <v>1555.2</v>
      </c>
      <c r="Q48" s="237">
        <f t="shared" si="65"/>
        <v>10195.200000000001</v>
      </c>
      <c r="R48" s="2"/>
      <c r="S48" s="2"/>
      <c r="T48" s="2"/>
      <c r="U48" s="2"/>
      <c r="V48" s="2"/>
      <c r="W48" s="2"/>
      <c r="X48" s="2"/>
      <c r="Y48" s="2"/>
    </row>
    <row r="49" spans="1:25" ht="15.75" customHeight="1" x14ac:dyDescent="0.25">
      <c r="A49" s="2"/>
      <c r="B49" s="213" t="s">
        <v>430</v>
      </c>
      <c r="C49" s="524" t="s">
        <v>431</v>
      </c>
      <c r="D49" s="521"/>
      <c r="E49" s="213"/>
      <c r="F49" s="213"/>
      <c r="G49" s="237"/>
      <c r="H49" s="213"/>
      <c r="I49" s="213"/>
      <c r="J49" s="213"/>
      <c r="K49" s="213"/>
      <c r="L49" s="237"/>
      <c r="M49" s="237"/>
      <c r="N49" s="237"/>
      <c r="O49" s="237"/>
      <c r="P49" s="237"/>
      <c r="Q49" s="237"/>
      <c r="R49" s="2"/>
      <c r="S49" s="2"/>
      <c r="T49" s="2"/>
      <c r="U49" s="2"/>
      <c r="V49" s="2"/>
      <c r="W49" s="2"/>
      <c r="X49" s="2"/>
      <c r="Y49" s="2"/>
    </row>
    <row r="50" spans="1:25" ht="15.75" customHeight="1" x14ac:dyDescent="0.25">
      <c r="A50" s="2"/>
      <c r="B50" s="237"/>
      <c r="C50" s="213" t="s">
        <v>432</v>
      </c>
      <c r="D50" s="238" t="s">
        <v>433</v>
      </c>
      <c r="E50" s="213"/>
      <c r="F50" s="213"/>
      <c r="G50" s="213">
        <f t="shared" ref="G50:Q50" si="66">G51+G52+G53+G54</f>
        <v>15833.333333333332</v>
      </c>
      <c r="H50" s="213">
        <f t="shared" si="66"/>
        <v>13900</v>
      </c>
      <c r="I50" s="213">
        <f t="shared" si="66"/>
        <v>6000</v>
      </c>
      <c r="J50" s="213">
        <f t="shared" si="66"/>
        <v>6000</v>
      </c>
      <c r="K50" s="213">
        <f t="shared" si="66"/>
        <v>4600</v>
      </c>
      <c r="L50" s="213">
        <f t="shared" si="66"/>
        <v>30500</v>
      </c>
      <c r="M50" s="213">
        <f t="shared" si="66"/>
        <v>3050</v>
      </c>
      <c r="N50" s="213">
        <f t="shared" si="66"/>
        <v>3050</v>
      </c>
      <c r="O50" s="213">
        <f t="shared" si="66"/>
        <v>36600</v>
      </c>
      <c r="P50" s="213">
        <f t="shared" si="66"/>
        <v>6588</v>
      </c>
      <c r="Q50" s="213">
        <f t="shared" si="66"/>
        <v>43188</v>
      </c>
      <c r="R50" s="2"/>
      <c r="S50" s="2"/>
      <c r="T50" s="2"/>
      <c r="U50" s="2"/>
      <c r="V50" s="2"/>
      <c r="W50" s="2"/>
      <c r="X50" s="2"/>
      <c r="Y50" s="2"/>
    </row>
    <row r="51" spans="1:25" ht="15.75" customHeight="1" x14ac:dyDescent="0.25">
      <c r="A51" s="2"/>
      <c r="B51" s="237"/>
      <c r="C51" s="215">
        <v>44208</v>
      </c>
      <c r="D51" s="237" t="s">
        <v>434</v>
      </c>
      <c r="E51" s="237" t="s">
        <v>578</v>
      </c>
      <c r="F51" s="237">
        <v>1</v>
      </c>
      <c r="G51" s="237">
        <v>3000</v>
      </c>
      <c r="H51" s="237">
        <v>2000</v>
      </c>
      <c r="I51" s="237">
        <v>1000</v>
      </c>
      <c r="J51" s="237"/>
      <c r="K51" s="237"/>
      <c r="L51" s="237">
        <f t="shared" ref="L51:L54" si="67">H51+I51+J51+K51</f>
        <v>3000</v>
      </c>
      <c r="M51" s="237">
        <f t="shared" ref="M51:M54" si="68">L51*10%</f>
        <v>300</v>
      </c>
      <c r="N51" s="237">
        <f t="shared" ref="N51:N54" si="69">L51*10%</f>
        <v>300</v>
      </c>
      <c r="O51" s="237">
        <f t="shared" ref="O51:O54" si="70">L51+M51+N51</f>
        <v>3600</v>
      </c>
      <c r="P51" s="237">
        <f t="shared" ref="P51:P54" si="71">O51*18%</f>
        <v>648</v>
      </c>
      <c r="Q51" s="237">
        <f t="shared" ref="Q51:Q54" si="72">L51+M51+N51+P51</f>
        <v>4248</v>
      </c>
      <c r="R51" s="2"/>
      <c r="S51" s="2"/>
      <c r="T51" s="2"/>
      <c r="U51" s="2"/>
      <c r="V51" s="2"/>
      <c r="W51" s="2"/>
      <c r="X51" s="2"/>
      <c r="Y51" s="2"/>
    </row>
    <row r="52" spans="1:25" ht="15.75" customHeight="1" x14ac:dyDescent="0.25">
      <c r="A52" s="2"/>
      <c r="B52" s="237"/>
      <c r="C52" s="215">
        <v>44239</v>
      </c>
      <c r="D52" s="237" t="s">
        <v>435</v>
      </c>
      <c r="E52" s="237" t="s">
        <v>581</v>
      </c>
      <c r="F52" s="237">
        <v>12</v>
      </c>
      <c r="G52" s="237">
        <f t="shared" ref="G52:G54" si="73">L52/F52</f>
        <v>1333.3333333333333</v>
      </c>
      <c r="H52" s="237">
        <v>7000</v>
      </c>
      <c r="I52" s="237">
        <v>2000</v>
      </c>
      <c r="J52" s="237">
        <v>3000</v>
      </c>
      <c r="K52" s="237">
        <v>4000</v>
      </c>
      <c r="L52" s="237">
        <f t="shared" si="67"/>
        <v>16000</v>
      </c>
      <c r="M52" s="237">
        <f t="shared" si="68"/>
        <v>1600</v>
      </c>
      <c r="N52" s="237">
        <f t="shared" si="69"/>
        <v>1600</v>
      </c>
      <c r="O52" s="237">
        <f t="shared" si="70"/>
        <v>19200</v>
      </c>
      <c r="P52" s="237">
        <f t="shared" si="71"/>
        <v>3456</v>
      </c>
      <c r="Q52" s="237">
        <f t="shared" si="72"/>
        <v>22656</v>
      </c>
      <c r="R52" s="2"/>
      <c r="S52" s="2"/>
      <c r="T52" s="2"/>
      <c r="U52" s="2"/>
      <c r="V52" s="2"/>
      <c r="W52" s="2"/>
      <c r="X52" s="2"/>
      <c r="Y52" s="2"/>
    </row>
    <row r="53" spans="1:25" ht="15.75" customHeight="1" x14ac:dyDescent="0.25">
      <c r="A53" s="2"/>
      <c r="B53" s="237"/>
      <c r="C53" s="215">
        <v>44267</v>
      </c>
      <c r="D53" s="237" t="s">
        <v>436</v>
      </c>
      <c r="E53" s="237" t="s">
        <v>576</v>
      </c>
      <c r="F53" s="237">
        <v>1</v>
      </c>
      <c r="G53" s="237">
        <f t="shared" si="73"/>
        <v>4000</v>
      </c>
      <c r="H53" s="237">
        <v>4000</v>
      </c>
      <c r="I53" s="237"/>
      <c r="J53" s="237"/>
      <c r="K53" s="237"/>
      <c r="L53" s="237">
        <f t="shared" si="67"/>
        <v>4000</v>
      </c>
      <c r="M53" s="237">
        <f t="shared" si="68"/>
        <v>400</v>
      </c>
      <c r="N53" s="237">
        <f t="shared" si="69"/>
        <v>400</v>
      </c>
      <c r="O53" s="237">
        <f t="shared" si="70"/>
        <v>4800</v>
      </c>
      <c r="P53" s="237">
        <f t="shared" si="71"/>
        <v>864</v>
      </c>
      <c r="Q53" s="237">
        <f t="shared" si="72"/>
        <v>5664</v>
      </c>
      <c r="R53" s="2"/>
      <c r="S53" s="2"/>
      <c r="T53" s="2"/>
      <c r="U53" s="2"/>
      <c r="V53" s="2"/>
      <c r="W53" s="2"/>
      <c r="X53" s="2"/>
      <c r="Y53" s="2"/>
    </row>
    <row r="54" spans="1:25" ht="15.75" customHeight="1" x14ac:dyDescent="0.25">
      <c r="A54" s="2"/>
      <c r="B54" s="237"/>
      <c r="C54" s="215">
        <v>44298</v>
      </c>
      <c r="D54" s="237" t="s">
        <v>437</v>
      </c>
      <c r="E54" s="237" t="s">
        <v>577</v>
      </c>
      <c r="F54" s="237">
        <v>1</v>
      </c>
      <c r="G54" s="237">
        <f t="shared" si="73"/>
        <v>7500</v>
      </c>
      <c r="H54" s="237">
        <v>900</v>
      </c>
      <c r="I54" s="237">
        <v>3000</v>
      </c>
      <c r="J54" s="237">
        <v>3000</v>
      </c>
      <c r="K54" s="237">
        <v>600</v>
      </c>
      <c r="L54" s="237">
        <f t="shared" si="67"/>
        <v>7500</v>
      </c>
      <c r="M54" s="237">
        <f t="shared" si="68"/>
        <v>750</v>
      </c>
      <c r="N54" s="237">
        <f t="shared" si="69"/>
        <v>750</v>
      </c>
      <c r="O54" s="237">
        <f t="shared" si="70"/>
        <v>9000</v>
      </c>
      <c r="P54" s="237">
        <f t="shared" si="71"/>
        <v>1620</v>
      </c>
      <c r="Q54" s="237">
        <f t="shared" si="72"/>
        <v>10620</v>
      </c>
      <c r="R54" s="2"/>
      <c r="S54" s="2"/>
      <c r="T54" s="2"/>
      <c r="U54" s="2"/>
      <c r="V54" s="2"/>
      <c r="W54" s="2"/>
      <c r="X54" s="2"/>
      <c r="Y54" s="2"/>
    </row>
    <row r="55" spans="1:25"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25">
      <c r="A56" s="2"/>
      <c r="B56" s="2"/>
      <c r="C56" s="2"/>
      <c r="D56" s="2"/>
      <c r="E56" s="2"/>
      <c r="F56" s="2"/>
      <c r="G56" s="2"/>
      <c r="H56" s="2"/>
      <c r="I56" s="2"/>
      <c r="J56" s="2"/>
      <c r="K56" s="2"/>
      <c r="L56" s="2"/>
      <c r="M56" s="2"/>
      <c r="U56" s="2"/>
      <c r="V56" s="2"/>
      <c r="W56" s="2"/>
      <c r="X56" s="2"/>
      <c r="Y56" s="2"/>
    </row>
    <row r="57" spans="1:25" ht="15.75" customHeight="1" x14ac:dyDescent="0.25">
      <c r="A57" s="2"/>
      <c r="B57" s="2"/>
      <c r="C57" s="539" t="s">
        <v>584</v>
      </c>
      <c r="D57" s="520"/>
      <c r="E57" s="520"/>
      <c r="F57" s="520"/>
      <c r="G57" s="520"/>
      <c r="H57" s="520"/>
      <c r="I57" s="520"/>
      <c r="J57" s="521"/>
      <c r="K57" s="2"/>
      <c r="L57" s="2"/>
      <c r="M57" s="2"/>
      <c r="N57" s="536" t="s">
        <v>583</v>
      </c>
      <c r="O57" s="537"/>
      <c r="P57" s="537"/>
      <c r="Q57" s="537"/>
      <c r="R57" s="537"/>
      <c r="S57" s="537"/>
      <c r="T57" s="538"/>
      <c r="U57" s="2"/>
      <c r="V57" s="2"/>
      <c r="W57" s="2"/>
      <c r="X57" s="2"/>
      <c r="Y57" s="2"/>
    </row>
    <row r="58" spans="1:25" ht="21.75" customHeight="1" x14ac:dyDescent="0.25">
      <c r="A58" s="2"/>
      <c r="B58" s="2"/>
      <c r="C58" s="239"/>
      <c r="K58" s="2"/>
      <c r="L58" s="2"/>
      <c r="M58" s="2"/>
      <c r="U58" s="2"/>
      <c r="V58" s="2"/>
      <c r="W58" s="2"/>
      <c r="X58" s="2"/>
      <c r="Y58" s="2"/>
    </row>
    <row r="59" spans="1:25" ht="42.75" customHeight="1" x14ac:dyDescent="0.25">
      <c r="A59" s="2"/>
      <c r="B59" s="2"/>
      <c r="C59" s="2"/>
      <c r="D59" s="239"/>
      <c r="E59" s="213" t="s">
        <v>568</v>
      </c>
      <c r="F59" s="213" t="s">
        <v>589</v>
      </c>
      <c r="G59" s="213" t="s">
        <v>586</v>
      </c>
      <c r="H59" s="213" t="s">
        <v>590</v>
      </c>
      <c r="I59" s="213" t="s">
        <v>587</v>
      </c>
      <c r="J59" s="213" t="s">
        <v>573</v>
      </c>
      <c r="K59" s="2"/>
      <c r="L59" s="2"/>
      <c r="M59" s="2"/>
      <c r="N59" s="213" t="s">
        <v>516</v>
      </c>
      <c r="O59" s="213" t="s">
        <v>568</v>
      </c>
      <c r="P59" s="213" t="s">
        <v>585</v>
      </c>
      <c r="Q59" s="213" t="s">
        <v>586</v>
      </c>
      <c r="R59" s="646" t="s">
        <v>587</v>
      </c>
      <c r="S59" s="651" t="s">
        <v>588</v>
      </c>
      <c r="T59" s="355"/>
      <c r="U59" s="2"/>
      <c r="V59" s="2"/>
      <c r="W59" s="2"/>
      <c r="X59" s="2"/>
    </row>
    <row r="60" spans="1:25" ht="27" customHeight="1" x14ac:dyDescent="0.25">
      <c r="A60" s="2"/>
      <c r="B60" s="2"/>
      <c r="C60" s="213" t="s">
        <v>592</v>
      </c>
      <c r="D60" s="237" t="s">
        <v>593</v>
      </c>
      <c r="E60" s="237">
        <f t="shared" ref="E60:J60" si="74">L5</f>
        <v>674700</v>
      </c>
      <c r="F60" s="237">
        <f t="shared" si="74"/>
        <v>67470</v>
      </c>
      <c r="G60" s="237">
        <f t="shared" si="74"/>
        <v>67470</v>
      </c>
      <c r="H60" s="237">
        <f t="shared" si="74"/>
        <v>809640</v>
      </c>
      <c r="I60" s="237">
        <f t="shared" si="74"/>
        <v>145735.20000000001</v>
      </c>
      <c r="J60" s="237">
        <f t="shared" si="74"/>
        <v>955375.2</v>
      </c>
      <c r="K60" s="2"/>
      <c r="L60" s="2"/>
      <c r="M60" s="2"/>
      <c r="N60" s="237" t="s">
        <v>591</v>
      </c>
      <c r="O60" s="237">
        <f t="shared" ref="O60:R61" si="75">L8+L14+L20+L37+L42+L51</f>
        <v>36000</v>
      </c>
      <c r="P60" s="237">
        <f t="shared" si="75"/>
        <v>3600</v>
      </c>
      <c r="Q60" s="237">
        <f t="shared" si="75"/>
        <v>3600</v>
      </c>
      <c r="R60" s="647">
        <f t="shared" si="75"/>
        <v>43200</v>
      </c>
      <c r="S60" s="652">
        <f>Q8+Q14+Q20+Q37+Q42+Q51</f>
        <v>50976</v>
      </c>
      <c r="T60" s="432"/>
      <c r="U60" s="2"/>
      <c r="V60" s="2"/>
      <c r="W60" s="2"/>
      <c r="X60" s="2"/>
    </row>
    <row r="61" spans="1:25" ht="33" customHeight="1" x14ac:dyDescent="0.25">
      <c r="A61" s="2"/>
      <c r="B61" s="2"/>
      <c r="C61" s="213" t="s">
        <v>595</v>
      </c>
      <c r="D61" s="240" t="s">
        <v>403</v>
      </c>
      <c r="E61" s="237">
        <f t="shared" ref="E61:J61" si="76">L24</f>
        <v>28550</v>
      </c>
      <c r="F61" s="237">
        <f t="shared" si="76"/>
        <v>2855</v>
      </c>
      <c r="G61" s="237">
        <f t="shared" si="76"/>
        <v>2855</v>
      </c>
      <c r="H61" s="237">
        <f t="shared" si="76"/>
        <v>34260</v>
      </c>
      <c r="I61" s="237">
        <f t="shared" si="76"/>
        <v>6166.7999999999993</v>
      </c>
      <c r="J61" s="237">
        <f t="shared" si="76"/>
        <v>40426.800000000003</v>
      </c>
      <c r="K61" s="2"/>
      <c r="L61" s="2"/>
      <c r="M61" s="2"/>
      <c r="N61" s="237" t="s">
        <v>594</v>
      </c>
      <c r="O61" s="237">
        <f t="shared" si="75"/>
        <v>701200</v>
      </c>
      <c r="P61" s="237">
        <f t="shared" si="75"/>
        <v>70120</v>
      </c>
      <c r="Q61" s="237">
        <f t="shared" si="75"/>
        <v>70120</v>
      </c>
      <c r="R61" s="647">
        <f t="shared" si="75"/>
        <v>841440</v>
      </c>
      <c r="S61" s="652">
        <f>Q9+Q15+Q21+Q38+Q43+Q52</f>
        <v>992899.2</v>
      </c>
      <c r="T61" s="432"/>
      <c r="U61" s="2"/>
      <c r="V61" s="2"/>
      <c r="W61" s="2"/>
      <c r="X61" s="2"/>
    </row>
    <row r="62" spans="1:25" ht="15.75" customHeight="1" x14ac:dyDescent="0.25">
      <c r="A62" s="2"/>
      <c r="B62" s="2"/>
      <c r="C62" s="213" t="s">
        <v>597</v>
      </c>
      <c r="D62" s="240" t="s">
        <v>598</v>
      </c>
      <c r="E62" s="237">
        <f t="shared" ref="E62:J62" si="77">L34</f>
        <v>137300</v>
      </c>
      <c r="F62" s="237">
        <f t="shared" si="77"/>
        <v>13730</v>
      </c>
      <c r="G62" s="237">
        <f t="shared" si="77"/>
        <v>13730</v>
      </c>
      <c r="H62" s="237">
        <f t="shared" si="77"/>
        <v>164760</v>
      </c>
      <c r="I62" s="237">
        <f t="shared" si="77"/>
        <v>29656.799999999999</v>
      </c>
      <c r="J62" s="237">
        <f t="shared" si="77"/>
        <v>194416.80000000002</v>
      </c>
      <c r="K62" s="2"/>
      <c r="L62" s="2"/>
      <c r="M62" s="2"/>
      <c r="N62" s="237" t="s">
        <v>596</v>
      </c>
      <c r="O62" s="237">
        <f>L28+L47+L48</f>
        <v>16400</v>
      </c>
      <c r="P62" s="237">
        <f>M28+M47+M48</f>
        <v>1640</v>
      </c>
      <c r="Q62" s="237">
        <f>N28+N47+N48</f>
        <v>1640</v>
      </c>
      <c r="R62" s="647">
        <f>O28+O47+O48</f>
        <v>19680</v>
      </c>
      <c r="S62" s="652">
        <f>Q28+Q47+Q48</f>
        <v>23222.400000000001</v>
      </c>
      <c r="T62" s="432"/>
      <c r="U62" s="2"/>
      <c r="V62" s="2"/>
      <c r="W62" s="2"/>
      <c r="X62" s="2"/>
    </row>
    <row r="63" spans="1:25" ht="30" customHeight="1" x14ac:dyDescent="0.25">
      <c r="A63" s="2"/>
      <c r="B63" s="2"/>
      <c r="C63" s="519" t="s">
        <v>600</v>
      </c>
      <c r="D63" s="521"/>
      <c r="E63" s="213">
        <f t="shared" ref="E63:J63" si="78">E60+E61+E62</f>
        <v>840550</v>
      </c>
      <c r="F63" s="213">
        <f t="shared" si="78"/>
        <v>84055</v>
      </c>
      <c r="G63" s="213">
        <f t="shared" si="78"/>
        <v>84055</v>
      </c>
      <c r="H63" s="213">
        <f t="shared" si="78"/>
        <v>1008660</v>
      </c>
      <c r="I63" s="213">
        <f t="shared" si="78"/>
        <v>181558.8</v>
      </c>
      <c r="J63" s="241">
        <f t="shared" si="78"/>
        <v>1190218.8</v>
      </c>
      <c r="K63" s="2"/>
      <c r="L63" s="2"/>
      <c r="M63" s="2"/>
      <c r="N63" s="237" t="s">
        <v>599</v>
      </c>
      <c r="O63" s="237">
        <f>L27+L32+L33+L29</f>
        <v>21350</v>
      </c>
      <c r="P63" s="237">
        <f>M27+M32+M33+M29</f>
        <v>2135</v>
      </c>
      <c r="Q63" s="237">
        <f>N27+N32+N33+N29</f>
        <v>2135</v>
      </c>
      <c r="R63" s="647">
        <f>O27+O32+O33+O29</f>
        <v>25620</v>
      </c>
      <c r="S63" s="652">
        <f>Q27+Q32+Q33+Q29</f>
        <v>30231.599999999999</v>
      </c>
      <c r="T63" s="432"/>
      <c r="U63" s="2"/>
      <c r="V63" s="2"/>
      <c r="W63" s="2"/>
      <c r="X63" s="2"/>
    </row>
    <row r="64" spans="1:25" ht="15.75" customHeight="1" x14ac:dyDescent="0.25">
      <c r="A64" s="2"/>
      <c r="B64" s="2"/>
      <c r="C64" s="2"/>
      <c r="D64" s="2"/>
      <c r="E64" s="2"/>
      <c r="F64" s="2"/>
      <c r="G64" s="2"/>
      <c r="H64" s="2"/>
      <c r="I64" s="2"/>
      <c r="J64" s="2"/>
      <c r="K64" s="2"/>
      <c r="L64" s="2"/>
      <c r="M64" s="2"/>
      <c r="N64" s="237" t="s">
        <v>601</v>
      </c>
      <c r="O64" s="237">
        <f t="shared" ref="O64:R65" si="79">L10+L16+L22+L39+L44+L53</f>
        <v>20300</v>
      </c>
      <c r="P64" s="237">
        <f t="shared" si="79"/>
        <v>2030</v>
      </c>
      <c r="Q64" s="237">
        <f t="shared" si="79"/>
        <v>2030</v>
      </c>
      <c r="R64" s="647">
        <f t="shared" si="79"/>
        <v>24360</v>
      </c>
      <c r="S64" s="652">
        <f>Q10+Q16+Q22+Q39+Q44+Q53</f>
        <v>28744.799999999999</v>
      </c>
      <c r="T64" s="432"/>
      <c r="U64" s="2"/>
      <c r="V64" s="2"/>
      <c r="W64" s="2"/>
      <c r="X64" s="2"/>
    </row>
    <row r="65" spans="1:25" ht="24.75" customHeight="1" x14ac:dyDescent="0.25">
      <c r="A65" s="2"/>
      <c r="B65" s="2"/>
      <c r="C65" s="2"/>
      <c r="D65" s="2"/>
      <c r="E65" s="2"/>
      <c r="F65" s="2"/>
      <c r="G65" s="2"/>
      <c r="H65" s="2"/>
      <c r="I65" s="2"/>
      <c r="J65" s="2"/>
      <c r="K65" s="2"/>
      <c r="L65" s="2"/>
      <c r="M65" s="2"/>
      <c r="N65" s="237" t="s">
        <v>602</v>
      </c>
      <c r="O65" s="237">
        <f t="shared" si="79"/>
        <v>45300</v>
      </c>
      <c r="P65" s="237">
        <f t="shared" si="79"/>
        <v>4530</v>
      </c>
      <c r="Q65" s="237">
        <f t="shared" si="79"/>
        <v>4530</v>
      </c>
      <c r="R65" s="647">
        <f t="shared" si="79"/>
        <v>54360</v>
      </c>
      <c r="S65" s="652">
        <f>Q11+Q17+Q23+Q40+Q45+Q54</f>
        <v>64144.800000000003</v>
      </c>
      <c r="T65" s="432"/>
      <c r="U65" s="2"/>
      <c r="V65" s="2"/>
      <c r="W65" s="2"/>
      <c r="X65" s="2"/>
    </row>
    <row r="66" spans="1:25" ht="15.75" customHeight="1" x14ac:dyDescent="0.25">
      <c r="A66" s="2"/>
      <c r="B66" s="2"/>
      <c r="E66" s="2"/>
      <c r="F66" s="2"/>
      <c r="G66" s="2"/>
      <c r="H66" s="2"/>
      <c r="I66" s="2"/>
      <c r="J66" s="2"/>
      <c r="K66" s="2"/>
      <c r="L66" s="2"/>
      <c r="M66" s="2"/>
      <c r="N66" s="213" t="s">
        <v>114</v>
      </c>
      <c r="O66" s="213">
        <f t="shared" ref="O66:S66" si="80">SUM(O60:O65)</f>
        <v>840550</v>
      </c>
      <c r="P66" s="213">
        <f t="shared" si="80"/>
        <v>84055</v>
      </c>
      <c r="Q66" s="213">
        <f t="shared" si="80"/>
        <v>84055</v>
      </c>
      <c r="R66" s="646">
        <f t="shared" si="80"/>
        <v>1008660</v>
      </c>
      <c r="S66" s="651">
        <f t="shared" si="80"/>
        <v>1190218.8</v>
      </c>
      <c r="T66" s="432"/>
      <c r="U66" s="2"/>
      <c r="V66" s="2"/>
      <c r="W66" s="2"/>
      <c r="X66" s="2"/>
      <c r="Y66" s="2"/>
    </row>
    <row r="67" spans="1:25" ht="15.75" customHeight="1" x14ac:dyDescent="0.25">
      <c r="A67" s="2"/>
      <c r="B67" s="2"/>
      <c r="E67" s="2"/>
      <c r="F67" s="2"/>
      <c r="G67" s="2"/>
      <c r="H67" s="2"/>
      <c r="I67" s="2"/>
      <c r="J67" s="2"/>
      <c r="K67" s="2"/>
      <c r="L67" s="2"/>
      <c r="M67" s="2"/>
      <c r="N67" s="2"/>
      <c r="O67" s="2"/>
      <c r="P67" s="2"/>
      <c r="Q67" s="2"/>
      <c r="R67" s="2"/>
      <c r="S67" s="2"/>
      <c r="T67" s="2"/>
      <c r="U67" s="2"/>
      <c r="V67" s="2"/>
      <c r="W67" s="2"/>
      <c r="X67" s="2"/>
      <c r="Y67" s="2"/>
    </row>
    <row r="68" spans="1:25" ht="15.75" customHeight="1" x14ac:dyDescent="0.25">
      <c r="A68" s="2"/>
      <c r="B68" s="2"/>
      <c r="E68" s="2"/>
      <c r="F68" s="2"/>
      <c r="G68" s="2"/>
      <c r="H68" s="2"/>
      <c r="I68" s="2"/>
      <c r="J68" s="2"/>
      <c r="K68" s="2"/>
      <c r="L68" s="2"/>
      <c r="M68" s="2"/>
      <c r="N68" s="2"/>
      <c r="O68" s="2"/>
      <c r="P68" s="2"/>
      <c r="Q68" s="2"/>
      <c r="R68" s="2"/>
      <c r="S68" s="2"/>
      <c r="T68" s="2"/>
      <c r="U68" s="2"/>
      <c r="V68" s="2"/>
      <c r="W68" s="2"/>
      <c r="X68" s="2"/>
      <c r="Y68" s="2"/>
    </row>
    <row r="69" spans="1:25"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row>
    <row r="84" spans="1:25"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row>
    <row r="85" spans="1:25"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row>
    <row r="86" spans="1:25"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row>
    <row r="87" spans="1:25"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row>
    <row r="88" spans="1:25"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row>
    <row r="89" spans="1:25"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row>
    <row r="90" spans="1:25"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row>
    <row r="91" spans="1:25"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row>
    <row r="92" spans="1:25"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row>
    <row r="93" spans="1:25"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row>
    <row r="94" spans="1:25"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row>
    <row r="95" spans="1:25"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row>
    <row r="96" spans="1:25"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row>
    <row r="97" spans="1:25"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row>
    <row r="98" spans="1:25"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row>
    <row r="99" spans="1:25"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row>
    <row r="100" spans="1:25"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x14ac:dyDescent="0.25"/>
    <row r="267" spans="1:25" ht="15.75" customHeight="1" x14ac:dyDescent="0.25"/>
    <row r="268" spans="1:25" ht="15.75" customHeight="1" x14ac:dyDescent="0.25"/>
    <row r="269" spans="1:25" ht="15.75" customHeight="1" x14ac:dyDescent="0.25"/>
    <row r="270" spans="1:25" ht="15.75" customHeight="1" x14ac:dyDescent="0.25"/>
    <row r="271" spans="1:25" ht="15.75" customHeight="1" x14ac:dyDescent="0.25"/>
    <row r="272" spans="1:25"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5">
    <mergeCell ref="N57:T57"/>
    <mergeCell ref="C57:J57"/>
    <mergeCell ref="C63:D63"/>
    <mergeCell ref="B2:Q2"/>
    <mergeCell ref="B4:D4"/>
    <mergeCell ref="C5:D5"/>
    <mergeCell ref="C6:D6"/>
    <mergeCell ref="C12:D12"/>
    <mergeCell ref="C18:D18"/>
    <mergeCell ref="C24:D24"/>
    <mergeCell ref="C25:D25"/>
    <mergeCell ref="C30:D30"/>
    <mergeCell ref="C34:D34"/>
    <mergeCell ref="C35:D35"/>
    <mergeCell ref="C49:D49"/>
  </mergeCell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79998168889431442"/>
  </sheetPr>
  <dimension ref="A1:Z1000"/>
  <sheetViews>
    <sheetView showGridLines="0" topLeftCell="A28" zoomScale="87" zoomScaleNormal="87" workbookViewId="0">
      <selection activeCell="I9" sqref="I9"/>
    </sheetView>
  </sheetViews>
  <sheetFormatPr baseColWidth="10" defaultColWidth="11.25" defaultRowHeight="15" customHeight="1" x14ac:dyDescent="0.25"/>
  <cols>
    <col min="1" max="1" width="2.625" style="287" customWidth="1"/>
    <col min="2" max="2" width="4.875" style="287" customWidth="1"/>
    <col min="3" max="3" width="10.5" style="287" customWidth="1"/>
    <col min="4" max="4" width="69" style="287" customWidth="1"/>
    <col min="5" max="5" width="11.25" style="287"/>
    <col min="6" max="6" width="10" style="287" customWidth="1"/>
    <col min="7" max="7" width="10.125" style="287" customWidth="1"/>
    <col min="8" max="8" width="6.125" style="287" customWidth="1"/>
    <col min="9" max="9" width="10.375" style="287" customWidth="1"/>
    <col min="10" max="10" width="12" style="287" customWidth="1"/>
    <col min="11" max="11" width="13.5" style="287" customWidth="1"/>
    <col min="12" max="12" width="28" style="287" bestFit="1" customWidth="1"/>
    <col min="13" max="13" width="10.5" style="287" customWidth="1"/>
    <col min="14" max="14" width="18.25" style="287" customWidth="1"/>
    <col min="15" max="15" width="10.5" style="287" customWidth="1"/>
    <col min="16" max="16" width="15.25" style="287" customWidth="1"/>
    <col min="17" max="17" width="15.75" style="287" customWidth="1"/>
    <col min="18" max="18" width="10.5" style="287" customWidth="1"/>
    <col min="19" max="19" width="13.125" style="287" customWidth="1"/>
    <col min="20" max="20" width="13.75" style="287" customWidth="1"/>
    <col min="21" max="25" width="10.5" style="287" customWidth="1"/>
    <col min="26" max="16384" width="11.25" style="287"/>
  </cols>
  <sheetData>
    <row r="1" spans="1:26" x14ac:dyDescent="0.25">
      <c r="A1" s="2"/>
      <c r="B1" s="2"/>
      <c r="C1" s="2"/>
      <c r="D1" s="2"/>
      <c r="E1" s="2"/>
      <c r="F1" s="2"/>
      <c r="G1" s="2"/>
      <c r="H1" s="2"/>
      <c r="I1" s="2"/>
      <c r="J1" s="2"/>
      <c r="K1" s="2"/>
      <c r="L1" s="2"/>
      <c r="M1" s="2"/>
      <c r="N1" s="2"/>
      <c r="O1" s="2"/>
      <c r="P1" s="2"/>
      <c r="Q1" s="2"/>
      <c r="R1" s="2"/>
      <c r="S1" s="2"/>
      <c r="T1" s="2"/>
      <c r="U1" s="2"/>
      <c r="V1" s="2"/>
      <c r="W1" s="2"/>
      <c r="X1" s="2"/>
      <c r="Y1" s="2"/>
      <c r="Z1" s="8"/>
    </row>
    <row r="2" spans="1:26" x14ac:dyDescent="0.25">
      <c r="A2" s="2"/>
      <c r="B2" s="540" t="s">
        <v>603</v>
      </c>
      <c r="C2" s="547"/>
      <c r="D2" s="547"/>
      <c r="E2" s="547"/>
      <c r="F2" s="547"/>
      <c r="G2" s="547"/>
      <c r="H2" s="547"/>
      <c r="I2" s="547"/>
      <c r="J2" s="547"/>
      <c r="K2" s="547"/>
      <c r="L2" s="547"/>
      <c r="M2" s="547"/>
      <c r="N2" s="547"/>
      <c r="O2" s="547"/>
      <c r="P2" s="547"/>
      <c r="Q2" s="547"/>
      <c r="R2" s="2"/>
      <c r="S2" s="2"/>
      <c r="T2" s="2"/>
      <c r="U2" s="2"/>
      <c r="V2" s="2"/>
      <c r="W2" s="2"/>
      <c r="X2" s="2"/>
      <c r="Y2" s="2"/>
      <c r="Z2" s="8"/>
    </row>
    <row r="3" spans="1:26" ht="14.25" customHeight="1" x14ac:dyDescent="0.25">
      <c r="A3" s="2"/>
      <c r="B3" s="2"/>
      <c r="C3" s="2"/>
      <c r="D3" s="2"/>
      <c r="E3" s="2"/>
      <c r="F3" s="2"/>
      <c r="G3" s="2"/>
      <c r="H3" s="2"/>
      <c r="I3" s="2"/>
      <c r="J3" s="2"/>
      <c r="K3" s="2"/>
      <c r="L3" s="2"/>
      <c r="M3" s="2"/>
      <c r="N3" s="2"/>
      <c r="O3" s="2"/>
      <c r="P3" s="2"/>
      <c r="Q3" s="2"/>
      <c r="R3" s="2"/>
      <c r="S3" s="2"/>
      <c r="T3" s="2"/>
      <c r="U3" s="2"/>
      <c r="V3" s="2"/>
      <c r="W3" s="2"/>
      <c r="X3" s="2"/>
      <c r="Y3" s="2"/>
      <c r="Z3" s="8"/>
    </row>
    <row r="4" spans="1:26" ht="42.75" x14ac:dyDescent="0.25">
      <c r="A4" s="2"/>
      <c r="B4" s="519" t="s">
        <v>439</v>
      </c>
      <c r="C4" s="545"/>
      <c r="D4" s="546"/>
      <c r="E4" s="213" t="s">
        <v>561</v>
      </c>
      <c r="F4" s="213" t="s">
        <v>562</v>
      </c>
      <c r="G4" s="213" t="s">
        <v>563</v>
      </c>
      <c r="H4" s="213" t="s">
        <v>564</v>
      </c>
      <c r="I4" s="213" t="s">
        <v>565</v>
      </c>
      <c r="J4" s="213" t="s">
        <v>566</v>
      </c>
      <c r="K4" s="213" t="s">
        <v>567</v>
      </c>
      <c r="L4" s="213" t="s">
        <v>568</v>
      </c>
      <c r="M4" s="213" t="s">
        <v>569</v>
      </c>
      <c r="N4" s="213" t="s">
        <v>570</v>
      </c>
      <c r="O4" s="213" t="s">
        <v>571</v>
      </c>
      <c r="P4" s="213" t="s">
        <v>572</v>
      </c>
      <c r="Q4" s="213" t="s">
        <v>573</v>
      </c>
      <c r="R4" s="2"/>
      <c r="S4" s="2"/>
      <c r="T4" s="2"/>
      <c r="U4" s="2"/>
      <c r="V4" s="2"/>
      <c r="W4" s="2"/>
      <c r="X4" s="2"/>
      <c r="Y4" s="2"/>
      <c r="Z4" s="8"/>
    </row>
    <row r="5" spans="1:26" x14ac:dyDescent="0.25">
      <c r="A5" s="2"/>
      <c r="B5" s="212" t="s">
        <v>382</v>
      </c>
      <c r="C5" s="527" t="s">
        <v>383</v>
      </c>
      <c r="D5" s="546"/>
      <c r="E5" s="212"/>
      <c r="F5" s="212"/>
      <c r="G5" s="212"/>
      <c r="H5" s="212"/>
      <c r="I5" s="212"/>
      <c r="J5" s="212"/>
      <c r="K5" s="212"/>
      <c r="L5" s="212">
        <f t="shared" ref="L5:Q5" si="0">L7+L13+L19</f>
        <v>310500</v>
      </c>
      <c r="M5" s="212">
        <f t="shared" si="0"/>
        <v>31050</v>
      </c>
      <c r="N5" s="212">
        <f t="shared" si="0"/>
        <v>31050</v>
      </c>
      <c r="O5" s="212">
        <f t="shared" si="0"/>
        <v>372600</v>
      </c>
      <c r="P5" s="212">
        <f t="shared" si="0"/>
        <v>67068</v>
      </c>
      <c r="Q5" s="212">
        <f t="shared" si="0"/>
        <v>439668</v>
      </c>
      <c r="R5" s="2"/>
      <c r="S5" s="2"/>
      <c r="T5" s="2"/>
      <c r="U5" s="2"/>
      <c r="V5" s="2"/>
      <c r="W5" s="2"/>
      <c r="X5" s="2"/>
      <c r="Y5" s="2"/>
      <c r="Z5" s="8"/>
    </row>
    <row r="6" spans="1:26" ht="15" customHeight="1" x14ac:dyDescent="0.25">
      <c r="A6" s="2"/>
      <c r="B6" s="213" t="s">
        <v>384</v>
      </c>
      <c r="C6" s="528" t="s">
        <v>385</v>
      </c>
      <c r="D6" s="546"/>
      <c r="E6" s="213"/>
      <c r="F6" s="213"/>
      <c r="G6" s="213"/>
      <c r="H6" s="213"/>
      <c r="I6" s="213"/>
      <c r="J6" s="213"/>
      <c r="K6" s="213"/>
      <c r="L6" s="213"/>
      <c r="M6" s="213"/>
      <c r="N6" s="213"/>
      <c r="O6" s="213"/>
      <c r="P6" s="213"/>
      <c r="Q6" s="213"/>
      <c r="R6" s="2"/>
      <c r="S6" s="2"/>
      <c r="T6" s="2"/>
      <c r="U6" s="2"/>
      <c r="V6" s="2"/>
      <c r="W6" s="2"/>
      <c r="X6" s="2"/>
      <c r="Y6" s="2"/>
      <c r="Z6" s="8"/>
    </row>
    <row r="7" spans="1:26" x14ac:dyDescent="0.25">
      <c r="A7" s="2"/>
      <c r="B7" s="237"/>
      <c r="C7" s="213" t="s">
        <v>440</v>
      </c>
      <c r="D7" s="213" t="s">
        <v>441</v>
      </c>
      <c r="E7" s="213"/>
      <c r="F7" s="213"/>
      <c r="G7" s="213"/>
      <c r="H7" s="213">
        <f t="shared" ref="H7:Q7" si="1">H8+H9+H10+H11</f>
        <v>13900</v>
      </c>
      <c r="I7" s="213">
        <f t="shared" si="1"/>
        <v>10300</v>
      </c>
      <c r="J7" s="213">
        <f t="shared" si="1"/>
        <v>15300</v>
      </c>
      <c r="K7" s="213">
        <f t="shared" si="1"/>
        <v>31000</v>
      </c>
      <c r="L7" s="213">
        <f t="shared" si="1"/>
        <v>70500</v>
      </c>
      <c r="M7" s="213">
        <f t="shared" si="1"/>
        <v>7050</v>
      </c>
      <c r="N7" s="213">
        <f t="shared" si="1"/>
        <v>7050</v>
      </c>
      <c r="O7" s="213">
        <f t="shared" si="1"/>
        <v>84600</v>
      </c>
      <c r="P7" s="213">
        <f t="shared" si="1"/>
        <v>15228</v>
      </c>
      <c r="Q7" s="213">
        <f t="shared" si="1"/>
        <v>99828</v>
      </c>
      <c r="R7" s="2"/>
      <c r="S7" s="2"/>
      <c r="T7" s="2"/>
      <c r="U7" s="2"/>
      <c r="V7" s="2"/>
      <c r="W7" s="2"/>
      <c r="X7" s="2"/>
      <c r="Y7" s="2"/>
      <c r="Z7" s="8"/>
    </row>
    <row r="8" spans="1:26" x14ac:dyDescent="0.25">
      <c r="A8" s="2"/>
      <c r="B8" s="237"/>
      <c r="C8" s="215">
        <v>44198</v>
      </c>
      <c r="D8" s="237" t="s">
        <v>388</v>
      </c>
      <c r="E8" s="237" t="s">
        <v>574</v>
      </c>
      <c r="F8" s="237">
        <v>1</v>
      </c>
      <c r="G8" s="237">
        <f>L8/F8</f>
        <v>8000</v>
      </c>
      <c r="H8" s="237">
        <v>3000</v>
      </c>
      <c r="I8" s="237">
        <v>5000</v>
      </c>
      <c r="J8" s="237">
        <v>0</v>
      </c>
      <c r="K8" s="237">
        <v>0</v>
      </c>
      <c r="L8" s="237">
        <f>H8+I8+J8+K8</f>
        <v>8000</v>
      </c>
      <c r="M8" s="237">
        <f>L8*10%</f>
        <v>800</v>
      </c>
      <c r="N8" s="237">
        <f>L8*10%</f>
        <v>800</v>
      </c>
      <c r="O8" s="237">
        <f>L8+M8+N8</f>
        <v>9600</v>
      </c>
      <c r="P8" s="237">
        <f>O8*18%</f>
        <v>1728</v>
      </c>
      <c r="Q8" s="237">
        <f>L8+M8+N8+P8</f>
        <v>11328</v>
      </c>
      <c r="R8" s="2"/>
      <c r="S8" s="2"/>
      <c r="T8" s="2"/>
      <c r="U8" s="2"/>
      <c r="V8" s="2"/>
      <c r="W8" s="2"/>
      <c r="X8" s="2"/>
      <c r="Y8" s="2"/>
      <c r="Z8" s="8"/>
    </row>
    <row r="9" spans="1:26" x14ac:dyDescent="0.25">
      <c r="A9" s="2"/>
      <c r="B9" s="237"/>
      <c r="C9" s="215">
        <v>44229</v>
      </c>
      <c r="D9" s="237" t="s">
        <v>442</v>
      </c>
      <c r="E9" s="237" t="s">
        <v>575</v>
      </c>
      <c r="F9" s="237">
        <v>2.19</v>
      </c>
      <c r="G9" s="237">
        <f>L9/F9</f>
        <v>22831.050228310502</v>
      </c>
      <c r="H9" s="237">
        <v>5000</v>
      </c>
      <c r="I9" s="237">
        <v>5000</v>
      </c>
      <c r="J9" s="237">
        <v>15000</v>
      </c>
      <c r="K9" s="237">
        <v>25000</v>
      </c>
      <c r="L9" s="237">
        <f>H9+I9+J9+K9</f>
        <v>50000</v>
      </c>
      <c r="M9" s="237">
        <f t="shared" ref="M8:M11" si="2">L9*10%</f>
        <v>5000</v>
      </c>
      <c r="N9" s="237">
        <f t="shared" ref="N8:N11" si="3">L9*10%</f>
        <v>5000</v>
      </c>
      <c r="O9" s="237">
        <f t="shared" ref="O8:O11" si="4">L9+M9+N9</f>
        <v>60000</v>
      </c>
      <c r="P9" s="237">
        <f t="shared" ref="P8:P11" si="5">O9*18%</f>
        <v>10800</v>
      </c>
      <c r="Q9" s="237">
        <f t="shared" ref="Q8:Q11" si="6">L9+M9+N9+P9</f>
        <v>70800</v>
      </c>
      <c r="R9" s="2"/>
      <c r="S9" s="2"/>
      <c r="T9" s="2"/>
      <c r="U9" s="2"/>
      <c r="V9" s="2"/>
      <c r="W9" s="2"/>
      <c r="X9" s="2"/>
      <c r="Y9" s="2"/>
      <c r="Z9" s="8"/>
    </row>
    <row r="10" spans="1:26" x14ac:dyDescent="0.25">
      <c r="A10" s="2"/>
      <c r="B10" s="237"/>
      <c r="C10" s="215">
        <v>44257</v>
      </c>
      <c r="D10" s="237" t="s">
        <v>390</v>
      </c>
      <c r="E10" s="237" t="s">
        <v>576</v>
      </c>
      <c r="F10" s="237">
        <v>1</v>
      </c>
      <c r="G10" s="237">
        <f>L10/F10</f>
        <v>5000</v>
      </c>
      <c r="H10" s="237">
        <v>5000</v>
      </c>
      <c r="I10" s="237"/>
      <c r="J10" s="237"/>
      <c r="K10" s="237"/>
      <c r="L10" s="237">
        <f t="shared" ref="L8:L11" si="7">H10+I10+J10+K10</f>
        <v>5000</v>
      </c>
      <c r="M10" s="237">
        <f t="shared" si="2"/>
        <v>500</v>
      </c>
      <c r="N10" s="237">
        <f t="shared" si="3"/>
        <v>500</v>
      </c>
      <c r="O10" s="237">
        <f t="shared" si="4"/>
        <v>6000</v>
      </c>
      <c r="P10" s="237">
        <f t="shared" si="5"/>
        <v>1080</v>
      </c>
      <c r="Q10" s="237">
        <f t="shared" si="6"/>
        <v>7080</v>
      </c>
      <c r="R10" s="2"/>
      <c r="S10" s="2"/>
      <c r="T10" s="2"/>
      <c r="U10" s="2"/>
      <c r="V10" s="2"/>
      <c r="W10" s="2"/>
      <c r="X10" s="2"/>
      <c r="Y10" s="2"/>
      <c r="Z10" s="8"/>
    </row>
    <row r="11" spans="1:26" x14ac:dyDescent="0.25">
      <c r="A11" s="2"/>
      <c r="B11" s="237"/>
      <c r="C11" s="215">
        <v>44288</v>
      </c>
      <c r="D11" s="237" t="s">
        <v>391</v>
      </c>
      <c r="E11" s="237" t="s">
        <v>577</v>
      </c>
      <c r="F11" s="237">
        <v>1</v>
      </c>
      <c r="G11" s="237">
        <f>L11/F11</f>
        <v>7500</v>
      </c>
      <c r="H11" s="237">
        <v>900</v>
      </c>
      <c r="I11" s="237">
        <v>300</v>
      </c>
      <c r="J11" s="237">
        <v>300</v>
      </c>
      <c r="K11" s="237">
        <v>6000</v>
      </c>
      <c r="L11" s="237">
        <f>H11+I11+J11+K11</f>
        <v>7500</v>
      </c>
      <c r="M11" s="237">
        <f t="shared" si="2"/>
        <v>750</v>
      </c>
      <c r="N11" s="237">
        <f t="shared" si="3"/>
        <v>750</v>
      </c>
      <c r="O11" s="237">
        <f t="shared" si="4"/>
        <v>9000</v>
      </c>
      <c r="P11" s="237">
        <f t="shared" si="5"/>
        <v>1620</v>
      </c>
      <c r="Q11" s="237">
        <f>L11+M11+N11+P11</f>
        <v>10620</v>
      </c>
      <c r="R11" s="2"/>
      <c r="S11" s="2"/>
      <c r="T11" s="2"/>
      <c r="U11" s="2"/>
      <c r="V11" s="2"/>
      <c r="W11" s="2"/>
      <c r="X11" s="2"/>
      <c r="Y11" s="2"/>
      <c r="Z11" s="8"/>
    </row>
    <row r="12" spans="1:26" x14ac:dyDescent="0.25">
      <c r="A12" s="2"/>
      <c r="B12" s="213" t="s">
        <v>392</v>
      </c>
      <c r="C12" s="528" t="s">
        <v>393</v>
      </c>
      <c r="D12" s="546"/>
      <c r="E12" s="237"/>
      <c r="F12" s="237"/>
      <c r="G12" s="213"/>
      <c r="H12" s="237"/>
      <c r="I12" s="237"/>
      <c r="J12" s="237"/>
      <c r="K12" s="237"/>
      <c r="L12" s="213"/>
      <c r="M12" s="213"/>
      <c r="N12" s="213"/>
      <c r="O12" s="213"/>
      <c r="P12" s="213"/>
      <c r="Q12" s="213"/>
      <c r="R12" s="2"/>
      <c r="S12" s="2"/>
      <c r="T12" s="2"/>
      <c r="U12" s="2"/>
      <c r="V12" s="2"/>
      <c r="W12" s="2"/>
      <c r="X12" s="2"/>
      <c r="Y12" s="2"/>
      <c r="Z12" s="8"/>
    </row>
    <row r="13" spans="1:26" x14ac:dyDescent="0.25">
      <c r="A13" s="2"/>
      <c r="B13" s="237"/>
      <c r="C13" s="213" t="s">
        <v>443</v>
      </c>
      <c r="D13" s="213" t="s">
        <v>444</v>
      </c>
      <c r="E13" s="213"/>
      <c r="F13" s="213"/>
      <c r="G13" s="213"/>
      <c r="H13" s="213">
        <f t="shared" ref="H13:Q13" si="8">H14+H15+H16+H17</f>
        <v>10400</v>
      </c>
      <c r="I13" s="213">
        <f t="shared" si="8"/>
        <v>47500</v>
      </c>
      <c r="J13" s="213">
        <f t="shared" si="8"/>
        <v>93000</v>
      </c>
      <c r="K13" s="213">
        <f t="shared" si="8"/>
        <v>45600</v>
      </c>
      <c r="L13" s="213">
        <f t="shared" si="8"/>
        <v>196500</v>
      </c>
      <c r="M13" s="213">
        <f t="shared" si="8"/>
        <v>19650</v>
      </c>
      <c r="N13" s="213">
        <f t="shared" si="8"/>
        <v>19650</v>
      </c>
      <c r="O13" s="213">
        <f t="shared" si="8"/>
        <v>235800</v>
      </c>
      <c r="P13" s="213">
        <f t="shared" si="8"/>
        <v>42444</v>
      </c>
      <c r="Q13" s="213">
        <f t="shared" si="8"/>
        <v>278244</v>
      </c>
      <c r="R13" s="2"/>
      <c r="S13" s="2"/>
      <c r="T13" s="2"/>
      <c r="U13" s="2"/>
      <c r="V13" s="2"/>
      <c r="W13" s="2"/>
      <c r="X13" s="2"/>
      <c r="Y13" s="2"/>
      <c r="Z13" s="8"/>
    </row>
    <row r="14" spans="1:26" x14ac:dyDescent="0.25">
      <c r="A14" s="2"/>
      <c r="B14" s="237"/>
      <c r="C14" s="215">
        <v>44200</v>
      </c>
      <c r="D14" s="237" t="s">
        <v>388</v>
      </c>
      <c r="E14" s="237" t="s">
        <v>576</v>
      </c>
      <c r="F14" s="237">
        <v>2</v>
      </c>
      <c r="G14" s="237">
        <f t="shared" ref="G14:G17" si="9">L14/F14</f>
        <v>2250</v>
      </c>
      <c r="H14" s="237">
        <v>4500</v>
      </c>
      <c r="I14" s="237"/>
      <c r="J14" s="237"/>
      <c r="K14" s="237"/>
      <c r="L14" s="237">
        <f t="shared" ref="L14:L17" si="10">H14+I14+J14+K14</f>
        <v>4500</v>
      </c>
      <c r="M14" s="237">
        <f t="shared" ref="M14:M17" si="11">L14*10%</f>
        <v>450</v>
      </c>
      <c r="N14" s="237">
        <f t="shared" ref="N14:N17" si="12">L14*10%</f>
        <v>450</v>
      </c>
      <c r="O14" s="237">
        <f t="shared" ref="O14:O17" si="13">L14+M14+N14</f>
        <v>5400</v>
      </c>
      <c r="P14" s="237">
        <f t="shared" ref="P14:P17" si="14">O14*18%</f>
        <v>972</v>
      </c>
      <c r="Q14" s="237">
        <f t="shared" ref="Q14:Q17" si="15">L14+M14+N14+P14</f>
        <v>6372</v>
      </c>
      <c r="R14" s="2"/>
      <c r="S14" s="2"/>
      <c r="T14" s="2"/>
      <c r="U14" s="2"/>
      <c r="V14" s="2"/>
      <c r="W14" s="2"/>
      <c r="X14" s="2"/>
      <c r="Y14" s="2"/>
      <c r="Z14" s="8"/>
    </row>
    <row r="15" spans="1:26" x14ac:dyDescent="0.25">
      <c r="A15" s="2"/>
      <c r="B15" s="237"/>
      <c r="C15" s="215">
        <v>44231</v>
      </c>
      <c r="D15" s="237" t="s">
        <v>445</v>
      </c>
      <c r="E15" s="237" t="s">
        <v>575</v>
      </c>
      <c r="F15" s="237">
        <v>2.19</v>
      </c>
      <c r="G15" s="237">
        <f t="shared" si="9"/>
        <v>83561.643835616444</v>
      </c>
      <c r="H15" s="237">
        <v>3000</v>
      </c>
      <c r="I15" s="237">
        <v>45000</v>
      </c>
      <c r="J15" s="237">
        <v>90000</v>
      </c>
      <c r="K15" s="237">
        <v>45000</v>
      </c>
      <c r="L15" s="237">
        <f t="shared" si="10"/>
        <v>183000</v>
      </c>
      <c r="M15" s="237">
        <f t="shared" si="11"/>
        <v>18300</v>
      </c>
      <c r="N15" s="237">
        <f t="shared" si="12"/>
        <v>18300</v>
      </c>
      <c r="O15" s="237">
        <f t="shared" si="13"/>
        <v>219600</v>
      </c>
      <c r="P15" s="237">
        <f t="shared" si="14"/>
        <v>39528</v>
      </c>
      <c r="Q15" s="237">
        <f t="shared" si="15"/>
        <v>259128</v>
      </c>
      <c r="R15" s="2"/>
      <c r="S15" s="2"/>
      <c r="T15" s="2"/>
      <c r="U15" s="2"/>
      <c r="V15" s="2"/>
      <c r="W15" s="2"/>
      <c r="X15" s="2"/>
      <c r="Y15" s="2"/>
      <c r="Z15" s="8"/>
    </row>
    <row r="16" spans="1:26" x14ac:dyDescent="0.25">
      <c r="A16" s="2"/>
      <c r="B16" s="237"/>
      <c r="C16" s="215">
        <v>44259</v>
      </c>
      <c r="D16" s="237" t="s">
        <v>390</v>
      </c>
      <c r="E16" s="237" t="s">
        <v>576</v>
      </c>
      <c r="F16" s="237">
        <v>1</v>
      </c>
      <c r="G16" s="237">
        <f t="shared" si="9"/>
        <v>2000</v>
      </c>
      <c r="H16" s="237">
        <v>2000</v>
      </c>
      <c r="I16" s="237"/>
      <c r="J16" s="237"/>
      <c r="K16" s="237"/>
      <c r="L16" s="237">
        <f t="shared" si="10"/>
        <v>2000</v>
      </c>
      <c r="M16" s="237">
        <f t="shared" si="11"/>
        <v>200</v>
      </c>
      <c r="N16" s="237">
        <f t="shared" si="12"/>
        <v>200</v>
      </c>
      <c r="O16" s="237">
        <f t="shared" si="13"/>
        <v>2400</v>
      </c>
      <c r="P16" s="237">
        <f t="shared" si="14"/>
        <v>432</v>
      </c>
      <c r="Q16" s="237">
        <f t="shared" si="15"/>
        <v>2832</v>
      </c>
      <c r="R16" s="2"/>
      <c r="S16" s="2"/>
      <c r="T16" s="2"/>
      <c r="U16" s="2"/>
      <c r="V16" s="2"/>
      <c r="W16" s="2"/>
      <c r="X16" s="2"/>
      <c r="Y16" s="2"/>
      <c r="Z16" s="8"/>
    </row>
    <row r="17" spans="1:26" x14ac:dyDescent="0.25">
      <c r="A17" s="2"/>
      <c r="B17" s="237"/>
      <c r="C17" s="215">
        <v>44290</v>
      </c>
      <c r="D17" s="237" t="s">
        <v>391</v>
      </c>
      <c r="E17" s="237" t="s">
        <v>577</v>
      </c>
      <c r="F17" s="237">
        <v>1</v>
      </c>
      <c r="G17" s="237">
        <f t="shared" si="9"/>
        <v>7000</v>
      </c>
      <c r="H17" s="237">
        <v>900</v>
      </c>
      <c r="I17" s="237">
        <v>2500</v>
      </c>
      <c r="J17" s="237">
        <v>3000</v>
      </c>
      <c r="K17" s="237">
        <v>600</v>
      </c>
      <c r="L17" s="237">
        <f t="shared" si="10"/>
        <v>7000</v>
      </c>
      <c r="M17" s="237">
        <f t="shared" si="11"/>
        <v>700</v>
      </c>
      <c r="N17" s="237">
        <f t="shared" si="12"/>
        <v>700</v>
      </c>
      <c r="O17" s="237">
        <f t="shared" si="13"/>
        <v>8400</v>
      </c>
      <c r="P17" s="237">
        <f t="shared" si="14"/>
        <v>1512</v>
      </c>
      <c r="Q17" s="237">
        <f t="shared" si="15"/>
        <v>9912</v>
      </c>
      <c r="R17" s="2"/>
      <c r="S17" s="2"/>
      <c r="T17" s="2"/>
      <c r="U17" s="2"/>
      <c r="V17" s="2"/>
      <c r="W17" s="2"/>
      <c r="X17" s="2"/>
      <c r="Y17" s="2"/>
      <c r="Z17" s="8"/>
    </row>
    <row r="18" spans="1:26" x14ac:dyDescent="0.25">
      <c r="A18" s="2"/>
      <c r="B18" s="213" t="s">
        <v>397</v>
      </c>
      <c r="C18" s="528" t="s">
        <v>398</v>
      </c>
      <c r="D18" s="546"/>
      <c r="E18" s="213"/>
      <c r="F18" s="213"/>
      <c r="G18" s="237"/>
      <c r="H18" s="213"/>
      <c r="I18" s="213"/>
      <c r="J18" s="213"/>
      <c r="K18" s="213"/>
      <c r="L18" s="237"/>
      <c r="M18" s="237"/>
      <c r="N18" s="237"/>
      <c r="O18" s="237"/>
      <c r="P18" s="237"/>
      <c r="Q18" s="237"/>
      <c r="R18" s="2"/>
      <c r="S18" s="2"/>
      <c r="T18" s="2"/>
      <c r="U18" s="2"/>
      <c r="V18" s="2"/>
      <c r="W18" s="2"/>
      <c r="X18" s="2"/>
      <c r="Y18" s="2"/>
      <c r="Z18" s="8"/>
    </row>
    <row r="19" spans="1:26" x14ac:dyDescent="0.25">
      <c r="A19" s="2"/>
      <c r="B19" s="237"/>
      <c r="C19" s="213" t="s">
        <v>399</v>
      </c>
      <c r="D19" s="213" t="s">
        <v>446</v>
      </c>
      <c r="E19" s="213"/>
      <c r="F19" s="213"/>
      <c r="G19" s="237"/>
      <c r="H19" s="213">
        <f t="shared" ref="H19:Q19" si="16">H20+H21+H22+H23</f>
        <v>16900</v>
      </c>
      <c r="I19" s="213">
        <f t="shared" si="16"/>
        <v>16000</v>
      </c>
      <c r="J19" s="213">
        <f t="shared" si="16"/>
        <v>6000</v>
      </c>
      <c r="K19" s="213">
        <f t="shared" si="16"/>
        <v>4600</v>
      </c>
      <c r="L19" s="213">
        <f t="shared" si="16"/>
        <v>43500</v>
      </c>
      <c r="M19" s="213">
        <f t="shared" si="16"/>
        <v>4350</v>
      </c>
      <c r="N19" s="213">
        <f t="shared" si="16"/>
        <v>4350</v>
      </c>
      <c r="O19" s="213">
        <f t="shared" si="16"/>
        <v>52200</v>
      </c>
      <c r="P19" s="213">
        <f t="shared" si="16"/>
        <v>9396</v>
      </c>
      <c r="Q19" s="213">
        <f t="shared" si="16"/>
        <v>61596</v>
      </c>
      <c r="R19" s="2"/>
      <c r="S19" s="2"/>
      <c r="T19" s="2"/>
      <c r="U19" s="2"/>
      <c r="V19" s="2"/>
      <c r="W19" s="2"/>
      <c r="X19" s="2"/>
      <c r="Y19" s="2"/>
      <c r="Z19" s="8"/>
    </row>
    <row r="20" spans="1:26" x14ac:dyDescent="0.25">
      <c r="A20" s="2"/>
      <c r="B20" s="237"/>
      <c r="C20" s="215">
        <v>44201</v>
      </c>
      <c r="D20" s="237" t="s">
        <v>388</v>
      </c>
      <c r="E20" s="237" t="s">
        <v>578</v>
      </c>
      <c r="F20" s="237">
        <v>1</v>
      </c>
      <c r="G20" s="237">
        <f t="shared" ref="G20:G23" si="17">L20/F20</f>
        <v>12000</v>
      </c>
      <c r="H20" s="237">
        <v>6000</v>
      </c>
      <c r="I20" s="237">
        <v>6000</v>
      </c>
      <c r="J20" s="237"/>
      <c r="K20" s="237"/>
      <c r="L20" s="237">
        <f t="shared" ref="L20:L23" si="18">H20+I20+J20+K20</f>
        <v>12000</v>
      </c>
      <c r="M20" s="237">
        <f t="shared" ref="M20:M23" si="19">L20*10%</f>
        <v>1200</v>
      </c>
      <c r="N20" s="237">
        <f t="shared" ref="N20:N23" si="20">L20*10%</f>
        <v>1200</v>
      </c>
      <c r="O20" s="237">
        <f t="shared" ref="O20:O23" si="21">L20+M20+N20</f>
        <v>14400</v>
      </c>
      <c r="P20" s="237">
        <f t="shared" ref="P20:P23" si="22">O20*18%</f>
        <v>2592</v>
      </c>
      <c r="Q20" s="237">
        <f t="shared" ref="Q20:Q23" si="23">L20+M20+N20+P20</f>
        <v>16992</v>
      </c>
      <c r="R20" s="2"/>
      <c r="S20" s="2"/>
      <c r="T20" s="2"/>
      <c r="U20" s="2"/>
      <c r="V20" s="2"/>
      <c r="W20" s="2"/>
      <c r="X20" s="2"/>
      <c r="Y20" s="2"/>
      <c r="Z20" s="8"/>
    </row>
    <row r="21" spans="1:26" ht="15.75" customHeight="1" x14ac:dyDescent="0.25">
      <c r="A21" s="2"/>
      <c r="B21" s="237"/>
      <c r="C21" s="215">
        <v>44232</v>
      </c>
      <c r="D21" s="237" t="s">
        <v>447</v>
      </c>
      <c r="E21" s="237" t="s">
        <v>575</v>
      </c>
      <c r="F21" s="237">
        <v>2.19</v>
      </c>
      <c r="G21" s="237">
        <f t="shared" si="17"/>
        <v>9132.4200913242003</v>
      </c>
      <c r="H21" s="237">
        <v>6000</v>
      </c>
      <c r="I21" s="237">
        <v>7000</v>
      </c>
      <c r="J21" s="237">
        <v>3000</v>
      </c>
      <c r="K21" s="237">
        <v>4000</v>
      </c>
      <c r="L21" s="237">
        <f t="shared" si="18"/>
        <v>20000</v>
      </c>
      <c r="M21" s="237">
        <f t="shared" si="19"/>
        <v>2000</v>
      </c>
      <c r="N21" s="237">
        <f t="shared" si="20"/>
        <v>2000</v>
      </c>
      <c r="O21" s="237">
        <f t="shared" si="21"/>
        <v>24000</v>
      </c>
      <c r="P21" s="237">
        <f t="shared" si="22"/>
        <v>4320</v>
      </c>
      <c r="Q21" s="237">
        <f t="shared" si="23"/>
        <v>28320</v>
      </c>
      <c r="R21" s="2"/>
      <c r="S21" s="2"/>
      <c r="T21" s="2"/>
      <c r="U21" s="2"/>
      <c r="V21" s="2"/>
      <c r="W21" s="2"/>
      <c r="X21" s="2"/>
      <c r="Y21" s="2"/>
      <c r="Z21" s="8"/>
    </row>
    <row r="22" spans="1:26" ht="15.75" customHeight="1" x14ac:dyDescent="0.25">
      <c r="A22" s="2"/>
      <c r="B22" s="237"/>
      <c r="C22" s="215">
        <v>44260</v>
      </c>
      <c r="D22" s="237" t="s">
        <v>390</v>
      </c>
      <c r="E22" s="237" t="s">
        <v>576</v>
      </c>
      <c r="F22" s="237">
        <v>1</v>
      </c>
      <c r="G22" s="237">
        <f t="shared" si="17"/>
        <v>4000</v>
      </c>
      <c r="H22" s="237">
        <v>4000</v>
      </c>
      <c r="I22" s="237"/>
      <c r="J22" s="237"/>
      <c r="K22" s="237"/>
      <c r="L22" s="237">
        <f t="shared" si="18"/>
        <v>4000</v>
      </c>
      <c r="M22" s="237">
        <f t="shared" si="19"/>
        <v>400</v>
      </c>
      <c r="N22" s="237">
        <f t="shared" si="20"/>
        <v>400</v>
      </c>
      <c r="O22" s="237">
        <f t="shared" si="21"/>
        <v>4800</v>
      </c>
      <c r="P22" s="237">
        <f t="shared" si="22"/>
        <v>864</v>
      </c>
      <c r="Q22" s="237">
        <f t="shared" si="23"/>
        <v>5664</v>
      </c>
      <c r="R22" s="2"/>
      <c r="S22" s="2"/>
      <c r="T22" s="2"/>
      <c r="U22" s="2"/>
      <c r="V22" s="2"/>
      <c r="W22" s="2"/>
      <c r="X22" s="2"/>
      <c r="Y22" s="2"/>
      <c r="Z22" s="8"/>
    </row>
    <row r="23" spans="1:26" ht="15.75" customHeight="1" x14ac:dyDescent="0.25">
      <c r="A23" s="2"/>
      <c r="B23" s="237"/>
      <c r="C23" s="215">
        <v>44291</v>
      </c>
      <c r="D23" s="237" t="s">
        <v>391</v>
      </c>
      <c r="E23" s="237" t="s">
        <v>577</v>
      </c>
      <c r="F23" s="237">
        <v>1</v>
      </c>
      <c r="G23" s="237">
        <f t="shared" si="17"/>
        <v>7500</v>
      </c>
      <c r="H23" s="237">
        <v>900</v>
      </c>
      <c r="I23" s="237">
        <v>3000</v>
      </c>
      <c r="J23" s="237">
        <v>3000</v>
      </c>
      <c r="K23" s="237">
        <v>600</v>
      </c>
      <c r="L23" s="237">
        <f t="shared" si="18"/>
        <v>7500</v>
      </c>
      <c r="M23" s="237">
        <f t="shared" si="19"/>
        <v>750</v>
      </c>
      <c r="N23" s="237">
        <f t="shared" si="20"/>
        <v>750</v>
      </c>
      <c r="O23" s="237">
        <f t="shared" si="21"/>
        <v>9000</v>
      </c>
      <c r="P23" s="237">
        <f t="shared" si="22"/>
        <v>1620</v>
      </c>
      <c r="Q23" s="237">
        <f t="shared" si="23"/>
        <v>10620</v>
      </c>
      <c r="R23" s="2"/>
      <c r="S23" s="2"/>
      <c r="T23" s="2"/>
      <c r="U23" s="2"/>
      <c r="V23" s="2"/>
      <c r="W23" s="2"/>
      <c r="X23" s="2"/>
      <c r="Y23" s="2"/>
      <c r="Z23" s="8"/>
    </row>
    <row r="24" spans="1:26" ht="15.75" customHeight="1" x14ac:dyDescent="0.25">
      <c r="A24" s="2"/>
      <c r="B24" s="212" t="s">
        <v>402</v>
      </c>
      <c r="C24" s="522" t="s">
        <v>403</v>
      </c>
      <c r="D24" s="546"/>
      <c r="E24" s="212"/>
      <c r="F24" s="212"/>
      <c r="G24" s="212"/>
      <c r="H24" s="212"/>
      <c r="I24" s="212"/>
      <c r="J24" s="212"/>
      <c r="K24" s="212"/>
      <c r="L24" s="212">
        <f t="shared" ref="L24:Q24" si="24">L26+L31</f>
        <v>37200</v>
      </c>
      <c r="M24" s="212">
        <f t="shared" si="24"/>
        <v>3720</v>
      </c>
      <c r="N24" s="212">
        <f t="shared" si="24"/>
        <v>3720</v>
      </c>
      <c r="O24" s="212">
        <f t="shared" si="24"/>
        <v>44640</v>
      </c>
      <c r="P24" s="212">
        <f t="shared" si="24"/>
        <v>8035.2000000000007</v>
      </c>
      <c r="Q24" s="212">
        <f t="shared" si="24"/>
        <v>52675.200000000004</v>
      </c>
      <c r="R24" s="2"/>
      <c r="S24" s="2"/>
      <c r="T24" s="2"/>
      <c r="U24" s="2"/>
      <c r="V24" s="2"/>
      <c r="W24" s="2"/>
      <c r="X24" s="2"/>
      <c r="Y24" s="2"/>
      <c r="Z24" s="8"/>
    </row>
    <row r="25" spans="1:26" ht="15" customHeight="1" x14ac:dyDescent="0.25">
      <c r="A25" s="2"/>
      <c r="B25" s="213" t="s">
        <v>404</v>
      </c>
      <c r="C25" s="524" t="s">
        <v>405</v>
      </c>
      <c r="D25" s="546"/>
      <c r="E25" s="213"/>
      <c r="F25" s="213"/>
      <c r="G25" s="237"/>
      <c r="H25" s="213"/>
      <c r="I25" s="213"/>
      <c r="J25" s="213"/>
      <c r="K25" s="213"/>
      <c r="L25" s="237"/>
      <c r="M25" s="237"/>
      <c r="N25" s="237"/>
      <c r="O25" s="237"/>
      <c r="P25" s="237"/>
      <c r="Q25" s="237"/>
      <c r="R25" s="2"/>
      <c r="S25" s="2"/>
      <c r="T25" s="2"/>
      <c r="U25" s="2"/>
      <c r="V25" s="2"/>
      <c r="W25" s="2"/>
      <c r="X25" s="2"/>
      <c r="Y25" s="2"/>
      <c r="Z25" s="8"/>
    </row>
    <row r="26" spans="1:26" ht="15.75" customHeight="1" x14ac:dyDescent="0.25">
      <c r="A26" s="2"/>
      <c r="B26" s="237"/>
      <c r="C26" s="213" t="s">
        <v>448</v>
      </c>
      <c r="D26" s="213" t="s">
        <v>449</v>
      </c>
      <c r="E26" s="213"/>
      <c r="F26" s="213"/>
      <c r="G26" s="237"/>
      <c r="H26" s="213">
        <f t="shared" ref="H26:Q26" si="25">H27+H28+H29</f>
        <v>8850</v>
      </c>
      <c r="I26" s="213">
        <f t="shared" si="25"/>
        <v>12750</v>
      </c>
      <c r="J26" s="213">
        <f t="shared" si="25"/>
        <v>3600</v>
      </c>
      <c r="K26" s="213">
        <f t="shared" si="25"/>
        <v>0</v>
      </c>
      <c r="L26" s="213">
        <f t="shared" si="25"/>
        <v>25200</v>
      </c>
      <c r="M26" s="213">
        <f t="shared" si="25"/>
        <v>2520</v>
      </c>
      <c r="N26" s="213">
        <f t="shared" si="25"/>
        <v>2520</v>
      </c>
      <c r="O26" s="213">
        <f t="shared" si="25"/>
        <v>30240</v>
      </c>
      <c r="P26" s="213">
        <f t="shared" si="25"/>
        <v>5443.2000000000007</v>
      </c>
      <c r="Q26" s="213">
        <f t="shared" si="25"/>
        <v>35683.200000000004</v>
      </c>
      <c r="R26" s="2"/>
      <c r="S26" s="2"/>
      <c r="T26" s="2"/>
      <c r="U26" s="2"/>
      <c r="V26" s="2"/>
      <c r="W26" s="2"/>
      <c r="X26" s="2"/>
      <c r="Y26" s="2"/>
      <c r="Z26" s="8"/>
    </row>
    <row r="27" spans="1:26" ht="15.75" customHeight="1" x14ac:dyDescent="0.25">
      <c r="A27" s="2"/>
      <c r="B27" s="237"/>
      <c r="C27" s="215">
        <v>44203</v>
      </c>
      <c r="D27" s="237" t="s">
        <v>450</v>
      </c>
      <c r="E27" s="237" t="s">
        <v>579</v>
      </c>
      <c r="F27" s="237">
        <v>2</v>
      </c>
      <c r="G27" s="237">
        <f t="shared" ref="G27:G29" si="26">L27/F27</f>
        <v>4050</v>
      </c>
      <c r="H27" s="237">
        <v>3600</v>
      </c>
      <c r="I27" s="237">
        <v>4500</v>
      </c>
      <c r="J27" s="237"/>
      <c r="K27" s="237"/>
      <c r="L27" s="237">
        <f t="shared" ref="L27:L29" si="27">H27+I27+J27+K27</f>
        <v>8100</v>
      </c>
      <c r="M27" s="237">
        <f t="shared" ref="M27:M29" si="28">L27*10%</f>
        <v>810</v>
      </c>
      <c r="N27" s="237">
        <f t="shared" ref="N27:N29" si="29">L27*10%</f>
        <v>810</v>
      </c>
      <c r="O27" s="237">
        <f t="shared" ref="O27:O29" si="30">L27+M27+N27</f>
        <v>9720</v>
      </c>
      <c r="P27" s="237">
        <f t="shared" ref="P27:P29" si="31">O27*18%</f>
        <v>1749.6</v>
      </c>
      <c r="Q27" s="237">
        <f t="shared" ref="Q27:Q30" si="32">L27+M27+N27+P27</f>
        <v>11469.6</v>
      </c>
      <c r="R27" s="2"/>
      <c r="S27" s="2"/>
      <c r="T27" s="2"/>
      <c r="U27" s="2"/>
      <c r="V27" s="2"/>
      <c r="W27" s="2"/>
      <c r="X27" s="2"/>
      <c r="Y27" s="2"/>
      <c r="Z27" s="8"/>
    </row>
    <row r="28" spans="1:26" ht="15.75" customHeight="1" x14ac:dyDescent="0.25">
      <c r="A28" s="2"/>
      <c r="B28" s="237"/>
      <c r="C28" s="215">
        <v>44234</v>
      </c>
      <c r="D28" s="237" t="s">
        <v>409</v>
      </c>
      <c r="E28" s="237" t="s">
        <v>576</v>
      </c>
      <c r="F28" s="237">
        <v>1</v>
      </c>
      <c r="G28" s="237">
        <f t="shared" si="26"/>
        <v>7200</v>
      </c>
      <c r="H28" s="237">
        <v>3600</v>
      </c>
      <c r="I28" s="237"/>
      <c r="J28" s="237">
        <v>3600</v>
      </c>
      <c r="K28" s="237"/>
      <c r="L28" s="237">
        <f t="shared" si="27"/>
        <v>7200</v>
      </c>
      <c r="M28" s="237">
        <f t="shared" si="28"/>
        <v>720</v>
      </c>
      <c r="N28" s="237">
        <f t="shared" si="29"/>
        <v>720</v>
      </c>
      <c r="O28" s="237">
        <f t="shared" si="30"/>
        <v>8640</v>
      </c>
      <c r="P28" s="237">
        <f t="shared" si="31"/>
        <v>1555.2</v>
      </c>
      <c r="Q28" s="237">
        <f t="shared" si="32"/>
        <v>10195.200000000001</v>
      </c>
      <c r="R28" s="2"/>
      <c r="S28" s="2"/>
      <c r="T28" s="2"/>
      <c r="U28" s="2"/>
      <c r="V28" s="2"/>
      <c r="W28" s="2"/>
      <c r="X28" s="2"/>
      <c r="Y28" s="2"/>
      <c r="Z28" s="8"/>
    </row>
    <row r="29" spans="1:26" ht="15.75" customHeight="1" x14ac:dyDescent="0.25">
      <c r="A29" s="2"/>
      <c r="B29" s="237"/>
      <c r="C29" s="215">
        <v>44262</v>
      </c>
      <c r="D29" s="237" t="s">
        <v>410</v>
      </c>
      <c r="E29" s="237" t="s">
        <v>580</v>
      </c>
      <c r="F29" s="237">
        <v>2</v>
      </c>
      <c r="G29" s="237">
        <f t="shared" si="26"/>
        <v>4950</v>
      </c>
      <c r="H29" s="237">
        <v>1650</v>
      </c>
      <c r="I29" s="237">
        <v>8250</v>
      </c>
      <c r="J29" s="237"/>
      <c r="K29" s="237"/>
      <c r="L29" s="237">
        <f t="shared" si="27"/>
        <v>9900</v>
      </c>
      <c r="M29" s="237">
        <f t="shared" si="28"/>
        <v>990</v>
      </c>
      <c r="N29" s="237">
        <f t="shared" si="29"/>
        <v>990</v>
      </c>
      <c r="O29" s="237">
        <f t="shared" si="30"/>
        <v>11880</v>
      </c>
      <c r="P29" s="237">
        <f t="shared" si="31"/>
        <v>2138.4</v>
      </c>
      <c r="Q29" s="237">
        <f t="shared" si="32"/>
        <v>14018.4</v>
      </c>
      <c r="R29" s="2"/>
      <c r="S29" s="2"/>
      <c r="T29" s="2"/>
      <c r="U29" s="2"/>
      <c r="V29" s="2"/>
      <c r="W29" s="2"/>
      <c r="X29" s="2"/>
      <c r="Y29" s="2"/>
      <c r="Z29" s="8"/>
    </row>
    <row r="30" spans="1:26" ht="15.75" customHeight="1" x14ac:dyDescent="0.25">
      <c r="A30" s="2"/>
      <c r="B30" s="213" t="s">
        <v>411</v>
      </c>
      <c r="C30" s="524" t="s">
        <v>412</v>
      </c>
      <c r="D30" s="546"/>
      <c r="E30" s="213"/>
      <c r="F30" s="213"/>
      <c r="G30" s="237"/>
      <c r="H30" s="213"/>
      <c r="I30" s="213"/>
      <c r="J30" s="213"/>
      <c r="K30" s="213"/>
      <c r="L30" s="237"/>
      <c r="M30" s="237"/>
      <c r="N30" s="237"/>
      <c r="O30" s="237"/>
      <c r="P30" s="237"/>
      <c r="Q30" s="237">
        <f t="shared" si="32"/>
        <v>0</v>
      </c>
      <c r="R30" s="2"/>
      <c r="S30" s="2"/>
      <c r="T30" s="2"/>
      <c r="U30" s="2"/>
      <c r="V30" s="2"/>
      <c r="W30" s="2"/>
      <c r="X30" s="2"/>
      <c r="Y30" s="2"/>
      <c r="Z30" s="8"/>
    </row>
    <row r="31" spans="1:26" ht="34.5" customHeight="1" x14ac:dyDescent="0.25">
      <c r="A31" s="2"/>
      <c r="B31" s="237"/>
      <c r="C31" s="213" t="s">
        <v>413</v>
      </c>
      <c r="D31" s="213" t="s">
        <v>451</v>
      </c>
      <c r="E31" s="213"/>
      <c r="F31" s="213"/>
      <c r="G31" s="237"/>
      <c r="H31" s="213">
        <f t="shared" ref="H31:Q31" si="33">H32+H33</f>
        <v>9000</v>
      </c>
      <c r="I31" s="213">
        <f t="shared" si="33"/>
        <v>0</v>
      </c>
      <c r="J31" s="213">
        <f t="shared" si="33"/>
        <v>3000</v>
      </c>
      <c r="K31" s="213">
        <f t="shared" si="33"/>
        <v>0</v>
      </c>
      <c r="L31" s="213">
        <f t="shared" si="33"/>
        <v>12000</v>
      </c>
      <c r="M31" s="213">
        <f t="shared" si="33"/>
        <v>1200</v>
      </c>
      <c r="N31" s="213">
        <f t="shared" si="33"/>
        <v>1200</v>
      </c>
      <c r="O31" s="213">
        <f t="shared" si="33"/>
        <v>14400</v>
      </c>
      <c r="P31" s="213">
        <f t="shared" si="33"/>
        <v>2592</v>
      </c>
      <c r="Q31" s="213">
        <f t="shared" si="33"/>
        <v>16992</v>
      </c>
      <c r="R31" s="2"/>
      <c r="S31" s="2"/>
      <c r="T31" s="2"/>
      <c r="U31" s="2"/>
      <c r="V31" s="2"/>
      <c r="W31" s="2"/>
      <c r="X31" s="2"/>
      <c r="Y31" s="2"/>
      <c r="Z31" s="8"/>
    </row>
    <row r="32" spans="1:26" ht="15.75" customHeight="1" x14ac:dyDescent="0.25">
      <c r="A32" s="2"/>
      <c r="B32" s="237"/>
      <c r="C32" s="215">
        <v>44204</v>
      </c>
      <c r="D32" s="237" t="s">
        <v>415</v>
      </c>
      <c r="E32" s="237" t="s">
        <v>576</v>
      </c>
      <c r="F32" s="237">
        <v>1</v>
      </c>
      <c r="G32" s="237">
        <f t="shared" ref="G32:G33" si="34">L32/F32</f>
        <v>3000</v>
      </c>
      <c r="H32" s="237">
        <v>3000</v>
      </c>
      <c r="I32" s="237"/>
      <c r="J32" s="237"/>
      <c r="K32" s="237"/>
      <c r="L32" s="237">
        <f t="shared" ref="L32:L33" si="35">H32+I32+J32+K32</f>
        <v>3000</v>
      </c>
      <c r="M32" s="237">
        <f t="shared" ref="M32:M33" si="36">L32*10%</f>
        <v>300</v>
      </c>
      <c r="N32" s="237">
        <f t="shared" ref="N32:N33" si="37">L32*10%</f>
        <v>300</v>
      </c>
      <c r="O32" s="237">
        <f t="shared" ref="O32:O33" si="38">L32+M32+N32</f>
        <v>3600</v>
      </c>
      <c r="P32" s="237">
        <f t="shared" ref="P32:P33" si="39">O32*18%</f>
        <v>648</v>
      </c>
      <c r="Q32" s="237">
        <f t="shared" ref="Q32:Q33" si="40">L32+M32+N32+P32</f>
        <v>4248</v>
      </c>
      <c r="R32" s="2"/>
      <c r="S32" s="2"/>
      <c r="T32" s="2"/>
      <c r="U32" s="2"/>
      <c r="V32" s="2"/>
      <c r="W32" s="2"/>
      <c r="X32" s="2"/>
      <c r="Y32" s="2"/>
      <c r="Z32" s="8"/>
    </row>
    <row r="33" spans="1:26" ht="15.75" customHeight="1" x14ac:dyDescent="0.25">
      <c r="A33" s="2"/>
      <c r="B33" s="237"/>
      <c r="C33" s="215">
        <v>44235</v>
      </c>
      <c r="D33" s="237" t="s">
        <v>416</v>
      </c>
      <c r="E33" s="237" t="s">
        <v>576</v>
      </c>
      <c r="F33" s="237">
        <v>1</v>
      </c>
      <c r="G33" s="237">
        <f t="shared" si="34"/>
        <v>9000</v>
      </c>
      <c r="H33" s="237">
        <v>6000</v>
      </c>
      <c r="I33" s="237"/>
      <c r="J33" s="237">
        <v>3000</v>
      </c>
      <c r="K33" s="237"/>
      <c r="L33" s="237">
        <f t="shared" si="35"/>
        <v>9000</v>
      </c>
      <c r="M33" s="237">
        <f t="shared" si="36"/>
        <v>900</v>
      </c>
      <c r="N33" s="237">
        <f t="shared" si="37"/>
        <v>900</v>
      </c>
      <c r="O33" s="237">
        <f t="shared" si="38"/>
        <v>10800</v>
      </c>
      <c r="P33" s="237">
        <f t="shared" si="39"/>
        <v>1944</v>
      </c>
      <c r="Q33" s="237">
        <f t="shared" si="40"/>
        <v>12744</v>
      </c>
      <c r="R33" s="2"/>
      <c r="S33" s="2"/>
      <c r="T33" s="2"/>
      <c r="U33" s="2"/>
      <c r="V33" s="2"/>
      <c r="W33" s="2"/>
      <c r="X33" s="2"/>
      <c r="Y33" s="2"/>
      <c r="Z33" s="8"/>
    </row>
    <row r="34" spans="1:26" ht="15.75" customHeight="1" x14ac:dyDescent="0.25">
      <c r="A34" s="2"/>
      <c r="B34" s="212" t="s">
        <v>417</v>
      </c>
      <c r="C34" s="529" t="s">
        <v>418</v>
      </c>
      <c r="D34" s="546"/>
      <c r="E34" s="212"/>
      <c r="F34" s="212"/>
      <c r="G34" s="212"/>
      <c r="H34" s="212"/>
      <c r="I34" s="212"/>
      <c r="J34" s="212"/>
      <c r="K34" s="212"/>
      <c r="L34" s="212">
        <f t="shared" ref="L34:Q34" si="41">L36+L41+L46+L50</f>
        <v>140300</v>
      </c>
      <c r="M34" s="212">
        <f t="shared" si="41"/>
        <v>14030</v>
      </c>
      <c r="N34" s="212">
        <f t="shared" si="41"/>
        <v>14030</v>
      </c>
      <c r="O34" s="212">
        <f t="shared" si="41"/>
        <v>168360</v>
      </c>
      <c r="P34" s="212">
        <f t="shared" si="41"/>
        <v>30304.799999999999</v>
      </c>
      <c r="Q34" s="212">
        <f t="shared" si="41"/>
        <v>198664.8</v>
      </c>
      <c r="R34" s="2"/>
      <c r="S34" s="2"/>
      <c r="T34" s="2"/>
      <c r="U34" s="2"/>
      <c r="V34" s="2"/>
      <c r="W34" s="2"/>
      <c r="X34" s="2"/>
      <c r="Y34" s="2"/>
      <c r="Z34" s="8"/>
    </row>
    <row r="35" spans="1:26" ht="15" customHeight="1" x14ac:dyDescent="0.25">
      <c r="A35" s="2"/>
      <c r="B35" s="213" t="s">
        <v>419</v>
      </c>
      <c r="C35" s="524" t="s">
        <v>420</v>
      </c>
      <c r="D35" s="546"/>
      <c r="E35" s="213"/>
      <c r="F35" s="213"/>
      <c r="G35" s="237"/>
      <c r="H35" s="213"/>
      <c r="I35" s="213"/>
      <c r="J35" s="213"/>
      <c r="K35" s="213"/>
      <c r="L35" s="237"/>
      <c r="M35" s="237"/>
      <c r="N35" s="237"/>
      <c r="O35" s="237"/>
      <c r="P35" s="237"/>
      <c r="Q35" s="237"/>
      <c r="R35" s="2"/>
      <c r="S35" s="2"/>
      <c r="T35" s="2"/>
      <c r="U35" s="2"/>
      <c r="V35" s="2"/>
      <c r="W35" s="2"/>
      <c r="X35" s="2"/>
      <c r="Y35" s="2"/>
      <c r="Z35" s="8"/>
    </row>
    <row r="36" spans="1:26" ht="15.75" customHeight="1" x14ac:dyDescent="0.25">
      <c r="A36" s="2"/>
      <c r="B36" s="237"/>
      <c r="C36" s="213" t="s">
        <v>421</v>
      </c>
      <c r="D36" s="213" t="s">
        <v>422</v>
      </c>
      <c r="E36" s="213"/>
      <c r="F36" s="213"/>
      <c r="G36" s="237"/>
      <c r="H36" s="213">
        <f t="shared" ref="H36:Q36" si="42">H37+H38+H39+H40</f>
        <v>15800</v>
      </c>
      <c r="I36" s="213">
        <f t="shared" si="42"/>
        <v>8500</v>
      </c>
      <c r="J36" s="213">
        <f t="shared" si="42"/>
        <v>5000</v>
      </c>
      <c r="K36" s="213">
        <f t="shared" si="42"/>
        <v>3500</v>
      </c>
      <c r="L36" s="213">
        <f t="shared" si="42"/>
        <v>32800</v>
      </c>
      <c r="M36" s="213">
        <f t="shared" si="42"/>
        <v>3280</v>
      </c>
      <c r="N36" s="213">
        <f t="shared" si="42"/>
        <v>3280</v>
      </c>
      <c r="O36" s="213">
        <f t="shared" si="42"/>
        <v>39360</v>
      </c>
      <c r="P36" s="213">
        <f t="shared" si="42"/>
        <v>7084.8</v>
      </c>
      <c r="Q36" s="213">
        <f t="shared" si="42"/>
        <v>46444.800000000003</v>
      </c>
      <c r="R36" s="2"/>
      <c r="S36" s="2"/>
      <c r="T36" s="2"/>
      <c r="U36" s="2"/>
      <c r="V36" s="2"/>
      <c r="W36" s="2"/>
      <c r="X36" s="2"/>
      <c r="Y36" s="2"/>
      <c r="Z36" s="8"/>
    </row>
    <row r="37" spans="1:26" ht="15.75" customHeight="1" x14ac:dyDescent="0.25">
      <c r="A37" s="2"/>
      <c r="B37" s="237"/>
      <c r="C37" s="215">
        <v>44205</v>
      </c>
      <c r="D37" s="237" t="s">
        <v>388</v>
      </c>
      <c r="E37" s="237" t="s">
        <v>578</v>
      </c>
      <c r="F37" s="237">
        <v>1</v>
      </c>
      <c r="G37" s="237">
        <f t="shared" ref="G37:G40" si="43">L37/F37</f>
        <v>10000</v>
      </c>
      <c r="H37" s="237">
        <v>5000</v>
      </c>
      <c r="I37" s="237">
        <v>5000</v>
      </c>
      <c r="J37" s="237"/>
      <c r="K37" s="237"/>
      <c r="L37" s="237">
        <f t="shared" ref="L37:L40" si="44">H37+I37+J37+K37</f>
        <v>10000</v>
      </c>
      <c r="M37" s="237">
        <f t="shared" ref="M37:M40" si="45">L37*10%</f>
        <v>1000</v>
      </c>
      <c r="N37" s="237">
        <f t="shared" ref="N37:N40" si="46">L37*10%</f>
        <v>1000</v>
      </c>
      <c r="O37" s="237">
        <f t="shared" ref="O37:O40" si="47">L37+M37+N37</f>
        <v>12000</v>
      </c>
      <c r="P37" s="237">
        <f t="shared" ref="P37:P40" si="48">O37*18%</f>
        <v>2160</v>
      </c>
      <c r="Q37" s="237">
        <f t="shared" ref="Q37:Q40" si="49">L37+M37+N37+P37</f>
        <v>14160</v>
      </c>
      <c r="R37" s="2"/>
      <c r="S37" s="2"/>
      <c r="T37" s="2"/>
      <c r="U37" s="2"/>
      <c r="V37" s="2"/>
      <c r="W37" s="2"/>
      <c r="X37" s="2"/>
      <c r="Y37" s="2"/>
      <c r="Z37" s="8"/>
    </row>
    <row r="38" spans="1:26" ht="15.75" customHeight="1" x14ac:dyDescent="0.25">
      <c r="A38" s="2"/>
      <c r="B38" s="237"/>
      <c r="C38" s="215">
        <v>44236</v>
      </c>
      <c r="D38" s="237" t="s">
        <v>423</v>
      </c>
      <c r="E38" s="237" t="s">
        <v>581</v>
      </c>
      <c r="F38" s="237">
        <v>50</v>
      </c>
      <c r="G38" s="237">
        <f t="shared" si="43"/>
        <v>270</v>
      </c>
      <c r="H38" s="237">
        <v>7000</v>
      </c>
      <c r="I38" s="237">
        <v>1000</v>
      </c>
      <c r="J38" s="237">
        <v>2500</v>
      </c>
      <c r="K38" s="237">
        <v>3000</v>
      </c>
      <c r="L38" s="237">
        <f t="shared" si="44"/>
        <v>13500</v>
      </c>
      <c r="M38" s="237">
        <f t="shared" si="45"/>
        <v>1350</v>
      </c>
      <c r="N38" s="237">
        <f t="shared" si="46"/>
        <v>1350</v>
      </c>
      <c r="O38" s="237">
        <f t="shared" si="47"/>
        <v>16200</v>
      </c>
      <c r="P38" s="237">
        <f t="shared" si="48"/>
        <v>2916</v>
      </c>
      <c r="Q38" s="237">
        <f t="shared" si="49"/>
        <v>19116</v>
      </c>
      <c r="R38" s="2"/>
      <c r="S38" s="2"/>
      <c r="T38" s="2"/>
      <c r="U38" s="2"/>
      <c r="V38" s="2"/>
      <c r="W38" s="2"/>
      <c r="X38" s="2"/>
      <c r="Y38" s="2"/>
      <c r="Z38" s="8"/>
    </row>
    <row r="39" spans="1:26" ht="15.75" customHeight="1" x14ac:dyDescent="0.25">
      <c r="A39" s="2"/>
      <c r="B39" s="237"/>
      <c r="C39" s="237">
        <v>93</v>
      </c>
      <c r="D39" s="237" t="s">
        <v>390</v>
      </c>
      <c r="E39" s="237" t="s">
        <v>576</v>
      </c>
      <c r="F39" s="237">
        <v>2</v>
      </c>
      <c r="G39" s="237">
        <f t="shared" si="43"/>
        <v>1500</v>
      </c>
      <c r="H39" s="237">
        <v>3000</v>
      </c>
      <c r="I39" s="237"/>
      <c r="J39" s="237"/>
      <c r="K39" s="237"/>
      <c r="L39" s="237">
        <f t="shared" si="44"/>
        <v>3000</v>
      </c>
      <c r="M39" s="237">
        <f t="shared" si="45"/>
        <v>300</v>
      </c>
      <c r="N39" s="237">
        <f t="shared" si="46"/>
        <v>300</v>
      </c>
      <c r="O39" s="237">
        <f t="shared" si="47"/>
        <v>3600</v>
      </c>
      <c r="P39" s="237">
        <f t="shared" si="48"/>
        <v>648</v>
      </c>
      <c r="Q39" s="237">
        <f t="shared" si="49"/>
        <v>4248</v>
      </c>
      <c r="R39" s="2"/>
      <c r="S39" s="2"/>
      <c r="T39" s="2"/>
      <c r="U39" s="2"/>
      <c r="V39" s="2"/>
      <c r="W39" s="2"/>
      <c r="X39" s="2"/>
      <c r="Y39" s="2"/>
      <c r="Z39" s="8"/>
    </row>
    <row r="40" spans="1:26" ht="15.75" customHeight="1" x14ac:dyDescent="0.25">
      <c r="A40" s="2"/>
      <c r="B40" s="237"/>
      <c r="C40" s="215">
        <v>44295</v>
      </c>
      <c r="D40" s="237" t="s">
        <v>391</v>
      </c>
      <c r="E40" s="237" t="s">
        <v>577</v>
      </c>
      <c r="F40" s="237">
        <v>1</v>
      </c>
      <c r="G40" s="237">
        <f t="shared" si="43"/>
        <v>6300</v>
      </c>
      <c r="H40" s="237">
        <v>800</v>
      </c>
      <c r="I40" s="237">
        <v>2500</v>
      </c>
      <c r="J40" s="237">
        <v>2500</v>
      </c>
      <c r="K40" s="237">
        <v>500</v>
      </c>
      <c r="L40" s="237">
        <f t="shared" si="44"/>
        <v>6300</v>
      </c>
      <c r="M40" s="237">
        <f t="shared" si="45"/>
        <v>630</v>
      </c>
      <c r="N40" s="237">
        <f t="shared" si="46"/>
        <v>630</v>
      </c>
      <c r="O40" s="237">
        <f t="shared" si="47"/>
        <v>7560</v>
      </c>
      <c r="P40" s="237">
        <f t="shared" si="48"/>
        <v>1360.8</v>
      </c>
      <c r="Q40" s="237">
        <f t="shared" si="49"/>
        <v>8920.7999999999993</v>
      </c>
      <c r="R40" s="2"/>
      <c r="S40" s="2"/>
      <c r="T40" s="2"/>
      <c r="U40" s="2"/>
      <c r="V40" s="2"/>
      <c r="W40" s="2"/>
      <c r="X40" s="2"/>
      <c r="Y40" s="2"/>
      <c r="Z40" s="8"/>
    </row>
    <row r="41" spans="1:26" ht="15.75" customHeight="1" x14ac:dyDescent="0.25">
      <c r="A41" s="2"/>
      <c r="B41" s="237"/>
      <c r="C41" s="213" t="s">
        <v>424</v>
      </c>
      <c r="D41" s="213" t="s">
        <v>425</v>
      </c>
      <c r="E41" s="213"/>
      <c r="F41" s="213"/>
      <c r="G41" s="237"/>
      <c r="H41" s="213">
        <f t="shared" ref="H41:Q41" si="50">H42+H43+H44+H45</f>
        <v>11800</v>
      </c>
      <c r="I41" s="213">
        <f t="shared" si="50"/>
        <v>8500</v>
      </c>
      <c r="J41" s="213">
        <f t="shared" si="50"/>
        <v>2500</v>
      </c>
      <c r="K41" s="213">
        <f t="shared" si="50"/>
        <v>500</v>
      </c>
      <c r="L41" s="213">
        <f t="shared" si="50"/>
        <v>23300</v>
      </c>
      <c r="M41" s="213">
        <f t="shared" si="50"/>
        <v>2330</v>
      </c>
      <c r="N41" s="213">
        <f t="shared" si="50"/>
        <v>2330</v>
      </c>
      <c r="O41" s="213">
        <f t="shared" si="50"/>
        <v>27960</v>
      </c>
      <c r="P41" s="213">
        <f t="shared" si="50"/>
        <v>5032.8</v>
      </c>
      <c r="Q41" s="213">
        <f t="shared" si="50"/>
        <v>32992.800000000003</v>
      </c>
      <c r="R41" s="2"/>
      <c r="S41" s="2"/>
      <c r="T41" s="2"/>
      <c r="U41" s="2"/>
      <c r="V41" s="2"/>
      <c r="W41" s="2"/>
      <c r="X41" s="2"/>
      <c r="Y41" s="2"/>
      <c r="Z41" s="8"/>
    </row>
    <row r="42" spans="1:26" ht="15.75" customHeight="1" x14ac:dyDescent="0.25">
      <c r="A42" s="2"/>
      <c r="B42" s="237"/>
      <c r="C42" s="215">
        <v>44206</v>
      </c>
      <c r="D42" s="237" t="s">
        <v>388</v>
      </c>
      <c r="E42" s="237" t="s">
        <v>578</v>
      </c>
      <c r="F42" s="237">
        <v>1</v>
      </c>
      <c r="G42" s="237">
        <f t="shared" ref="G42:G45" si="51">L42/F42</f>
        <v>7000</v>
      </c>
      <c r="H42" s="237">
        <v>5000</v>
      </c>
      <c r="I42" s="237">
        <v>2000</v>
      </c>
      <c r="J42" s="237"/>
      <c r="K42" s="237"/>
      <c r="L42" s="237">
        <f t="shared" ref="L42:L45" si="52">H42+I42+J42+K42</f>
        <v>7000</v>
      </c>
      <c r="M42" s="237">
        <f t="shared" ref="M42:M45" si="53">L42*10%</f>
        <v>700</v>
      </c>
      <c r="N42" s="237">
        <f t="shared" ref="N42:N45" si="54">L42*10%</f>
        <v>700</v>
      </c>
      <c r="O42" s="237">
        <f t="shared" ref="O42:O45" si="55">L42+M42+N42</f>
        <v>8400</v>
      </c>
      <c r="P42" s="237">
        <f t="shared" ref="P42:P45" si="56">O42*18%</f>
        <v>1512</v>
      </c>
      <c r="Q42" s="237">
        <f t="shared" ref="Q42:Q45" si="57">L42+M42+N42+P42</f>
        <v>9912</v>
      </c>
      <c r="R42" s="2"/>
      <c r="S42" s="2"/>
      <c r="T42" s="2"/>
      <c r="U42" s="2"/>
      <c r="V42" s="2"/>
      <c r="W42" s="2"/>
      <c r="X42" s="2"/>
      <c r="Y42" s="2"/>
      <c r="Z42" s="8"/>
    </row>
    <row r="43" spans="1:26" ht="15.75" customHeight="1" x14ac:dyDescent="0.25">
      <c r="A43" s="2"/>
      <c r="B43" s="237"/>
      <c r="C43" s="215">
        <v>44237</v>
      </c>
      <c r="D43" s="237" t="s">
        <v>426</v>
      </c>
      <c r="E43" s="237" t="s">
        <v>582</v>
      </c>
      <c r="F43" s="237">
        <v>15</v>
      </c>
      <c r="G43" s="237">
        <f t="shared" si="51"/>
        <v>466.66666666666669</v>
      </c>
      <c r="H43" s="237">
        <v>3000</v>
      </c>
      <c r="I43" s="237">
        <v>4000</v>
      </c>
      <c r="J43" s="237"/>
      <c r="K43" s="237"/>
      <c r="L43" s="237">
        <f t="shared" si="52"/>
        <v>7000</v>
      </c>
      <c r="M43" s="237">
        <f t="shared" si="53"/>
        <v>700</v>
      </c>
      <c r="N43" s="237">
        <f t="shared" si="54"/>
        <v>700</v>
      </c>
      <c r="O43" s="237">
        <f t="shared" si="55"/>
        <v>8400</v>
      </c>
      <c r="P43" s="237">
        <f t="shared" si="56"/>
        <v>1512</v>
      </c>
      <c r="Q43" s="237">
        <f t="shared" si="57"/>
        <v>9912</v>
      </c>
      <c r="R43" s="2"/>
      <c r="S43" s="2"/>
      <c r="T43" s="2"/>
      <c r="U43" s="2"/>
      <c r="V43" s="2"/>
      <c r="W43" s="2"/>
      <c r="X43" s="2"/>
      <c r="Y43" s="2"/>
      <c r="Z43" s="8"/>
    </row>
    <row r="44" spans="1:26" ht="15.75" customHeight="1" x14ac:dyDescent="0.25">
      <c r="A44" s="2"/>
      <c r="B44" s="237"/>
      <c r="C44" s="215">
        <v>44265</v>
      </c>
      <c r="D44" s="237" t="s">
        <v>390</v>
      </c>
      <c r="E44" s="237" t="s">
        <v>576</v>
      </c>
      <c r="F44" s="237">
        <v>2</v>
      </c>
      <c r="G44" s="237">
        <f t="shared" si="51"/>
        <v>1500</v>
      </c>
      <c r="H44" s="237">
        <v>3000</v>
      </c>
      <c r="I44" s="237"/>
      <c r="J44" s="237"/>
      <c r="K44" s="237"/>
      <c r="L44" s="237">
        <f t="shared" si="52"/>
        <v>3000</v>
      </c>
      <c r="M44" s="237">
        <f t="shared" si="53"/>
        <v>300</v>
      </c>
      <c r="N44" s="237">
        <f t="shared" si="54"/>
        <v>300</v>
      </c>
      <c r="O44" s="237">
        <f t="shared" si="55"/>
        <v>3600</v>
      </c>
      <c r="P44" s="237">
        <f t="shared" si="56"/>
        <v>648</v>
      </c>
      <c r="Q44" s="237">
        <f t="shared" si="57"/>
        <v>4248</v>
      </c>
      <c r="R44" s="2"/>
      <c r="S44" s="2"/>
      <c r="T44" s="2"/>
      <c r="U44" s="2"/>
      <c r="V44" s="2"/>
      <c r="W44" s="2"/>
      <c r="X44" s="2"/>
      <c r="Y44" s="2"/>
      <c r="Z44" s="8"/>
    </row>
    <row r="45" spans="1:26" ht="15.75" customHeight="1" x14ac:dyDescent="0.25">
      <c r="A45" s="2"/>
      <c r="B45" s="237"/>
      <c r="C45" s="215">
        <v>44296</v>
      </c>
      <c r="D45" s="237" t="s">
        <v>391</v>
      </c>
      <c r="E45" s="237" t="s">
        <v>577</v>
      </c>
      <c r="F45" s="237">
        <v>1</v>
      </c>
      <c r="G45" s="237">
        <f t="shared" si="51"/>
        <v>6300</v>
      </c>
      <c r="H45" s="237">
        <v>800</v>
      </c>
      <c r="I45" s="237">
        <v>2500</v>
      </c>
      <c r="J45" s="237">
        <v>2500</v>
      </c>
      <c r="K45" s="237">
        <v>500</v>
      </c>
      <c r="L45" s="237">
        <f t="shared" si="52"/>
        <v>6300</v>
      </c>
      <c r="M45" s="237">
        <f t="shared" si="53"/>
        <v>630</v>
      </c>
      <c r="N45" s="237">
        <f t="shared" si="54"/>
        <v>630</v>
      </c>
      <c r="O45" s="237">
        <f t="shared" si="55"/>
        <v>7560</v>
      </c>
      <c r="P45" s="237">
        <f t="shared" si="56"/>
        <v>1360.8</v>
      </c>
      <c r="Q45" s="237">
        <f t="shared" si="57"/>
        <v>8920.7999999999993</v>
      </c>
      <c r="R45" s="2"/>
      <c r="S45" s="2"/>
      <c r="T45" s="2"/>
      <c r="U45" s="2"/>
      <c r="V45" s="2"/>
      <c r="W45" s="2"/>
      <c r="X45" s="2"/>
      <c r="Y45" s="2"/>
      <c r="Z45" s="8"/>
    </row>
    <row r="46" spans="1:26" ht="15.75" customHeight="1" x14ac:dyDescent="0.25">
      <c r="A46" s="2"/>
      <c r="B46" s="237"/>
      <c r="C46" s="213" t="s">
        <v>427</v>
      </c>
      <c r="D46" s="213" t="s">
        <v>428</v>
      </c>
      <c r="E46" s="213"/>
      <c r="F46" s="213"/>
      <c r="G46" s="237"/>
      <c r="H46" s="213">
        <f t="shared" ref="H46:Q46" si="58">H47+H48</f>
        <v>7600</v>
      </c>
      <c r="I46" s="213">
        <f t="shared" si="58"/>
        <v>0</v>
      </c>
      <c r="J46" s="213">
        <f t="shared" si="58"/>
        <v>3600</v>
      </c>
      <c r="K46" s="213">
        <f t="shared" si="58"/>
        <v>0</v>
      </c>
      <c r="L46" s="213">
        <f t="shared" si="58"/>
        <v>11200</v>
      </c>
      <c r="M46" s="213">
        <f t="shared" si="58"/>
        <v>1120</v>
      </c>
      <c r="N46" s="213">
        <f t="shared" si="58"/>
        <v>1120</v>
      </c>
      <c r="O46" s="213">
        <f t="shared" si="58"/>
        <v>13440</v>
      </c>
      <c r="P46" s="213">
        <f t="shared" si="58"/>
        <v>2419.1999999999998</v>
      </c>
      <c r="Q46" s="213">
        <f t="shared" si="58"/>
        <v>15859.2</v>
      </c>
      <c r="R46" s="2"/>
      <c r="S46" s="2"/>
      <c r="T46" s="2"/>
      <c r="U46" s="2"/>
      <c r="V46" s="2"/>
      <c r="W46" s="2"/>
      <c r="X46" s="2"/>
      <c r="Y46" s="2"/>
      <c r="Z46" s="8"/>
    </row>
    <row r="47" spans="1:26" ht="15.75" customHeight="1" x14ac:dyDescent="0.25">
      <c r="A47" s="2"/>
      <c r="B47" s="237"/>
      <c r="C47" s="215">
        <v>44207</v>
      </c>
      <c r="D47" s="237" t="s">
        <v>429</v>
      </c>
      <c r="E47" s="237" t="s">
        <v>576</v>
      </c>
      <c r="F47" s="237">
        <v>1</v>
      </c>
      <c r="G47" s="237">
        <f t="shared" ref="G47:G48" si="59">L47/F47</f>
        <v>4000</v>
      </c>
      <c r="H47" s="237">
        <v>4000</v>
      </c>
      <c r="I47" s="237"/>
      <c r="J47" s="237"/>
      <c r="K47" s="237"/>
      <c r="L47" s="237">
        <f t="shared" ref="L47:L48" si="60">H47+I47+J47+K47</f>
        <v>4000</v>
      </c>
      <c r="M47" s="237">
        <f t="shared" ref="M47:M48" si="61">L47*10%</f>
        <v>400</v>
      </c>
      <c r="N47" s="237">
        <f t="shared" ref="N47:N48" si="62">L47*10%</f>
        <v>400</v>
      </c>
      <c r="O47" s="237">
        <f t="shared" ref="O47:O48" si="63">L47+M47+N47</f>
        <v>4800</v>
      </c>
      <c r="P47" s="237">
        <f t="shared" ref="P47:P48" si="64">O47*18%</f>
        <v>864</v>
      </c>
      <c r="Q47" s="237">
        <f t="shared" ref="Q47:Q48" si="65">L47+M47+N47+P47</f>
        <v>5664</v>
      </c>
      <c r="R47" s="2"/>
      <c r="S47" s="2"/>
      <c r="T47" s="2"/>
      <c r="U47" s="2"/>
      <c r="V47" s="2"/>
      <c r="W47" s="2"/>
      <c r="X47" s="2"/>
      <c r="Y47" s="2"/>
      <c r="Z47" s="8"/>
    </row>
    <row r="48" spans="1:26" ht="15.75" customHeight="1" x14ac:dyDescent="0.25">
      <c r="A48" s="2"/>
      <c r="B48" s="237"/>
      <c r="C48" s="215">
        <v>44238</v>
      </c>
      <c r="D48" s="237" t="s">
        <v>452</v>
      </c>
      <c r="E48" s="237" t="s">
        <v>576</v>
      </c>
      <c r="F48" s="237">
        <v>1</v>
      </c>
      <c r="G48" s="237">
        <f t="shared" si="59"/>
        <v>7200</v>
      </c>
      <c r="H48" s="237">
        <v>3600</v>
      </c>
      <c r="I48" s="237"/>
      <c r="J48" s="237">
        <v>3600</v>
      </c>
      <c r="K48" s="237"/>
      <c r="L48" s="237">
        <f t="shared" si="60"/>
        <v>7200</v>
      </c>
      <c r="M48" s="237">
        <f t="shared" si="61"/>
        <v>720</v>
      </c>
      <c r="N48" s="237">
        <f t="shared" si="62"/>
        <v>720</v>
      </c>
      <c r="O48" s="237">
        <f t="shared" si="63"/>
        <v>8640</v>
      </c>
      <c r="P48" s="237">
        <f t="shared" si="64"/>
        <v>1555.2</v>
      </c>
      <c r="Q48" s="237">
        <f t="shared" si="65"/>
        <v>10195.200000000001</v>
      </c>
      <c r="R48" s="2"/>
      <c r="S48" s="2"/>
      <c r="T48" s="2"/>
      <c r="U48" s="2"/>
      <c r="V48" s="2"/>
      <c r="W48" s="2"/>
      <c r="X48" s="2"/>
      <c r="Y48" s="2"/>
      <c r="Z48" s="8"/>
    </row>
    <row r="49" spans="1:26" ht="15.75" customHeight="1" x14ac:dyDescent="0.25">
      <c r="A49" s="2"/>
      <c r="B49" s="213" t="s">
        <v>430</v>
      </c>
      <c r="C49" s="524" t="s">
        <v>431</v>
      </c>
      <c r="D49" s="546"/>
      <c r="E49" s="213"/>
      <c r="F49" s="213"/>
      <c r="G49" s="237"/>
      <c r="H49" s="213"/>
      <c r="I49" s="213"/>
      <c r="J49" s="213"/>
      <c r="K49" s="213"/>
      <c r="L49" s="237"/>
      <c r="M49" s="237"/>
      <c r="N49" s="237"/>
      <c r="O49" s="237"/>
      <c r="P49" s="237"/>
      <c r="Q49" s="237"/>
      <c r="R49" s="2"/>
      <c r="S49" s="2"/>
      <c r="T49" s="2"/>
      <c r="U49" s="2"/>
      <c r="V49" s="2"/>
      <c r="W49" s="2"/>
      <c r="X49" s="2"/>
      <c r="Y49" s="2"/>
      <c r="Z49" s="8"/>
    </row>
    <row r="50" spans="1:26" ht="15.75" customHeight="1" x14ac:dyDescent="0.25">
      <c r="A50" s="2"/>
      <c r="B50" s="237"/>
      <c r="C50" s="213" t="s">
        <v>453</v>
      </c>
      <c r="D50" s="213" t="s">
        <v>454</v>
      </c>
      <c r="E50" s="213"/>
      <c r="F50" s="213"/>
      <c r="G50" s="237"/>
      <c r="H50" s="213">
        <f t="shared" ref="H50:Q50" si="66">H51+H52+H53+H54</f>
        <v>15900</v>
      </c>
      <c r="I50" s="213">
        <f t="shared" si="66"/>
        <v>10500</v>
      </c>
      <c r="J50" s="213">
        <f t="shared" si="66"/>
        <v>6000</v>
      </c>
      <c r="K50" s="213">
        <f t="shared" si="66"/>
        <v>40600</v>
      </c>
      <c r="L50" s="213">
        <f t="shared" si="66"/>
        <v>73000</v>
      </c>
      <c r="M50" s="213">
        <f t="shared" si="66"/>
        <v>7300</v>
      </c>
      <c r="N50" s="213">
        <f t="shared" si="66"/>
        <v>7300</v>
      </c>
      <c r="O50" s="213">
        <f t="shared" si="66"/>
        <v>87600</v>
      </c>
      <c r="P50" s="213">
        <f t="shared" si="66"/>
        <v>15768</v>
      </c>
      <c r="Q50" s="213">
        <f t="shared" si="66"/>
        <v>103368</v>
      </c>
      <c r="R50" s="2"/>
      <c r="S50" s="2"/>
      <c r="T50" s="2"/>
      <c r="U50" s="2"/>
      <c r="V50" s="2"/>
      <c r="W50" s="2"/>
      <c r="X50" s="2"/>
      <c r="Y50" s="2"/>
      <c r="Z50" s="8"/>
    </row>
    <row r="51" spans="1:26" ht="15.75" customHeight="1" x14ac:dyDescent="0.25">
      <c r="A51" s="2"/>
      <c r="B51" s="237"/>
      <c r="C51" s="215">
        <v>44209</v>
      </c>
      <c r="D51" s="237" t="s">
        <v>434</v>
      </c>
      <c r="E51" s="237" t="s">
        <v>578</v>
      </c>
      <c r="F51" s="237">
        <v>1</v>
      </c>
      <c r="G51" s="237">
        <f t="shared" ref="G51:G54" si="67">L51/F51</f>
        <v>9000</v>
      </c>
      <c r="H51" s="237">
        <v>3000</v>
      </c>
      <c r="I51" s="237">
        <v>6000</v>
      </c>
      <c r="J51" s="237"/>
      <c r="K51" s="237"/>
      <c r="L51" s="237">
        <f t="shared" ref="L51:L54" si="68">H51+I51+J51+K51</f>
        <v>9000</v>
      </c>
      <c r="M51" s="237">
        <f t="shared" ref="M51:M54" si="69">L51*10%</f>
        <v>900</v>
      </c>
      <c r="N51" s="237">
        <f t="shared" ref="N51:N54" si="70">L51*10%</f>
        <v>900</v>
      </c>
      <c r="O51" s="237">
        <f t="shared" ref="O51:O54" si="71">L51+M51+N51</f>
        <v>10800</v>
      </c>
      <c r="P51" s="237">
        <f t="shared" ref="P51:P54" si="72">O51*18%</f>
        <v>1944</v>
      </c>
      <c r="Q51" s="237">
        <f t="shared" ref="Q51:Q54" si="73">L51+M51+N51+P51</f>
        <v>12744</v>
      </c>
      <c r="R51" s="2"/>
      <c r="S51" s="2"/>
      <c r="T51" s="2"/>
      <c r="U51" s="2"/>
      <c r="V51" s="2"/>
      <c r="W51" s="2"/>
      <c r="X51" s="2"/>
      <c r="Y51" s="2"/>
      <c r="Z51" s="8"/>
    </row>
    <row r="52" spans="1:26" ht="15.75" customHeight="1" x14ac:dyDescent="0.25">
      <c r="A52" s="2"/>
      <c r="B52" s="237"/>
      <c r="C52" s="215">
        <v>44240</v>
      </c>
      <c r="D52" s="237" t="s">
        <v>455</v>
      </c>
      <c r="E52" s="237" t="s">
        <v>581</v>
      </c>
      <c r="F52" s="237">
        <v>12</v>
      </c>
      <c r="G52" s="237">
        <f t="shared" si="67"/>
        <v>4375</v>
      </c>
      <c r="H52" s="237">
        <v>8000</v>
      </c>
      <c r="I52" s="237">
        <v>1500</v>
      </c>
      <c r="J52" s="237">
        <v>3000</v>
      </c>
      <c r="K52" s="237">
        <v>40000</v>
      </c>
      <c r="L52" s="237">
        <f t="shared" si="68"/>
        <v>52500</v>
      </c>
      <c r="M52" s="237">
        <f t="shared" si="69"/>
        <v>5250</v>
      </c>
      <c r="N52" s="237">
        <f t="shared" si="70"/>
        <v>5250</v>
      </c>
      <c r="O52" s="237">
        <f t="shared" si="71"/>
        <v>63000</v>
      </c>
      <c r="P52" s="237">
        <f t="shared" si="72"/>
        <v>11340</v>
      </c>
      <c r="Q52" s="237">
        <f t="shared" si="73"/>
        <v>74340</v>
      </c>
      <c r="R52" s="2"/>
      <c r="S52" s="2"/>
      <c r="T52" s="2"/>
      <c r="U52" s="2"/>
      <c r="V52" s="2"/>
      <c r="W52" s="2"/>
      <c r="X52" s="2"/>
      <c r="Y52" s="2"/>
      <c r="Z52" s="8"/>
    </row>
    <row r="53" spans="1:26" ht="15.75" customHeight="1" x14ac:dyDescent="0.25">
      <c r="A53" s="2"/>
      <c r="B53" s="237"/>
      <c r="C53" s="215">
        <v>44268</v>
      </c>
      <c r="D53" s="237" t="s">
        <v>436</v>
      </c>
      <c r="E53" s="237" t="s">
        <v>576</v>
      </c>
      <c r="F53" s="237">
        <v>1</v>
      </c>
      <c r="G53" s="237">
        <f t="shared" si="67"/>
        <v>4000</v>
      </c>
      <c r="H53" s="237">
        <v>4000</v>
      </c>
      <c r="I53" s="237"/>
      <c r="J53" s="237"/>
      <c r="K53" s="237"/>
      <c r="L53" s="237">
        <f t="shared" si="68"/>
        <v>4000</v>
      </c>
      <c r="M53" s="237">
        <f t="shared" si="69"/>
        <v>400</v>
      </c>
      <c r="N53" s="237">
        <f t="shared" si="70"/>
        <v>400</v>
      </c>
      <c r="O53" s="237">
        <f t="shared" si="71"/>
        <v>4800</v>
      </c>
      <c r="P53" s="237">
        <f t="shared" si="72"/>
        <v>864</v>
      </c>
      <c r="Q53" s="237">
        <f t="shared" si="73"/>
        <v>5664</v>
      </c>
      <c r="R53" s="2"/>
      <c r="S53" s="2"/>
      <c r="T53" s="2"/>
      <c r="U53" s="2"/>
      <c r="V53" s="2"/>
      <c r="W53" s="2"/>
      <c r="X53" s="2"/>
      <c r="Y53" s="2"/>
      <c r="Z53" s="8"/>
    </row>
    <row r="54" spans="1:26" ht="15.75" customHeight="1" x14ac:dyDescent="0.25">
      <c r="A54" s="2"/>
      <c r="B54" s="237"/>
      <c r="C54" s="215">
        <v>44299</v>
      </c>
      <c r="D54" s="237" t="s">
        <v>437</v>
      </c>
      <c r="E54" s="237" t="s">
        <v>577</v>
      </c>
      <c r="F54" s="237">
        <v>1</v>
      </c>
      <c r="G54" s="237">
        <f t="shared" si="67"/>
        <v>7500</v>
      </c>
      <c r="H54" s="237">
        <v>900</v>
      </c>
      <c r="I54" s="237">
        <v>3000</v>
      </c>
      <c r="J54" s="237">
        <v>3000</v>
      </c>
      <c r="K54" s="237">
        <v>600</v>
      </c>
      <c r="L54" s="237">
        <f t="shared" si="68"/>
        <v>7500</v>
      </c>
      <c r="M54" s="237">
        <f t="shared" si="69"/>
        <v>750</v>
      </c>
      <c r="N54" s="237">
        <f t="shared" si="70"/>
        <v>750</v>
      </c>
      <c r="O54" s="237">
        <f t="shared" si="71"/>
        <v>9000</v>
      </c>
      <c r="P54" s="237">
        <f t="shared" si="72"/>
        <v>1620</v>
      </c>
      <c r="Q54" s="237">
        <f t="shared" si="73"/>
        <v>10620</v>
      </c>
      <c r="R54" s="2"/>
      <c r="S54" s="2"/>
      <c r="T54" s="2"/>
      <c r="U54" s="2"/>
      <c r="V54" s="2"/>
      <c r="W54" s="2"/>
      <c r="X54" s="2"/>
      <c r="Y54" s="2"/>
      <c r="Z54" s="8"/>
    </row>
    <row r="55" spans="1:26" ht="15.75" customHeight="1" x14ac:dyDescent="0.25">
      <c r="A55" s="2"/>
      <c r="B55" s="2"/>
      <c r="C55" s="2"/>
      <c r="D55" s="2"/>
      <c r="E55" s="2"/>
      <c r="F55" s="2"/>
      <c r="G55" s="2"/>
      <c r="H55" s="2"/>
      <c r="I55" s="2"/>
      <c r="J55" s="2"/>
      <c r="K55" s="337"/>
      <c r="L55" s="337"/>
      <c r="M55" s="337"/>
      <c r="N55" s="2"/>
      <c r="O55" s="2"/>
      <c r="P55" s="2"/>
      <c r="Q55" s="2"/>
      <c r="R55" s="2"/>
      <c r="S55" s="2"/>
      <c r="T55" s="2"/>
      <c r="U55" s="2"/>
      <c r="V55" s="2"/>
      <c r="W55" s="2"/>
      <c r="X55" s="2"/>
      <c r="Y55" s="2"/>
      <c r="Z55" s="8"/>
    </row>
    <row r="56" spans="1:26" ht="15.75" customHeight="1" x14ac:dyDescent="0.25">
      <c r="A56" s="2"/>
      <c r="B56" s="2"/>
      <c r="C56" s="539" t="s">
        <v>604</v>
      </c>
      <c r="D56" s="545"/>
      <c r="E56" s="545"/>
      <c r="F56" s="545"/>
      <c r="G56" s="545"/>
      <c r="H56" s="545"/>
      <c r="I56" s="545"/>
      <c r="J56" s="546"/>
      <c r="K56" s="338"/>
      <c r="L56" s="544" t="s">
        <v>605</v>
      </c>
      <c r="M56" s="544"/>
      <c r="N56" s="544"/>
      <c r="O56" s="544"/>
      <c r="P56" s="544"/>
      <c r="Q56" s="544"/>
      <c r="R56" s="544"/>
      <c r="S56" s="304"/>
      <c r="T56" s="305"/>
      <c r="U56" s="2"/>
      <c r="V56" s="2"/>
      <c r="W56" s="2"/>
      <c r="X56" s="2"/>
      <c r="Y56" s="2"/>
      <c r="Z56" s="8"/>
    </row>
    <row r="57" spans="1:26" ht="15.75" customHeight="1" x14ac:dyDescent="0.25">
      <c r="A57" s="2"/>
      <c r="B57" s="2"/>
      <c r="C57" s="2"/>
      <c r="D57" s="8"/>
      <c r="E57" s="8"/>
      <c r="F57" s="8"/>
      <c r="G57" s="8"/>
      <c r="H57" s="8"/>
      <c r="I57" s="8"/>
      <c r="J57" s="8"/>
      <c r="K57" s="338"/>
      <c r="L57" s="338"/>
      <c r="M57" s="338"/>
      <c r="N57" s="2"/>
      <c r="O57" s="2"/>
      <c r="P57" s="2"/>
      <c r="Q57" s="2"/>
      <c r="R57" s="2"/>
      <c r="S57" s="2"/>
      <c r="T57" s="2"/>
      <c r="U57" s="2"/>
      <c r="V57" s="2"/>
      <c r="W57" s="2"/>
      <c r="X57" s="2"/>
      <c r="Y57" s="2"/>
      <c r="Z57" s="8"/>
    </row>
    <row r="58" spans="1:26" ht="50.25" customHeight="1" x14ac:dyDescent="0.25">
      <c r="A58" s="2"/>
      <c r="B58" s="2"/>
      <c r="C58" s="2"/>
      <c r="D58" s="2"/>
      <c r="E58" s="213" t="s">
        <v>568</v>
      </c>
      <c r="F58" s="213" t="s">
        <v>589</v>
      </c>
      <c r="G58" s="213" t="s">
        <v>586</v>
      </c>
      <c r="H58" s="213" t="s">
        <v>590</v>
      </c>
      <c r="I58" s="213" t="s">
        <v>587</v>
      </c>
      <c r="J58" s="213" t="s">
        <v>573</v>
      </c>
      <c r="K58" s="338"/>
      <c r="L58" s="213" t="s">
        <v>516</v>
      </c>
      <c r="M58" s="213" t="s">
        <v>568</v>
      </c>
      <c r="N58" s="213" t="s">
        <v>585</v>
      </c>
      <c r="O58" s="213" t="s">
        <v>586</v>
      </c>
      <c r="P58" s="213" t="s">
        <v>587</v>
      </c>
      <c r="Q58" s="648" t="s">
        <v>588</v>
      </c>
      <c r="R58" s="355"/>
      <c r="U58" s="2"/>
      <c r="V58" s="2"/>
      <c r="W58" s="2"/>
      <c r="X58" s="2"/>
      <c r="Y58" s="2"/>
      <c r="Z58" s="8"/>
    </row>
    <row r="59" spans="1:26" ht="51" customHeight="1" x14ac:dyDescent="0.25">
      <c r="A59" s="2"/>
      <c r="B59" s="2"/>
      <c r="C59" s="213" t="s">
        <v>592</v>
      </c>
      <c r="D59" s="237" t="s">
        <v>593</v>
      </c>
      <c r="E59" s="237">
        <f t="shared" ref="E59:J59" si="74">L5</f>
        <v>310500</v>
      </c>
      <c r="F59" s="237">
        <f t="shared" si="74"/>
        <v>31050</v>
      </c>
      <c r="G59" s="237">
        <f t="shared" si="74"/>
        <v>31050</v>
      </c>
      <c r="H59" s="237">
        <f t="shared" si="74"/>
        <v>372600</v>
      </c>
      <c r="I59" s="237">
        <f t="shared" si="74"/>
        <v>67068</v>
      </c>
      <c r="J59" s="237">
        <f t="shared" si="74"/>
        <v>439668</v>
      </c>
      <c r="K59" s="338"/>
      <c r="L59" s="213" t="s">
        <v>591</v>
      </c>
      <c r="M59" s="637">
        <f>L8+L14+L20+L37+L42+L51</f>
        <v>50500</v>
      </c>
      <c r="N59" s="237">
        <f t="shared" ref="M59:P60" si="75">M8+M14+M20+M37+M42+M51</f>
        <v>5050</v>
      </c>
      <c r="O59" s="237">
        <f t="shared" si="75"/>
        <v>5050</v>
      </c>
      <c r="P59" s="237">
        <f t="shared" si="75"/>
        <v>60600</v>
      </c>
      <c r="Q59" s="649">
        <f>Q8+Q14+Q20+Q37+Q42+Q51</f>
        <v>71508</v>
      </c>
      <c r="R59" s="432"/>
      <c r="U59" s="2"/>
      <c r="V59" s="2"/>
      <c r="W59" s="2"/>
      <c r="X59" s="2"/>
      <c r="Y59" s="8"/>
      <c r="Z59" s="8"/>
    </row>
    <row r="60" spans="1:26" ht="27" customHeight="1" x14ac:dyDescent="0.25">
      <c r="A60" s="2"/>
      <c r="B60" s="2"/>
      <c r="C60" s="213" t="s">
        <v>595</v>
      </c>
      <c r="D60" s="240" t="s">
        <v>403</v>
      </c>
      <c r="E60" s="237">
        <f t="shared" ref="E60:J60" si="76">L24</f>
        <v>37200</v>
      </c>
      <c r="F60" s="237">
        <f t="shared" si="76"/>
        <v>3720</v>
      </c>
      <c r="G60" s="237">
        <f t="shared" si="76"/>
        <v>3720</v>
      </c>
      <c r="H60" s="237">
        <f t="shared" si="76"/>
        <v>44640</v>
      </c>
      <c r="I60" s="237">
        <f t="shared" si="76"/>
        <v>8035.2000000000007</v>
      </c>
      <c r="J60" s="237">
        <f t="shared" si="76"/>
        <v>52675.200000000004</v>
      </c>
      <c r="K60" s="338"/>
      <c r="L60" s="213" t="s">
        <v>594</v>
      </c>
      <c r="M60" s="637">
        <f>L9+L15+L21+L38+L43+L52</f>
        <v>326000</v>
      </c>
      <c r="N60" s="237">
        <f t="shared" si="75"/>
        <v>32600</v>
      </c>
      <c r="O60" s="237">
        <f t="shared" si="75"/>
        <v>32600</v>
      </c>
      <c r="P60" s="237">
        <f t="shared" si="75"/>
        <v>391200</v>
      </c>
      <c r="Q60" s="649">
        <f>Q9+Q15+Q21+Q38+Q43+Q52</f>
        <v>461616</v>
      </c>
      <c r="R60" s="432"/>
      <c r="U60" s="2"/>
      <c r="V60" s="2"/>
      <c r="W60" s="2"/>
      <c r="X60" s="2"/>
      <c r="Y60" s="8"/>
      <c r="Z60" s="8"/>
    </row>
    <row r="61" spans="1:26" ht="15.75" customHeight="1" x14ac:dyDescent="0.25">
      <c r="A61" s="2"/>
      <c r="B61" s="2"/>
      <c r="C61" s="213" t="s">
        <v>597</v>
      </c>
      <c r="D61" s="240" t="s">
        <v>598</v>
      </c>
      <c r="E61" s="237">
        <f t="shared" ref="E61:J61" si="77">L34</f>
        <v>140300</v>
      </c>
      <c r="F61" s="237">
        <f t="shared" si="77"/>
        <v>14030</v>
      </c>
      <c r="G61" s="237">
        <f t="shared" si="77"/>
        <v>14030</v>
      </c>
      <c r="H61" s="237">
        <f t="shared" si="77"/>
        <v>168360</v>
      </c>
      <c r="I61" s="237">
        <f t="shared" si="77"/>
        <v>30304.799999999999</v>
      </c>
      <c r="J61" s="237">
        <f t="shared" si="77"/>
        <v>198664.8</v>
      </c>
      <c r="K61" s="338"/>
      <c r="L61" s="213" t="s">
        <v>596</v>
      </c>
      <c r="M61" s="637">
        <f>L28+L47+L48</f>
        <v>18400</v>
      </c>
      <c r="N61" s="237">
        <f>M28+M47+M48</f>
        <v>1840</v>
      </c>
      <c r="O61" s="237">
        <f>N28+N47+N48</f>
        <v>1840</v>
      </c>
      <c r="P61" s="237">
        <f>O28+O47+O48</f>
        <v>22080</v>
      </c>
      <c r="Q61" s="649">
        <f>Q28+Q47+Q48</f>
        <v>26054.400000000001</v>
      </c>
      <c r="R61" s="432"/>
      <c r="U61" s="2"/>
      <c r="V61" s="2"/>
      <c r="W61" s="2"/>
      <c r="X61" s="2"/>
      <c r="Y61" s="8"/>
      <c r="Z61" s="8"/>
    </row>
    <row r="62" spans="1:26" ht="53.25" customHeight="1" x14ac:dyDescent="0.25">
      <c r="A62" s="2"/>
      <c r="B62" s="2"/>
      <c r="C62" s="519" t="s">
        <v>600</v>
      </c>
      <c r="D62" s="546"/>
      <c r="E62" s="213">
        <f t="shared" ref="E62:J62" si="78">E59+E60+E61</f>
        <v>488000</v>
      </c>
      <c r="F62" s="213">
        <f t="shared" si="78"/>
        <v>48800</v>
      </c>
      <c r="G62" s="213">
        <f t="shared" si="78"/>
        <v>48800</v>
      </c>
      <c r="H62" s="213">
        <f t="shared" si="78"/>
        <v>585600</v>
      </c>
      <c r="I62" s="213">
        <f t="shared" si="78"/>
        <v>105408</v>
      </c>
      <c r="J62" s="640">
        <f t="shared" si="78"/>
        <v>691008</v>
      </c>
      <c r="K62" s="338"/>
      <c r="L62" s="213" t="s">
        <v>599</v>
      </c>
      <c r="M62" s="637">
        <f>L27+L32+L33+L29</f>
        <v>30000</v>
      </c>
      <c r="N62" s="237">
        <f>M27+M32+M33+M29</f>
        <v>3000</v>
      </c>
      <c r="O62" s="237">
        <f>N27+N32+N33+N29</f>
        <v>3000</v>
      </c>
      <c r="P62" s="237">
        <f>O27+O32+O33+O29</f>
        <v>36000</v>
      </c>
      <c r="Q62" s="649">
        <f>Q27+Q32+Q33+Q29</f>
        <v>42480</v>
      </c>
      <c r="R62" s="432"/>
      <c r="U62" s="2"/>
      <c r="V62" s="2"/>
      <c r="W62" s="2"/>
      <c r="X62" s="2"/>
      <c r="Y62" s="8"/>
      <c r="Z62" s="8"/>
    </row>
    <row r="63" spans="1:26" ht="15.75" customHeight="1" x14ac:dyDescent="0.25">
      <c r="A63" s="2"/>
      <c r="B63" s="2"/>
      <c r="C63" s="2"/>
      <c r="D63" s="2"/>
      <c r="E63" s="2"/>
      <c r="F63" s="2"/>
      <c r="G63" s="2"/>
      <c r="H63" s="2"/>
      <c r="I63" s="2"/>
      <c r="J63" s="2"/>
      <c r="K63" s="338"/>
      <c r="L63" s="213" t="s">
        <v>601</v>
      </c>
      <c r="M63" s="637">
        <f>L10+L16+L22+L39+L44+L53</f>
        <v>21000</v>
      </c>
      <c r="N63" s="237">
        <f t="shared" ref="M63:P64" si="79">M10+M16+M22+M39+M44+M53</f>
        <v>2100</v>
      </c>
      <c r="O63" s="237">
        <f t="shared" si="79"/>
        <v>2100</v>
      </c>
      <c r="P63" s="237">
        <f t="shared" si="79"/>
        <v>25200</v>
      </c>
      <c r="Q63" s="649">
        <f>Q10+Q16+Q22+Q39+Q44+Q53</f>
        <v>29736</v>
      </c>
      <c r="R63" s="432"/>
      <c r="U63" s="2"/>
      <c r="V63" s="2"/>
      <c r="W63" s="2"/>
      <c r="X63" s="2"/>
      <c r="Y63" s="8"/>
      <c r="Z63" s="8"/>
    </row>
    <row r="64" spans="1:26" ht="34.5" customHeight="1" x14ac:dyDescent="0.25">
      <c r="A64" s="2"/>
      <c r="B64" s="2"/>
      <c r="C64" s="2"/>
      <c r="D64" s="2"/>
      <c r="E64" s="2"/>
      <c r="F64" s="2"/>
      <c r="G64" s="2"/>
      <c r="H64" s="2"/>
      <c r="I64" s="2"/>
      <c r="J64" s="2"/>
      <c r="K64" s="338"/>
      <c r="L64" s="213" t="s">
        <v>602</v>
      </c>
      <c r="M64" s="637">
        <f>L11+L17+L23+L40+L45+L54</f>
        <v>42100</v>
      </c>
      <c r="N64" s="237">
        <f t="shared" si="79"/>
        <v>4210</v>
      </c>
      <c r="O64" s="237">
        <f t="shared" si="79"/>
        <v>4210</v>
      </c>
      <c r="P64" s="237">
        <f t="shared" si="79"/>
        <v>50520</v>
      </c>
      <c r="Q64" s="649">
        <f>Q11+Q17+Q23+Q40+Q45+Q54</f>
        <v>59613.600000000006</v>
      </c>
      <c r="R64" s="432"/>
      <c r="U64" s="2"/>
      <c r="V64" s="2"/>
      <c r="W64" s="2"/>
      <c r="X64" s="2"/>
      <c r="Y64" s="8"/>
      <c r="Z64" s="8"/>
    </row>
    <row r="65" spans="1:26" ht="15.75" customHeight="1" x14ac:dyDescent="0.25">
      <c r="A65" s="2"/>
      <c r="B65" s="2"/>
      <c r="C65" s="2"/>
      <c r="D65" s="2"/>
      <c r="E65" s="2"/>
      <c r="F65" s="2"/>
      <c r="G65" s="2"/>
      <c r="H65" s="2"/>
      <c r="I65" s="2"/>
      <c r="J65" s="2"/>
      <c r="K65" s="338"/>
      <c r="L65" s="213" t="s">
        <v>114</v>
      </c>
      <c r="M65" s="213">
        <f t="shared" ref="M65:Q65" si="80">SUM(M59:M64)</f>
        <v>488000</v>
      </c>
      <c r="N65" s="213">
        <f t="shared" si="80"/>
        <v>48800</v>
      </c>
      <c r="O65" s="213">
        <f t="shared" si="80"/>
        <v>48800</v>
      </c>
      <c r="P65" s="213">
        <f t="shared" si="80"/>
        <v>585600</v>
      </c>
      <c r="Q65" s="650">
        <f t="shared" si="80"/>
        <v>691008</v>
      </c>
      <c r="R65" s="432"/>
      <c r="U65" s="2"/>
      <c r="V65" s="2"/>
      <c r="W65" s="2"/>
      <c r="X65" s="2"/>
      <c r="Y65" s="8"/>
      <c r="Z65" s="8"/>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8"/>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8"/>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8"/>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8"/>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8"/>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8"/>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8"/>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8"/>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8"/>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8"/>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8"/>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8"/>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8"/>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8"/>
    </row>
    <row r="80" spans="1:26" ht="15.75" customHeight="1" x14ac:dyDescent="0.25">
      <c r="A80" s="8"/>
      <c r="B80" s="8"/>
      <c r="C80" s="8"/>
      <c r="D80" s="8"/>
      <c r="E80" s="8"/>
      <c r="F80" s="8"/>
      <c r="G80" s="8"/>
      <c r="H80" s="8"/>
      <c r="I80" s="8"/>
      <c r="J80" s="8"/>
      <c r="K80" s="8"/>
      <c r="L80" s="8"/>
      <c r="M80" s="8"/>
      <c r="N80" s="2"/>
      <c r="O80" s="2"/>
      <c r="P80" s="2"/>
      <c r="Q80" s="2"/>
      <c r="R80" s="2"/>
      <c r="S80" s="2"/>
      <c r="T80" s="2"/>
      <c r="U80" s="2"/>
      <c r="V80" s="2"/>
      <c r="W80" s="2"/>
      <c r="X80" s="2"/>
      <c r="Y80" s="2"/>
      <c r="Z80" s="8"/>
    </row>
    <row r="81" spans="1:26" ht="15.75" customHeight="1" x14ac:dyDescent="0.25">
      <c r="A81" s="8"/>
      <c r="B81" s="8"/>
      <c r="C81" s="8"/>
      <c r="D81" s="8"/>
      <c r="E81" s="8"/>
      <c r="F81" s="8"/>
      <c r="G81" s="8"/>
      <c r="H81" s="8"/>
      <c r="I81" s="8"/>
      <c r="J81" s="8"/>
      <c r="K81" s="8"/>
      <c r="L81" s="8"/>
      <c r="M81" s="8"/>
      <c r="N81" s="2"/>
      <c r="O81" s="2"/>
      <c r="P81" s="2"/>
      <c r="Q81" s="2"/>
      <c r="R81" s="2"/>
      <c r="S81" s="2"/>
      <c r="T81" s="2"/>
      <c r="U81" s="2"/>
      <c r="V81" s="2"/>
      <c r="W81" s="2"/>
      <c r="X81" s="2"/>
      <c r="Y81" s="2"/>
      <c r="Z81" s="8"/>
    </row>
    <row r="82" spans="1:26" ht="15.75" customHeight="1" x14ac:dyDescent="0.25">
      <c r="A82" s="8"/>
      <c r="B82" s="8"/>
      <c r="C82" s="8"/>
      <c r="D82" s="8"/>
      <c r="E82" s="8"/>
      <c r="F82" s="8"/>
      <c r="G82" s="8"/>
      <c r="H82" s="8"/>
      <c r="I82" s="8"/>
      <c r="J82" s="8"/>
      <c r="K82" s="8"/>
      <c r="L82" s="8"/>
      <c r="M82" s="8"/>
      <c r="N82" s="2"/>
      <c r="O82" s="2"/>
      <c r="P82" s="2"/>
      <c r="Q82" s="2"/>
      <c r="R82" s="2"/>
      <c r="S82" s="2"/>
      <c r="T82" s="2"/>
      <c r="U82" s="2"/>
      <c r="V82" s="2"/>
      <c r="W82" s="2"/>
      <c r="X82" s="2"/>
      <c r="Y82" s="2"/>
      <c r="Z82" s="8"/>
    </row>
    <row r="83" spans="1:26" ht="15.75" customHeight="1" x14ac:dyDescent="0.25">
      <c r="A83" s="8"/>
      <c r="B83" s="8"/>
      <c r="C83" s="8"/>
      <c r="D83" s="8"/>
      <c r="E83" s="8"/>
      <c r="F83" s="8"/>
      <c r="G83" s="8"/>
      <c r="H83" s="8"/>
      <c r="I83" s="8"/>
      <c r="J83" s="8"/>
      <c r="K83" s="8"/>
      <c r="L83" s="8"/>
      <c r="M83" s="8"/>
      <c r="N83" s="2"/>
      <c r="O83" s="2"/>
      <c r="P83" s="2"/>
      <c r="Q83" s="2"/>
      <c r="R83" s="2"/>
      <c r="S83" s="2"/>
      <c r="T83" s="2"/>
      <c r="U83" s="2"/>
      <c r="V83" s="2"/>
      <c r="W83" s="2"/>
      <c r="X83" s="2"/>
      <c r="Y83" s="2"/>
      <c r="Z83" s="8"/>
    </row>
    <row r="84" spans="1:26" ht="15.75" customHeight="1" x14ac:dyDescent="0.25">
      <c r="A84" s="8"/>
      <c r="B84" s="8"/>
      <c r="C84" s="8"/>
      <c r="D84" s="8"/>
      <c r="E84" s="8"/>
      <c r="F84" s="8"/>
      <c r="G84" s="8"/>
      <c r="H84" s="8"/>
      <c r="I84" s="8"/>
      <c r="J84" s="8"/>
      <c r="K84" s="8"/>
      <c r="L84" s="8"/>
      <c r="M84" s="8"/>
      <c r="N84" s="2"/>
      <c r="O84" s="2"/>
      <c r="P84" s="2"/>
      <c r="Q84" s="2"/>
      <c r="R84" s="2"/>
      <c r="S84" s="2"/>
      <c r="T84" s="2"/>
      <c r="U84" s="2"/>
      <c r="V84" s="2"/>
      <c r="W84" s="2"/>
      <c r="X84" s="2"/>
      <c r="Y84" s="2"/>
      <c r="Z84" s="8"/>
    </row>
    <row r="85" spans="1:26" ht="15.75" customHeight="1" x14ac:dyDescent="0.25">
      <c r="A85" s="8"/>
      <c r="B85" s="8"/>
      <c r="C85" s="8"/>
      <c r="D85" s="8"/>
      <c r="E85" s="8"/>
      <c r="F85" s="8"/>
      <c r="G85" s="8"/>
      <c r="H85" s="8"/>
      <c r="I85" s="8"/>
      <c r="J85" s="8"/>
      <c r="K85" s="8"/>
      <c r="L85" s="8"/>
      <c r="M85" s="8"/>
      <c r="N85" s="2"/>
      <c r="O85" s="2"/>
      <c r="P85" s="2"/>
      <c r="Q85" s="2"/>
      <c r="R85" s="2"/>
      <c r="S85" s="2"/>
      <c r="T85" s="2"/>
      <c r="U85" s="2"/>
      <c r="V85" s="2"/>
      <c r="W85" s="2"/>
      <c r="X85" s="2"/>
      <c r="Y85" s="2"/>
      <c r="Z85" s="8"/>
    </row>
    <row r="86" spans="1:26" ht="43.5" customHeight="1" x14ac:dyDescent="0.25">
      <c r="A86" s="8"/>
      <c r="B86" s="8"/>
      <c r="C86" s="8"/>
      <c r="D86" s="8"/>
      <c r="E86" s="8"/>
      <c r="F86" s="8"/>
      <c r="G86" s="8"/>
      <c r="H86" s="8"/>
      <c r="I86" s="8"/>
      <c r="J86" s="8"/>
      <c r="K86" s="8"/>
      <c r="L86" s="8"/>
      <c r="M86" s="8"/>
      <c r="N86" s="2"/>
      <c r="O86" s="2"/>
      <c r="P86" s="2"/>
      <c r="Q86" s="2"/>
      <c r="R86" s="2"/>
      <c r="S86" s="2"/>
      <c r="T86" s="2"/>
      <c r="U86" s="2"/>
      <c r="V86" s="2"/>
      <c r="W86" s="2"/>
      <c r="X86" s="2"/>
      <c r="Y86" s="2"/>
      <c r="Z86" s="8"/>
    </row>
    <row r="87" spans="1:26" ht="28.5" customHeight="1" x14ac:dyDescent="0.25">
      <c r="A87" s="8"/>
      <c r="B87" s="8"/>
      <c r="C87" s="8"/>
      <c r="D87" s="8"/>
      <c r="E87" s="8"/>
      <c r="F87" s="8"/>
      <c r="G87" s="8"/>
      <c r="H87" s="8"/>
      <c r="I87" s="8"/>
      <c r="J87" s="8"/>
      <c r="K87" s="8"/>
      <c r="L87" s="8"/>
      <c r="M87" s="8"/>
      <c r="N87" s="2"/>
      <c r="O87" s="2"/>
      <c r="P87" s="2"/>
      <c r="Q87" s="2"/>
      <c r="R87" s="2"/>
      <c r="S87" s="2"/>
      <c r="T87" s="2"/>
      <c r="U87" s="2"/>
      <c r="V87" s="2"/>
      <c r="W87" s="2"/>
      <c r="X87" s="2"/>
      <c r="Y87" s="2"/>
      <c r="Z87" s="8"/>
    </row>
    <row r="88" spans="1:26" ht="15.75" customHeight="1" x14ac:dyDescent="0.25">
      <c r="A88" s="8"/>
      <c r="B88" s="8"/>
      <c r="C88" s="8"/>
      <c r="D88" s="8"/>
      <c r="E88" s="8"/>
      <c r="F88" s="8"/>
      <c r="G88" s="8"/>
      <c r="H88" s="8"/>
      <c r="I88" s="8"/>
      <c r="J88" s="8"/>
      <c r="K88" s="8"/>
      <c r="L88" s="8"/>
      <c r="M88" s="8"/>
      <c r="N88" s="2"/>
      <c r="O88" s="2"/>
      <c r="P88" s="2"/>
      <c r="Q88" s="2"/>
      <c r="R88" s="2"/>
      <c r="S88" s="2"/>
      <c r="T88" s="2"/>
      <c r="U88" s="2"/>
      <c r="V88" s="2"/>
      <c r="W88" s="2"/>
      <c r="X88" s="2"/>
      <c r="Y88" s="2"/>
      <c r="Z88" s="8"/>
    </row>
    <row r="89" spans="1:26" ht="15.75" customHeight="1" x14ac:dyDescent="0.25">
      <c r="A89" s="8"/>
      <c r="B89" s="8"/>
      <c r="C89" s="8"/>
      <c r="D89" s="8"/>
      <c r="E89" s="8"/>
      <c r="F89" s="8"/>
      <c r="G89" s="8"/>
      <c r="H89" s="8"/>
      <c r="I89" s="8"/>
      <c r="J89" s="8"/>
      <c r="K89" s="8"/>
      <c r="L89" s="8"/>
      <c r="M89" s="8"/>
      <c r="N89" s="2"/>
      <c r="O89" s="2"/>
      <c r="P89" s="2"/>
      <c r="Q89" s="2"/>
      <c r="R89" s="2"/>
      <c r="S89" s="2"/>
      <c r="T89" s="2"/>
      <c r="U89" s="2"/>
      <c r="V89" s="2"/>
      <c r="W89" s="2"/>
      <c r="X89" s="2"/>
      <c r="Y89" s="2"/>
      <c r="Z89" s="8"/>
    </row>
    <row r="90" spans="1:26" ht="15.75" customHeight="1" x14ac:dyDescent="0.25">
      <c r="A90" s="8"/>
      <c r="B90" s="8"/>
      <c r="C90" s="8"/>
      <c r="D90" s="8"/>
      <c r="E90" s="8"/>
      <c r="F90" s="8"/>
      <c r="G90" s="8"/>
      <c r="H90" s="8"/>
      <c r="I90" s="8"/>
      <c r="J90" s="8"/>
      <c r="K90" s="8"/>
      <c r="L90" s="8"/>
      <c r="M90" s="8"/>
      <c r="N90" s="2"/>
      <c r="O90" s="2"/>
      <c r="P90" s="2"/>
      <c r="Q90" s="2"/>
      <c r="R90" s="2"/>
      <c r="S90" s="2"/>
      <c r="T90" s="2"/>
      <c r="U90" s="2"/>
      <c r="V90" s="2"/>
      <c r="W90" s="2"/>
      <c r="X90" s="2"/>
      <c r="Y90" s="2"/>
      <c r="Z90" s="8"/>
    </row>
    <row r="91" spans="1:26" ht="15.75" customHeight="1" x14ac:dyDescent="0.25">
      <c r="A91" s="8"/>
      <c r="B91" s="8"/>
      <c r="C91" s="8"/>
      <c r="D91" s="8"/>
      <c r="E91" s="8"/>
      <c r="F91" s="8"/>
      <c r="G91" s="8"/>
      <c r="H91" s="8"/>
      <c r="I91" s="8"/>
      <c r="J91" s="8"/>
      <c r="K91" s="8"/>
      <c r="L91" s="8"/>
      <c r="M91" s="8"/>
      <c r="N91" s="2"/>
      <c r="O91" s="2"/>
      <c r="P91" s="2"/>
      <c r="Q91" s="2"/>
      <c r="R91" s="2"/>
      <c r="S91" s="2"/>
      <c r="T91" s="2"/>
      <c r="U91" s="2"/>
      <c r="V91" s="2"/>
      <c r="W91" s="2"/>
      <c r="X91" s="2"/>
      <c r="Y91" s="2"/>
      <c r="Z91" s="8"/>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8"/>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8"/>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8"/>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8"/>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8"/>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8"/>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8"/>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8"/>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8"/>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8"/>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8"/>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8"/>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8"/>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8"/>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8"/>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8"/>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8"/>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8"/>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8"/>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8"/>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8"/>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8"/>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8"/>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8"/>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8"/>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8"/>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8"/>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8"/>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8"/>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8"/>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8"/>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8"/>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8"/>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8"/>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8"/>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8"/>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8"/>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8"/>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8"/>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8"/>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8"/>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8"/>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8"/>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8"/>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8"/>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8"/>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8"/>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8"/>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8"/>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8"/>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8"/>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8"/>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8"/>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8"/>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8"/>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8"/>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8"/>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8"/>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8"/>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8"/>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8"/>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8"/>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8"/>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8"/>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8"/>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8"/>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8"/>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8"/>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8"/>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8"/>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8"/>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8"/>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8"/>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8"/>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8"/>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8"/>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8"/>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8"/>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8"/>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8"/>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8"/>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8"/>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8"/>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8"/>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8"/>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8"/>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8"/>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8"/>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8"/>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8"/>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8"/>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8"/>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8"/>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8"/>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8"/>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8"/>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8"/>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8"/>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8"/>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8"/>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8"/>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8"/>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8"/>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8"/>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8"/>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8"/>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8"/>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8"/>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8"/>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8"/>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8"/>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8"/>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8"/>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8"/>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8"/>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8"/>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8"/>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8"/>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8"/>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8"/>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8"/>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8"/>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8"/>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8"/>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8"/>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8"/>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8"/>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8"/>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8"/>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8"/>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8"/>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8"/>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8"/>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8"/>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8"/>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8"/>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8"/>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8"/>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8"/>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8"/>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8"/>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8"/>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8"/>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8"/>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8"/>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8"/>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8"/>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8"/>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8"/>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8"/>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8"/>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8"/>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8"/>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8"/>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8"/>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8"/>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8"/>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8"/>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8"/>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8"/>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8"/>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8"/>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8"/>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8"/>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8"/>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8"/>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8"/>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8"/>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8"/>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8"/>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8"/>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8"/>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8"/>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8"/>
    </row>
    <row r="266" spans="1:26" ht="15.75" customHeight="1"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5">
    <mergeCell ref="L56:R56"/>
    <mergeCell ref="C56:J56"/>
    <mergeCell ref="C62:D62"/>
    <mergeCell ref="B2:Q2"/>
    <mergeCell ref="B4:D4"/>
    <mergeCell ref="C5:D5"/>
    <mergeCell ref="C6:D6"/>
    <mergeCell ref="C12:D12"/>
    <mergeCell ref="C18:D18"/>
    <mergeCell ref="C24:D24"/>
    <mergeCell ref="C25:D25"/>
    <mergeCell ref="C30:D30"/>
    <mergeCell ref="C34:D34"/>
    <mergeCell ref="C35:D35"/>
    <mergeCell ref="C49:D49"/>
  </mergeCells>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79998168889431442"/>
    <outlinePr summaryBelow="0" summaryRight="0"/>
  </sheetPr>
  <dimension ref="A1:Z1002"/>
  <sheetViews>
    <sheetView showGridLines="0" topLeftCell="A246" workbookViewId="0">
      <selection activeCell="I243" sqref="I243"/>
    </sheetView>
  </sheetViews>
  <sheetFormatPr baseColWidth="10" defaultColWidth="11.25" defaultRowHeight="15" customHeight="1" x14ac:dyDescent="0.25"/>
  <cols>
    <col min="1" max="1" width="3.125" style="8" customWidth="1"/>
    <col min="2" max="2" width="46.625" style="8" customWidth="1"/>
    <col min="3" max="3" width="7.625" style="8" customWidth="1"/>
    <col min="4" max="4" width="8.375" style="8" customWidth="1"/>
    <col min="5" max="5" width="12.375" style="8" customWidth="1"/>
    <col min="6" max="6" width="17.75" style="8" customWidth="1"/>
    <col min="7" max="7" width="14.375" style="8" customWidth="1"/>
    <col min="8" max="8" width="17" style="8" customWidth="1"/>
    <col min="9" max="9" width="11.25" style="8"/>
    <col min="10" max="10" width="24.5" style="8" bestFit="1" customWidth="1"/>
    <col min="11" max="11" width="11.25" style="8"/>
    <col min="12" max="12" width="24.625" style="8" customWidth="1"/>
    <col min="13" max="16384" width="11.25" style="8"/>
  </cols>
  <sheetData>
    <row r="1" spans="1:25" x14ac:dyDescent="0.25">
      <c r="A1" s="29"/>
      <c r="B1" s="2"/>
      <c r="C1" s="29"/>
      <c r="D1" s="29"/>
      <c r="E1" s="29"/>
      <c r="F1" s="29"/>
      <c r="G1" s="29"/>
      <c r="H1" s="29"/>
      <c r="I1" s="29"/>
      <c r="J1" s="29"/>
      <c r="K1" s="29"/>
      <c r="L1" s="2"/>
      <c r="M1" s="29"/>
      <c r="N1" s="29"/>
      <c r="O1" s="29"/>
      <c r="P1" s="29"/>
      <c r="Q1" s="29"/>
      <c r="R1" s="29"/>
      <c r="S1" s="29"/>
      <c r="T1" s="29"/>
      <c r="U1" s="29"/>
      <c r="V1" s="29"/>
      <c r="W1" s="29"/>
      <c r="X1" s="29"/>
      <c r="Y1" s="29"/>
    </row>
    <row r="2" spans="1:25" ht="15" customHeight="1" x14ac:dyDescent="0.25">
      <c r="A2" s="29"/>
      <c r="B2" s="540" t="s">
        <v>606</v>
      </c>
      <c r="C2" s="540"/>
      <c r="D2" s="540"/>
      <c r="E2" s="540"/>
      <c r="F2" s="540"/>
      <c r="G2" s="540"/>
      <c r="H2" s="540"/>
      <c r="I2" s="540"/>
      <c r="J2" s="540"/>
      <c r="K2" s="540"/>
      <c r="L2" s="540"/>
      <c r="M2" s="540"/>
      <c r="N2" s="540"/>
      <c r="O2" s="540"/>
      <c r="P2" s="540"/>
      <c r="Q2" s="540"/>
      <c r="R2" s="29"/>
      <c r="S2" s="29"/>
      <c r="T2" s="29"/>
      <c r="U2" s="29"/>
      <c r="V2" s="29"/>
      <c r="W2" s="29"/>
      <c r="X2" s="29"/>
      <c r="Y2" s="29"/>
    </row>
    <row r="3" spans="1:25" x14ac:dyDescent="0.25">
      <c r="A3" s="29"/>
      <c r="B3" s="2"/>
      <c r="C3" s="29"/>
      <c r="D3" s="29"/>
      <c r="E3" s="29"/>
      <c r="F3" s="29"/>
      <c r="G3" s="29"/>
      <c r="H3" s="29"/>
      <c r="I3" s="29"/>
      <c r="J3" s="29"/>
      <c r="K3" s="29"/>
      <c r="L3" s="2"/>
      <c r="M3" s="29"/>
      <c r="N3" s="29"/>
      <c r="O3" s="29"/>
      <c r="P3" s="29"/>
      <c r="Q3" s="29"/>
      <c r="R3" s="29"/>
      <c r="S3" s="29"/>
      <c r="T3" s="29"/>
      <c r="U3" s="29"/>
      <c r="V3" s="29"/>
      <c r="W3" s="29"/>
      <c r="X3" s="29"/>
      <c r="Y3" s="29"/>
    </row>
    <row r="4" spans="1:25" x14ac:dyDescent="0.25">
      <c r="A4" s="29"/>
      <c r="B4" s="548" t="s">
        <v>607</v>
      </c>
      <c r="C4" s="537"/>
      <c r="D4" s="537"/>
      <c r="E4" s="537"/>
      <c r="F4" s="537"/>
      <c r="G4" s="538"/>
      <c r="H4" s="29"/>
      <c r="I4" s="29"/>
      <c r="J4" s="29"/>
      <c r="K4" s="29"/>
      <c r="L4" s="2"/>
      <c r="M4" s="29"/>
      <c r="N4" s="29"/>
      <c r="O4" s="29"/>
      <c r="P4" s="29"/>
      <c r="Q4" s="29"/>
      <c r="R4" s="29"/>
      <c r="S4" s="29"/>
      <c r="T4" s="29"/>
      <c r="U4" s="29"/>
      <c r="V4" s="29"/>
      <c r="W4" s="29"/>
      <c r="X4" s="29"/>
      <c r="Y4" s="29"/>
    </row>
    <row r="5" spans="1:25" ht="15" customHeight="1" x14ac:dyDescent="0.25">
      <c r="A5" s="29"/>
      <c r="B5" s="2"/>
      <c r="C5" s="29"/>
      <c r="D5" s="29"/>
      <c r="E5" s="29"/>
      <c r="F5" s="29"/>
      <c r="G5" s="29"/>
      <c r="H5" s="29"/>
      <c r="I5" s="29"/>
      <c r="J5" s="29"/>
      <c r="K5" s="29"/>
      <c r="L5" s="2"/>
      <c r="M5" s="29"/>
      <c r="N5" s="29"/>
      <c r="O5" s="29"/>
      <c r="P5" s="29"/>
      <c r="Q5" s="29"/>
      <c r="R5" s="29"/>
      <c r="S5" s="29"/>
      <c r="T5" s="29"/>
      <c r="U5" s="29"/>
      <c r="V5" s="29"/>
      <c r="W5" s="29"/>
      <c r="X5" s="29"/>
      <c r="Y5" s="29"/>
    </row>
    <row r="6" spans="1:25" x14ac:dyDescent="0.25">
      <c r="A6" s="29"/>
      <c r="B6" s="549" t="s">
        <v>608</v>
      </c>
      <c r="C6" s="550"/>
      <c r="D6" s="550"/>
      <c r="E6" s="550"/>
      <c r="F6" s="550"/>
      <c r="G6" s="551"/>
      <c r="H6" s="29"/>
      <c r="I6" s="29"/>
      <c r="J6" s="29"/>
      <c r="K6" s="29"/>
      <c r="N6" s="29"/>
      <c r="O6" s="29"/>
      <c r="P6" s="29"/>
      <c r="Q6" s="29"/>
      <c r="R6" s="29"/>
      <c r="S6" s="29"/>
      <c r="T6" s="29"/>
      <c r="U6" s="29"/>
      <c r="V6" s="29"/>
      <c r="W6" s="29"/>
      <c r="X6" s="29"/>
      <c r="Y6" s="29"/>
    </row>
    <row r="7" spans="1:25" x14ac:dyDescent="0.25">
      <c r="A7" s="29"/>
      <c r="B7" s="2"/>
      <c r="C7" s="29"/>
      <c r="D7" s="29"/>
      <c r="E7" s="29"/>
      <c r="F7" s="29"/>
      <c r="G7" s="29"/>
      <c r="H7" s="29"/>
      <c r="I7" s="29"/>
      <c r="J7" s="29"/>
      <c r="K7" s="29"/>
      <c r="N7" s="29"/>
      <c r="O7" s="29"/>
      <c r="P7" s="29"/>
      <c r="Q7" s="29"/>
      <c r="R7" s="29"/>
      <c r="S7" s="29"/>
      <c r="T7" s="29"/>
      <c r="U7" s="29"/>
      <c r="V7" s="29"/>
      <c r="W7" s="29"/>
      <c r="X7" s="29"/>
      <c r="Y7" s="29"/>
    </row>
    <row r="8" spans="1:25" x14ac:dyDescent="0.25">
      <c r="A8" s="29"/>
      <c r="B8" s="554" t="s">
        <v>610</v>
      </c>
      <c r="C8" s="518"/>
      <c r="D8" s="518"/>
      <c r="E8" s="518"/>
      <c r="F8" s="518"/>
      <c r="G8" s="518"/>
      <c r="H8" s="518"/>
      <c r="I8" s="29"/>
      <c r="J8" s="29"/>
      <c r="K8" s="29"/>
      <c r="N8" s="29"/>
      <c r="O8" s="29"/>
      <c r="P8" s="29"/>
      <c r="Q8" s="29"/>
      <c r="R8" s="29"/>
      <c r="S8" s="29"/>
      <c r="T8" s="29"/>
      <c r="U8" s="29"/>
      <c r="V8" s="29"/>
      <c r="W8" s="29"/>
      <c r="X8" s="29"/>
      <c r="Y8" s="29"/>
    </row>
    <row r="9" spans="1:25" ht="28.5" x14ac:dyDescent="0.25">
      <c r="A9" s="29"/>
      <c r="B9" s="213" t="s">
        <v>63</v>
      </c>
      <c r="C9" s="247" t="s">
        <v>459</v>
      </c>
      <c r="D9" s="247" t="s">
        <v>270</v>
      </c>
      <c r="E9" s="247" t="s">
        <v>611</v>
      </c>
      <c r="F9" s="211" t="s">
        <v>612</v>
      </c>
      <c r="G9" s="392" t="s">
        <v>613</v>
      </c>
      <c r="H9" s="355"/>
      <c r="I9" s="320"/>
      <c r="J9" s="552"/>
      <c r="K9" s="553"/>
      <c r="N9" s="29"/>
      <c r="O9" s="29"/>
      <c r="P9" s="29"/>
      <c r="Q9" s="29"/>
      <c r="R9" s="29"/>
      <c r="S9" s="29"/>
      <c r="T9" s="29"/>
      <c r="U9" s="29"/>
      <c r="V9" s="29"/>
      <c r="W9" s="29"/>
      <c r="X9" s="29"/>
      <c r="Y9" s="29"/>
    </row>
    <row r="10" spans="1:25" x14ac:dyDescent="0.25">
      <c r="A10" s="29"/>
      <c r="B10" s="237" t="s">
        <v>310</v>
      </c>
      <c r="C10" s="243" t="s">
        <v>614</v>
      </c>
      <c r="D10" s="243">
        <v>1</v>
      </c>
      <c r="E10" s="243">
        <v>930</v>
      </c>
      <c r="F10" s="245">
        <f t="shared" ref="F10:F15" si="0">E10*9%</f>
        <v>83.7</v>
      </c>
      <c r="G10" s="398">
        <f>D10*E10+F10</f>
        <v>1013.7</v>
      </c>
      <c r="H10" s="320"/>
      <c r="I10" s="320"/>
      <c r="J10" s="432"/>
      <c r="K10" s="320"/>
      <c r="N10" s="29"/>
      <c r="O10" s="29"/>
      <c r="P10" s="29"/>
      <c r="Q10" s="29"/>
      <c r="R10" s="29"/>
      <c r="S10" s="29"/>
      <c r="T10" s="29"/>
      <c r="U10" s="29"/>
      <c r="V10" s="29"/>
      <c r="W10" s="29"/>
      <c r="X10" s="29"/>
      <c r="Y10" s="29"/>
    </row>
    <row r="11" spans="1:25" x14ac:dyDescent="0.25">
      <c r="A11" s="29"/>
      <c r="B11" s="237" t="s">
        <v>615</v>
      </c>
      <c r="C11" s="243" t="s">
        <v>614</v>
      </c>
      <c r="D11" s="243">
        <v>1</v>
      </c>
      <c r="E11" s="243">
        <v>930</v>
      </c>
      <c r="F11" s="245">
        <f t="shared" si="0"/>
        <v>83.7</v>
      </c>
      <c r="G11" s="398">
        <f t="shared" ref="G11:G15" si="1">D11*E11+F11</f>
        <v>1013.7</v>
      </c>
      <c r="H11" s="320"/>
      <c r="I11" s="320"/>
      <c r="J11" s="432"/>
      <c r="K11" s="433"/>
      <c r="N11" s="29"/>
      <c r="O11" s="29"/>
      <c r="P11" s="29"/>
      <c r="Q11" s="29"/>
      <c r="R11" s="29"/>
      <c r="S11" s="29"/>
      <c r="T11" s="29"/>
      <c r="U11" s="29"/>
      <c r="V11" s="29"/>
      <c r="W11" s="29"/>
      <c r="X11" s="29"/>
      <c r="Y11" s="29"/>
    </row>
    <row r="12" spans="1:25" x14ac:dyDescent="0.25">
      <c r="A12" s="29"/>
      <c r="B12" s="237" t="s">
        <v>616</v>
      </c>
      <c r="C12" s="243" t="s">
        <v>614</v>
      </c>
      <c r="D12" s="243">
        <v>1</v>
      </c>
      <c r="E12" s="243">
        <v>930</v>
      </c>
      <c r="F12" s="245">
        <f t="shared" si="0"/>
        <v>83.7</v>
      </c>
      <c r="G12" s="398">
        <f t="shared" si="1"/>
        <v>1013.7</v>
      </c>
      <c r="H12" s="320"/>
      <c r="I12" s="320"/>
      <c r="J12" s="432"/>
      <c r="K12" s="320"/>
      <c r="N12" s="29"/>
      <c r="O12" s="29"/>
      <c r="P12" s="29"/>
      <c r="Q12" s="29"/>
      <c r="R12" s="29"/>
      <c r="S12" s="29"/>
      <c r="T12" s="29"/>
      <c r="U12" s="29"/>
      <c r="V12" s="29"/>
      <c r="W12" s="29"/>
      <c r="X12" s="29"/>
      <c r="Y12" s="29"/>
    </row>
    <row r="13" spans="1:25" x14ac:dyDescent="0.25">
      <c r="A13" s="29"/>
      <c r="B13" s="237" t="s">
        <v>617</v>
      </c>
      <c r="C13" s="243" t="s">
        <v>614</v>
      </c>
      <c r="D13" s="243">
        <v>1</v>
      </c>
      <c r="E13" s="243">
        <v>930</v>
      </c>
      <c r="F13" s="245">
        <f t="shared" si="0"/>
        <v>83.7</v>
      </c>
      <c r="G13" s="398">
        <f t="shared" si="1"/>
        <v>1013.7</v>
      </c>
      <c r="H13" s="320"/>
      <c r="I13" s="320"/>
      <c r="J13" s="432"/>
      <c r="K13" s="320"/>
      <c r="N13" s="29"/>
      <c r="O13" s="29"/>
      <c r="P13" s="29"/>
      <c r="Q13" s="29"/>
      <c r="R13" s="29"/>
      <c r="S13" s="29"/>
      <c r="T13" s="29"/>
      <c r="U13" s="29"/>
      <c r="V13" s="29"/>
      <c r="W13" s="29"/>
      <c r="X13" s="29"/>
      <c r="Y13" s="29"/>
    </row>
    <row r="14" spans="1:25" x14ac:dyDescent="0.25">
      <c r="A14" s="29"/>
      <c r="B14" s="237" t="s">
        <v>618</v>
      </c>
      <c r="C14" s="243" t="s">
        <v>614</v>
      </c>
      <c r="D14" s="243">
        <v>1</v>
      </c>
      <c r="E14" s="243">
        <v>930</v>
      </c>
      <c r="F14" s="245">
        <f t="shared" si="0"/>
        <v>83.7</v>
      </c>
      <c r="G14" s="398">
        <f t="shared" si="1"/>
        <v>1013.7</v>
      </c>
      <c r="H14" s="320"/>
      <c r="I14" s="320"/>
      <c r="J14" s="432"/>
      <c r="K14" s="320"/>
      <c r="N14" s="29"/>
      <c r="O14" s="29"/>
      <c r="P14" s="29"/>
      <c r="Q14" s="29"/>
      <c r="R14" s="29"/>
      <c r="S14" s="29"/>
      <c r="T14" s="29"/>
      <c r="U14" s="29"/>
      <c r="V14" s="29"/>
      <c r="W14" s="29"/>
      <c r="X14" s="29"/>
      <c r="Y14" s="29"/>
    </row>
    <row r="15" spans="1:25" x14ac:dyDescent="0.25">
      <c r="A15" s="29"/>
      <c r="B15" s="237" t="s">
        <v>619</v>
      </c>
      <c r="C15" s="243" t="s">
        <v>614</v>
      </c>
      <c r="D15" s="243">
        <v>1</v>
      </c>
      <c r="E15" s="243">
        <v>930</v>
      </c>
      <c r="F15" s="245">
        <f t="shared" si="0"/>
        <v>83.7</v>
      </c>
      <c r="G15" s="398">
        <f t="shared" si="1"/>
        <v>1013.7</v>
      </c>
      <c r="H15" s="320"/>
      <c r="I15" s="320"/>
      <c r="J15" s="432"/>
      <c r="K15" s="320"/>
      <c r="N15" s="29"/>
      <c r="O15" s="29"/>
      <c r="P15" s="29"/>
      <c r="Q15" s="29"/>
      <c r="R15" s="29"/>
      <c r="S15" s="29"/>
      <c r="T15" s="29"/>
      <c r="U15" s="29"/>
      <c r="V15" s="29"/>
      <c r="W15" s="29"/>
      <c r="X15" s="29"/>
      <c r="Y15" s="29"/>
    </row>
    <row r="16" spans="1:25" x14ac:dyDescent="0.25">
      <c r="A16" s="29"/>
      <c r="B16" s="237" t="s">
        <v>620</v>
      </c>
      <c r="C16" s="243" t="s">
        <v>621</v>
      </c>
      <c r="D16" s="243">
        <v>1</v>
      </c>
      <c r="E16" s="243">
        <v>200</v>
      </c>
      <c r="F16" s="245">
        <f>E16*9%</f>
        <v>18</v>
      </c>
      <c r="G16" s="398">
        <f>D16*E16+F16</f>
        <v>218</v>
      </c>
      <c r="H16" s="320"/>
      <c r="I16" s="320"/>
      <c r="J16" s="432"/>
      <c r="K16" s="320"/>
      <c r="L16" s="2"/>
      <c r="M16" s="29"/>
      <c r="N16" s="29"/>
      <c r="O16" s="29"/>
      <c r="P16" s="29"/>
      <c r="Q16" s="29"/>
      <c r="R16" s="29"/>
      <c r="S16" s="29"/>
      <c r="T16" s="29"/>
      <c r="U16" s="29"/>
      <c r="V16" s="29"/>
      <c r="W16" s="29"/>
      <c r="X16" s="29"/>
      <c r="Y16" s="29"/>
    </row>
    <row r="17" spans="1:25" x14ac:dyDescent="0.25">
      <c r="A17" s="29"/>
      <c r="B17" s="213" t="s">
        <v>114</v>
      </c>
      <c r="C17" s="247"/>
      <c r="D17" s="247"/>
      <c r="E17" s="247"/>
      <c r="F17" s="245"/>
      <c r="G17" s="392">
        <f>SUM(G10:G16)</f>
        <v>6300.2</v>
      </c>
      <c r="H17" s="394"/>
      <c r="I17" s="320"/>
      <c r="J17" s="432"/>
      <c r="K17" s="320"/>
      <c r="L17" s="2"/>
      <c r="M17" s="29"/>
      <c r="N17" s="29"/>
      <c r="O17" s="29"/>
      <c r="P17" s="29"/>
      <c r="Q17" s="29"/>
      <c r="R17" s="29"/>
      <c r="S17" s="29"/>
      <c r="T17" s="29"/>
      <c r="U17" s="29"/>
      <c r="V17" s="29"/>
      <c r="W17" s="29"/>
      <c r="X17" s="29"/>
      <c r="Y17" s="29"/>
    </row>
    <row r="18" spans="1:25" x14ac:dyDescent="0.25">
      <c r="A18" s="29"/>
      <c r="B18" s="2"/>
      <c r="C18" s="29"/>
      <c r="D18" s="29"/>
      <c r="E18" s="29"/>
      <c r="F18" s="29"/>
      <c r="G18" s="320"/>
      <c r="H18" s="320"/>
      <c r="I18" s="320"/>
      <c r="J18" s="432"/>
      <c r="K18" s="320"/>
      <c r="L18" s="2"/>
      <c r="M18" s="29"/>
      <c r="N18" s="29"/>
      <c r="O18" s="29"/>
      <c r="P18" s="29"/>
      <c r="Q18" s="29"/>
      <c r="R18" s="29"/>
      <c r="S18" s="29"/>
      <c r="T18" s="29"/>
      <c r="U18" s="29"/>
      <c r="V18" s="29"/>
      <c r="W18" s="29"/>
      <c r="X18" s="29"/>
      <c r="Y18" s="29"/>
    </row>
    <row r="19" spans="1:25" x14ac:dyDescent="0.25">
      <c r="A19" s="29"/>
      <c r="B19" s="554" t="s">
        <v>622</v>
      </c>
      <c r="C19" s="518"/>
      <c r="D19" s="518"/>
      <c r="E19" s="518"/>
      <c r="F19" s="518"/>
      <c r="G19" s="518"/>
      <c r="H19" s="518"/>
      <c r="I19" s="29"/>
      <c r="J19" s="29"/>
      <c r="K19" s="29"/>
      <c r="L19" s="2"/>
      <c r="M19" s="29"/>
      <c r="N19" s="29"/>
      <c r="O19" s="29"/>
      <c r="P19" s="29"/>
      <c r="Q19" s="29"/>
      <c r="R19" s="29"/>
      <c r="S19" s="29"/>
      <c r="T19" s="29"/>
      <c r="U19" s="29"/>
      <c r="V19" s="29"/>
      <c r="W19" s="29"/>
      <c r="X19" s="29"/>
      <c r="Y19" s="29"/>
    </row>
    <row r="20" spans="1:25" ht="47.25" customHeight="1" x14ac:dyDescent="0.25">
      <c r="A20" s="29"/>
      <c r="B20" s="213" t="s">
        <v>63</v>
      </c>
      <c r="C20" s="247" t="s">
        <v>459</v>
      </c>
      <c r="D20" s="247" t="s">
        <v>270</v>
      </c>
      <c r="E20" s="211" t="s">
        <v>590</v>
      </c>
      <c r="F20" s="309" t="s">
        <v>623</v>
      </c>
      <c r="G20" s="355"/>
      <c r="H20" s="239"/>
      <c r="I20" s="29"/>
      <c r="J20" s="29"/>
      <c r="K20" s="29"/>
      <c r="L20" s="2"/>
      <c r="M20" s="29"/>
      <c r="N20" s="29"/>
      <c r="O20" s="29"/>
      <c r="P20" s="29"/>
      <c r="Q20" s="29"/>
      <c r="R20" s="29"/>
      <c r="S20" s="29"/>
      <c r="T20" s="29"/>
      <c r="U20" s="29"/>
      <c r="V20" s="29"/>
      <c r="W20" s="29"/>
      <c r="X20" s="29"/>
      <c r="Y20" s="29"/>
    </row>
    <row r="21" spans="1:25" ht="15.75" customHeight="1" x14ac:dyDescent="0.25">
      <c r="A21" s="29"/>
      <c r="B21" s="237" t="s">
        <v>624</v>
      </c>
      <c r="C21" s="243" t="s">
        <v>621</v>
      </c>
      <c r="D21" s="243">
        <v>1</v>
      </c>
      <c r="E21" s="245">
        <v>450</v>
      </c>
      <c r="F21" s="308">
        <f t="shared" ref="F21:F26" si="2">D21*E21</f>
        <v>450</v>
      </c>
      <c r="G21" s="338"/>
      <c r="H21" s="29"/>
      <c r="I21" s="29"/>
      <c r="J21" s="29"/>
      <c r="K21" s="29"/>
      <c r="L21" s="2"/>
      <c r="M21" s="29"/>
      <c r="N21" s="29"/>
      <c r="O21" s="29"/>
      <c r="P21" s="29"/>
      <c r="Q21" s="29"/>
      <c r="R21" s="29"/>
      <c r="S21" s="29"/>
      <c r="T21" s="29"/>
      <c r="U21" s="29"/>
      <c r="V21" s="29"/>
      <c r="W21" s="29"/>
      <c r="X21" s="29"/>
      <c r="Y21" s="29"/>
    </row>
    <row r="22" spans="1:25" ht="15" customHeight="1" x14ac:dyDescent="0.25">
      <c r="A22" s="29"/>
      <c r="B22" s="237" t="s">
        <v>625</v>
      </c>
      <c r="C22" s="243" t="s">
        <v>626</v>
      </c>
      <c r="D22" s="243">
        <v>1</v>
      </c>
      <c r="E22" s="245">
        <v>50</v>
      </c>
      <c r="F22" s="308">
        <f t="shared" si="2"/>
        <v>50</v>
      </c>
      <c r="G22" s="338"/>
      <c r="H22" s="29"/>
      <c r="I22" s="29"/>
      <c r="J22" s="29"/>
      <c r="K22" s="29"/>
      <c r="L22" s="2"/>
      <c r="M22" s="29"/>
      <c r="N22" s="29"/>
      <c r="O22" s="29"/>
      <c r="P22" s="29"/>
      <c r="Q22" s="29"/>
      <c r="R22" s="29"/>
      <c r="S22" s="29"/>
      <c r="T22" s="29"/>
      <c r="U22" s="29"/>
      <c r="V22" s="29"/>
      <c r="W22" s="29"/>
      <c r="X22" s="29"/>
      <c r="Y22" s="29"/>
    </row>
    <row r="23" spans="1:25" ht="15" customHeight="1" x14ac:dyDescent="0.25">
      <c r="A23" s="29"/>
      <c r="B23" s="237" t="s">
        <v>627</v>
      </c>
      <c r="C23" s="243" t="s">
        <v>621</v>
      </c>
      <c r="D23" s="243">
        <v>1</v>
      </c>
      <c r="E23" s="245">
        <v>30</v>
      </c>
      <c r="F23" s="308">
        <f t="shared" si="2"/>
        <v>30</v>
      </c>
      <c r="G23" s="338"/>
      <c r="H23" s="29"/>
      <c r="I23" s="29"/>
      <c r="J23" s="29"/>
      <c r="K23" s="29"/>
      <c r="L23" s="2"/>
      <c r="M23" s="29"/>
      <c r="N23" s="29"/>
      <c r="O23" s="29"/>
      <c r="P23" s="29"/>
      <c r="Q23" s="29"/>
      <c r="R23" s="29"/>
      <c r="S23" s="29"/>
      <c r="T23" s="29"/>
      <c r="U23" s="29"/>
      <c r="V23" s="29"/>
      <c r="W23" s="29"/>
      <c r="X23" s="29"/>
      <c r="Y23" s="29"/>
    </row>
    <row r="24" spans="1:25" ht="15" customHeight="1" x14ac:dyDescent="0.25">
      <c r="A24" s="29"/>
      <c r="B24" s="237" t="s">
        <v>628</v>
      </c>
      <c r="C24" s="243" t="s">
        <v>629</v>
      </c>
      <c r="D24" s="243">
        <v>3</v>
      </c>
      <c r="E24" s="245">
        <v>50</v>
      </c>
      <c r="F24" s="308">
        <f t="shared" si="2"/>
        <v>150</v>
      </c>
      <c r="G24" s="338"/>
      <c r="H24" s="29"/>
      <c r="I24" s="29"/>
      <c r="J24" s="29"/>
      <c r="K24" s="29"/>
      <c r="L24" s="2"/>
      <c r="M24" s="29"/>
      <c r="N24" s="29"/>
      <c r="O24" s="29"/>
      <c r="P24" s="29"/>
      <c r="Q24" s="29"/>
      <c r="R24" s="29"/>
      <c r="S24" s="29"/>
      <c r="T24" s="29"/>
      <c r="U24" s="29"/>
      <c r="V24" s="29"/>
      <c r="W24" s="29"/>
      <c r="X24" s="29"/>
      <c r="Y24" s="29"/>
    </row>
    <row r="25" spans="1:25" ht="15" customHeight="1" x14ac:dyDescent="0.25">
      <c r="A25" s="29"/>
      <c r="B25" s="237" t="s">
        <v>630</v>
      </c>
      <c r="C25" s="243" t="s">
        <v>626</v>
      </c>
      <c r="D25" s="243">
        <v>1</v>
      </c>
      <c r="E25" s="245">
        <v>180</v>
      </c>
      <c r="F25" s="308">
        <f t="shared" si="2"/>
        <v>180</v>
      </c>
      <c r="G25" s="338"/>
      <c r="H25" s="29"/>
      <c r="I25" s="29"/>
      <c r="J25" s="29"/>
      <c r="K25" s="29"/>
      <c r="L25" s="2"/>
      <c r="M25" s="29"/>
      <c r="N25" s="29"/>
      <c r="O25" s="29"/>
      <c r="P25" s="29"/>
      <c r="Q25" s="29"/>
      <c r="R25" s="29"/>
      <c r="S25" s="29"/>
      <c r="T25" s="29"/>
      <c r="U25" s="29"/>
      <c r="V25" s="29"/>
      <c r="W25" s="29"/>
      <c r="X25" s="29"/>
      <c r="Y25" s="29"/>
    </row>
    <row r="26" spans="1:25" ht="15" customHeight="1" x14ac:dyDescent="0.25">
      <c r="A26" s="29"/>
      <c r="B26" s="237" t="s">
        <v>620</v>
      </c>
      <c r="C26" s="243" t="s">
        <v>621</v>
      </c>
      <c r="D26" s="243">
        <v>1</v>
      </c>
      <c r="E26" s="245">
        <v>80</v>
      </c>
      <c r="F26" s="308">
        <f t="shared" si="2"/>
        <v>80</v>
      </c>
      <c r="G26" s="338"/>
      <c r="H26" s="29"/>
      <c r="I26" s="29"/>
      <c r="J26" s="29"/>
      <c r="K26" s="29"/>
      <c r="L26" s="2"/>
      <c r="M26" s="29"/>
      <c r="N26" s="29"/>
      <c r="O26" s="29"/>
      <c r="P26" s="29"/>
      <c r="Q26" s="29"/>
      <c r="R26" s="29"/>
      <c r="S26" s="29"/>
      <c r="T26" s="29"/>
      <c r="U26" s="29"/>
      <c r="V26" s="29"/>
      <c r="W26" s="29"/>
      <c r="X26" s="29"/>
      <c r="Y26" s="29"/>
    </row>
    <row r="27" spans="1:25" ht="15" customHeight="1" x14ac:dyDescent="0.25">
      <c r="A27" s="29"/>
      <c r="B27" s="213" t="s">
        <v>114</v>
      </c>
      <c r="C27" s="247"/>
      <c r="D27" s="247"/>
      <c r="E27" s="211"/>
      <c r="F27" s="309">
        <f t="shared" ref="F27" si="3">SUM(F21:F26)</f>
        <v>940</v>
      </c>
      <c r="G27" s="366"/>
      <c r="H27" s="201"/>
      <c r="I27" s="29"/>
      <c r="J27" s="29"/>
      <c r="K27" s="29"/>
      <c r="L27" s="2"/>
      <c r="M27" s="29"/>
      <c r="N27" s="29"/>
      <c r="O27" s="29"/>
      <c r="P27" s="29"/>
      <c r="Q27" s="29"/>
      <c r="R27" s="29"/>
      <c r="S27" s="29"/>
      <c r="T27" s="29"/>
      <c r="U27" s="29"/>
      <c r="V27" s="29"/>
      <c r="W27" s="29"/>
      <c r="X27" s="29"/>
      <c r="Y27" s="29"/>
    </row>
    <row r="28" spans="1:25" ht="15.75" customHeight="1" x14ac:dyDescent="0.25">
      <c r="A28" s="29"/>
      <c r="B28" s="2"/>
      <c r="C28" s="29"/>
      <c r="D28" s="29"/>
      <c r="E28" s="29"/>
      <c r="F28" s="29"/>
      <c r="G28" s="29"/>
      <c r="H28" s="29"/>
      <c r="I28" s="29"/>
      <c r="J28" s="29"/>
      <c r="K28" s="29"/>
      <c r="L28" s="2"/>
      <c r="M28" s="29"/>
      <c r="N28" s="29"/>
      <c r="O28" s="29"/>
      <c r="P28" s="29"/>
      <c r="Q28" s="29"/>
      <c r="R28" s="29"/>
      <c r="S28" s="29"/>
      <c r="T28" s="29"/>
      <c r="U28" s="29"/>
      <c r="V28" s="29"/>
      <c r="W28" s="29"/>
      <c r="X28" s="29"/>
      <c r="Y28" s="29"/>
    </row>
    <row r="29" spans="1:25" ht="15.75" customHeight="1" x14ac:dyDescent="0.25">
      <c r="A29" s="29"/>
      <c r="B29" s="549" t="s">
        <v>648</v>
      </c>
      <c r="C29" s="550"/>
      <c r="D29" s="550"/>
      <c r="E29" s="550"/>
      <c r="F29" s="550"/>
      <c r="G29" s="551"/>
      <c r="H29" s="29"/>
      <c r="I29" s="29"/>
      <c r="J29" s="29"/>
      <c r="K29" s="29"/>
      <c r="L29" s="2"/>
      <c r="M29" s="29"/>
      <c r="N29" s="29"/>
      <c r="O29" s="29"/>
      <c r="P29" s="29"/>
      <c r="Q29" s="29"/>
      <c r="R29" s="29"/>
      <c r="S29" s="29"/>
      <c r="T29" s="29"/>
      <c r="U29" s="29"/>
      <c r="V29" s="29"/>
      <c r="W29" s="29"/>
      <c r="X29" s="29"/>
      <c r="Y29" s="29"/>
    </row>
    <row r="30" spans="1:25" ht="15.75" customHeight="1" x14ac:dyDescent="0.25">
      <c r="A30" s="29"/>
      <c r="B30" s="239"/>
      <c r="C30" s="201"/>
      <c r="D30" s="201"/>
      <c r="E30" s="201"/>
      <c r="F30" s="201"/>
      <c r="G30" s="201"/>
      <c r="H30" s="29"/>
      <c r="I30" s="29"/>
      <c r="J30" s="29"/>
      <c r="K30" s="29"/>
      <c r="L30" s="2"/>
      <c r="M30" s="29"/>
      <c r="N30" s="29"/>
      <c r="O30" s="29"/>
      <c r="P30" s="29"/>
      <c r="Q30" s="29"/>
      <c r="R30" s="29"/>
      <c r="S30" s="29"/>
      <c r="T30" s="29"/>
      <c r="U30" s="29"/>
      <c r="V30" s="29"/>
      <c r="W30" s="29"/>
      <c r="X30" s="29"/>
      <c r="Y30" s="29"/>
    </row>
    <row r="31" spans="1:25" ht="31.5" customHeight="1" x14ac:dyDescent="0.25">
      <c r="A31" s="29"/>
      <c r="B31" s="213" t="s">
        <v>63</v>
      </c>
      <c r="C31" s="247" t="s">
        <v>459</v>
      </c>
      <c r="D31" s="247" t="s">
        <v>270</v>
      </c>
      <c r="E31" s="211" t="s">
        <v>590</v>
      </c>
      <c r="F31" s="309" t="s">
        <v>631</v>
      </c>
      <c r="G31" s="366"/>
      <c r="H31" s="29"/>
      <c r="I31" s="29"/>
      <c r="J31" s="29"/>
      <c r="K31" s="29"/>
      <c r="L31" s="2"/>
      <c r="M31" s="29"/>
      <c r="N31" s="29"/>
      <c r="O31" s="29"/>
      <c r="P31" s="29"/>
      <c r="Q31" s="29"/>
      <c r="R31" s="29"/>
      <c r="S31" s="29"/>
      <c r="T31" s="29"/>
      <c r="U31" s="29"/>
      <c r="V31" s="29"/>
      <c r="W31" s="29"/>
      <c r="X31" s="29"/>
      <c r="Y31" s="29"/>
    </row>
    <row r="32" spans="1:25" ht="15" customHeight="1" x14ac:dyDescent="0.25">
      <c r="A32" s="29"/>
      <c r="B32" s="213" t="s">
        <v>475</v>
      </c>
      <c r="C32" s="247"/>
      <c r="D32" s="247"/>
      <c r="E32" s="251"/>
      <c r="F32" s="356">
        <f>SUM(F33:G34)</f>
        <v>560</v>
      </c>
      <c r="H32" s="29"/>
      <c r="I32" s="29"/>
      <c r="J32" s="29"/>
      <c r="K32" s="29"/>
      <c r="L32" s="2"/>
      <c r="M32" s="29"/>
      <c r="N32" s="29"/>
      <c r="O32" s="29"/>
      <c r="P32" s="29"/>
      <c r="Q32" s="29"/>
      <c r="R32" s="29"/>
      <c r="S32" s="29"/>
      <c r="T32" s="29"/>
      <c r="U32" s="29"/>
      <c r="V32" s="29"/>
      <c r="W32" s="29"/>
      <c r="X32" s="29"/>
      <c r="Y32" s="29"/>
    </row>
    <row r="33" spans="1:25" ht="15" customHeight="1" x14ac:dyDescent="0.25">
      <c r="A33" s="29"/>
      <c r="B33" s="237" t="s">
        <v>633</v>
      </c>
      <c r="C33" s="243" t="s">
        <v>634</v>
      </c>
      <c r="D33" s="243">
        <v>4</v>
      </c>
      <c r="E33" s="250">
        <v>100</v>
      </c>
      <c r="F33" s="243">
        <f>D33*E33</f>
        <v>400</v>
      </c>
      <c r="H33" s="29"/>
      <c r="I33" s="29"/>
      <c r="J33" s="29"/>
      <c r="K33" s="29"/>
      <c r="L33" s="2"/>
      <c r="M33" s="29"/>
      <c r="N33" s="29"/>
      <c r="O33" s="29"/>
      <c r="P33" s="29"/>
      <c r="Q33" s="29"/>
      <c r="R33" s="29"/>
      <c r="S33" s="29"/>
      <c r="T33" s="29"/>
      <c r="U33" s="29"/>
      <c r="V33" s="29"/>
      <c r="W33" s="29"/>
      <c r="X33" s="29"/>
      <c r="Y33" s="29"/>
    </row>
    <row r="34" spans="1:25" ht="15" customHeight="1" x14ac:dyDescent="0.25">
      <c r="A34" s="29"/>
      <c r="B34" s="237" t="s">
        <v>635</v>
      </c>
      <c r="C34" s="243" t="s">
        <v>636</v>
      </c>
      <c r="D34" s="243">
        <v>4</v>
      </c>
      <c r="E34" s="250">
        <v>40</v>
      </c>
      <c r="F34" s="243">
        <f t="shared" ref="F34" si="4">D34*E34</f>
        <v>160</v>
      </c>
      <c r="H34" s="29"/>
      <c r="I34" s="29"/>
      <c r="J34" s="29"/>
      <c r="K34" s="29"/>
      <c r="L34" s="2"/>
      <c r="M34" s="29"/>
      <c r="N34" s="29"/>
      <c r="O34" s="29"/>
      <c r="P34" s="29"/>
      <c r="Q34" s="29"/>
      <c r="R34" s="29"/>
      <c r="S34" s="29"/>
      <c r="T34" s="29"/>
      <c r="U34" s="29"/>
      <c r="V34" s="29"/>
      <c r="W34" s="29"/>
      <c r="X34" s="29"/>
      <c r="Y34" s="29"/>
    </row>
    <row r="35" spans="1:25" ht="15" customHeight="1" x14ac:dyDescent="0.25">
      <c r="A35" s="29"/>
      <c r="B35" s="213" t="s">
        <v>637</v>
      </c>
      <c r="C35" s="247"/>
      <c r="D35" s="247"/>
      <c r="E35" s="251"/>
      <c r="F35" s="247">
        <f>SUM(F36:G39)</f>
        <v>315</v>
      </c>
      <c r="H35" s="29"/>
      <c r="I35" s="29"/>
      <c r="J35" s="29"/>
      <c r="K35" s="29"/>
      <c r="L35" s="2"/>
      <c r="M35" s="29"/>
      <c r="N35" s="29"/>
      <c r="O35" s="29"/>
      <c r="P35" s="29"/>
      <c r="Q35" s="29"/>
      <c r="R35" s="29"/>
      <c r="S35" s="29"/>
      <c r="T35" s="29"/>
      <c r="U35" s="29"/>
      <c r="V35" s="29"/>
      <c r="W35" s="29"/>
      <c r="X35" s="29"/>
      <c r="Y35" s="29"/>
    </row>
    <row r="36" spans="1:25" ht="15" customHeight="1" x14ac:dyDescent="0.25">
      <c r="A36" s="29"/>
      <c r="B36" s="237" t="s">
        <v>638</v>
      </c>
      <c r="C36" s="243" t="s">
        <v>634</v>
      </c>
      <c r="D36" s="243">
        <v>1</v>
      </c>
      <c r="E36" s="250">
        <v>180</v>
      </c>
      <c r="F36" s="243">
        <f t="shared" ref="F36:F39" si="5">D36*E36</f>
        <v>180</v>
      </c>
      <c r="H36" s="29"/>
      <c r="I36" s="29"/>
      <c r="J36" s="29"/>
      <c r="K36" s="29"/>
      <c r="L36" s="2"/>
      <c r="M36" s="29"/>
      <c r="N36" s="29"/>
      <c r="O36" s="29"/>
      <c r="P36" s="29"/>
      <c r="Q36" s="29"/>
      <c r="R36" s="29"/>
      <c r="S36" s="29"/>
      <c r="T36" s="29"/>
      <c r="U36" s="29"/>
      <c r="V36" s="29"/>
      <c r="W36" s="29"/>
      <c r="X36" s="29"/>
      <c r="Y36" s="29"/>
    </row>
    <row r="37" spans="1:25" ht="15" customHeight="1" x14ac:dyDescent="0.25">
      <c r="A37" s="29"/>
      <c r="B37" s="237" t="s">
        <v>639</v>
      </c>
      <c r="C37" s="243" t="s">
        <v>634</v>
      </c>
      <c r="D37" s="243">
        <v>1</v>
      </c>
      <c r="E37" s="250">
        <v>20</v>
      </c>
      <c r="F37" s="243">
        <f t="shared" si="5"/>
        <v>20</v>
      </c>
      <c r="H37" s="29"/>
      <c r="I37" s="29"/>
      <c r="J37" s="29"/>
      <c r="K37" s="29"/>
      <c r="L37" s="2"/>
      <c r="M37" s="29"/>
      <c r="N37" s="29"/>
      <c r="O37" s="29"/>
      <c r="P37" s="29"/>
      <c r="Q37" s="29"/>
      <c r="R37" s="29"/>
      <c r="S37" s="29"/>
      <c r="T37" s="29"/>
      <c r="U37" s="29"/>
      <c r="V37" s="29"/>
      <c r="W37" s="29"/>
      <c r="X37" s="29"/>
      <c r="Y37" s="29"/>
    </row>
    <row r="38" spans="1:25" ht="15" customHeight="1" x14ac:dyDescent="0.25">
      <c r="A38" s="29"/>
      <c r="B38" s="237" t="s">
        <v>627</v>
      </c>
      <c r="C38" s="243" t="s">
        <v>626</v>
      </c>
      <c r="D38" s="243">
        <v>1</v>
      </c>
      <c r="E38" s="250">
        <v>35</v>
      </c>
      <c r="F38" s="243">
        <f t="shared" si="5"/>
        <v>35</v>
      </c>
      <c r="H38" s="29"/>
      <c r="I38" s="29"/>
      <c r="J38" s="29"/>
      <c r="K38" s="29"/>
      <c r="L38" s="2"/>
      <c r="M38" s="29"/>
      <c r="N38" s="29"/>
      <c r="O38" s="29"/>
      <c r="P38" s="29"/>
      <c r="Q38" s="29"/>
      <c r="R38" s="29"/>
      <c r="S38" s="29"/>
      <c r="T38" s="29"/>
      <c r="U38" s="29"/>
      <c r="V38" s="29"/>
      <c r="W38" s="29"/>
      <c r="X38" s="29"/>
      <c r="Y38" s="29"/>
    </row>
    <row r="39" spans="1:25" ht="15" customHeight="1" x14ac:dyDescent="0.25">
      <c r="A39" s="29"/>
      <c r="B39" s="237" t="s">
        <v>585</v>
      </c>
      <c r="C39" s="243" t="s">
        <v>636</v>
      </c>
      <c r="D39" s="243">
        <v>1</v>
      </c>
      <c r="E39" s="250">
        <v>80</v>
      </c>
      <c r="F39" s="243">
        <f t="shared" si="5"/>
        <v>80</v>
      </c>
      <c r="H39" s="29"/>
      <c r="I39" s="29"/>
      <c r="J39" s="29"/>
      <c r="K39" s="29"/>
      <c r="L39" s="2"/>
      <c r="M39" s="29"/>
      <c r="N39" s="29"/>
      <c r="O39" s="29"/>
      <c r="P39" s="29"/>
      <c r="Q39" s="29"/>
      <c r="R39" s="29"/>
      <c r="S39" s="29"/>
      <c r="T39" s="29"/>
      <c r="U39" s="29"/>
      <c r="V39" s="29"/>
      <c r="W39" s="29"/>
      <c r="X39" s="29"/>
      <c r="Y39" s="29"/>
    </row>
    <row r="40" spans="1:25" ht="15" customHeight="1" x14ac:dyDescent="0.25">
      <c r="A40" s="29"/>
      <c r="B40" s="213" t="s">
        <v>640</v>
      </c>
      <c r="C40" s="247"/>
      <c r="D40" s="247"/>
      <c r="E40" s="251"/>
      <c r="F40" s="247">
        <f>SUM(F41)</f>
        <v>240</v>
      </c>
      <c r="H40" s="29"/>
      <c r="I40" s="29"/>
      <c r="J40" s="29"/>
      <c r="K40" s="29"/>
      <c r="L40" s="2"/>
      <c r="M40" s="29"/>
      <c r="N40" s="29"/>
      <c r="O40" s="29"/>
      <c r="P40" s="29"/>
      <c r="Q40" s="29"/>
      <c r="R40" s="29"/>
      <c r="S40" s="29"/>
      <c r="T40" s="29"/>
      <c r="U40" s="29"/>
      <c r="V40" s="29"/>
      <c r="W40" s="29"/>
      <c r="X40" s="29"/>
      <c r="Y40" s="29"/>
    </row>
    <row r="41" spans="1:25" ht="15" customHeight="1" x14ac:dyDescent="0.25">
      <c r="A41" s="29"/>
      <c r="B41" s="237" t="s">
        <v>633</v>
      </c>
      <c r="C41" s="243" t="s">
        <v>634</v>
      </c>
      <c r="D41" s="243">
        <v>1</v>
      </c>
      <c r="E41" s="250">
        <v>240</v>
      </c>
      <c r="F41" s="243">
        <f>D41*E41</f>
        <v>240</v>
      </c>
      <c r="H41" s="29"/>
      <c r="I41" s="29"/>
      <c r="J41" s="29"/>
      <c r="K41" s="29"/>
      <c r="L41" s="2"/>
      <c r="M41" s="29"/>
      <c r="N41" s="29"/>
      <c r="O41" s="29"/>
      <c r="P41" s="29"/>
      <c r="Q41" s="29"/>
      <c r="R41" s="29"/>
      <c r="S41" s="29"/>
      <c r="T41" s="29"/>
      <c r="U41" s="29"/>
      <c r="V41" s="29"/>
      <c r="W41" s="29"/>
      <c r="X41" s="29"/>
      <c r="Y41" s="29"/>
    </row>
    <row r="42" spans="1:25" ht="34.5" customHeight="1" x14ac:dyDescent="0.25">
      <c r="A42" s="29"/>
      <c r="B42" s="213" t="s">
        <v>641</v>
      </c>
      <c r="C42" s="247"/>
      <c r="D42" s="247"/>
      <c r="E42" s="251"/>
      <c r="F42" s="247">
        <f>SUM(F43:G44)</f>
        <v>360</v>
      </c>
      <c r="H42" s="29"/>
      <c r="I42" s="29"/>
      <c r="J42" s="29"/>
      <c r="K42" s="29"/>
      <c r="L42" s="2"/>
      <c r="M42" s="29"/>
      <c r="N42" s="29"/>
      <c r="O42" s="29"/>
      <c r="P42" s="29"/>
      <c r="Q42" s="29"/>
      <c r="R42" s="29"/>
      <c r="S42" s="29"/>
      <c r="T42" s="29"/>
      <c r="U42" s="29"/>
      <c r="V42" s="29"/>
      <c r="W42" s="29"/>
      <c r="X42" s="29"/>
      <c r="Y42" s="29"/>
    </row>
    <row r="43" spans="1:25" ht="15" customHeight="1" x14ac:dyDescent="0.25">
      <c r="A43" s="29"/>
      <c r="B43" s="237" t="s">
        <v>642</v>
      </c>
      <c r="C43" s="243" t="s">
        <v>643</v>
      </c>
      <c r="D43" s="243">
        <v>1</v>
      </c>
      <c r="E43" s="250">
        <v>150</v>
      </c>
      <c r="F43" s="243">
        <f t="shared" ref="F43:F44" si="6">D43*E43</f>
        <v>150</v>
      </c>
      <c r="H43" s="29"/>
      <c r="I43" s="29"/>
      <c r="J43" s="29"/>
      <c r="K43" s="29"/>
      <c r="L43" s="2"/>
      <c r="M43" s="29"/>
      <c r="N43" s="29"/>
      <c r="O43" s="29"/>
      <c r="P43" s="29"/>
      <c r="Q43" s="29"/>
      <c r="R43" s="29"/>
      <c r="S43" s="29"/>
      <c r="T43" s="29"/>
      <c r="U43" s="29"/>
      <c r="V43" s="29"/>
      <c r="W43" s="29"/>
      <c r="X43" s="29"/>
      <c r="Y43" s="29"/>
    </row>
    <row r="44" spans="1:25" ht="15" customHeight="1" x14ac:dyDescent="0.25">
      <c r="A44" s="29"/>
      <c r="B44" s="237" t="s">
        <v>644</v>
      </c>
      <c r="C44" s="243" t="s">
        <v>581</v>
      </c>
      <c r="D44" s="243">
        <v>1</v>
      </c>
      <c r="E44" s="250">
        <v>210</v>
      </c>
      <c r="F44" s="243">
        <f t="shared" si="6"/>
        <v>210</v>
      </c>
      <c r="H44" s="29"/>
      <c r="I44" s="29"/>
      <c r="J44" s="29"/>
      <c r="K44" s="29"/>
      <c r="L44" s="2"/>
      <c r="M44" s="29"/>
      <c r="N44" s="29"/>
      <c r="O44" s="29"/>
      <c r="P44" s="29"/>
      <c r="Q44" s="29"/>
      <c r="R44" s="29"/>
      <c r="S44" s="29"/>
      <c r="T44" s="29"/>
      <c r="U44" s="29"/>
      <c r="V44" s="29"/>
      <c r="W44" s="29"/>
      <c r="X44" s="29"/>
      <c r="Y44" s="29"/>
    </row>
    <row r="45" spans="1:25" ht="15" customHeight="1" x14ac:dyDescent="0.25">
      <c r="A45" s="29"/>
      <c r="B45" s="213" t="s">
        <v>645</v>
      </c>
      <c r="C45" s="247"/>
      <c r="D45" s="247"/>
      <c r="E45" s="251"/>
      <c r="F45" s="247">
        <f>F32+F35+F40+F42</f>
        <v>1475</v>
      </c>
      <c r="H45" s="29"/>
      <c r="I45" s="29"/>
      <c r="J45" s="29"/>
      <c r="K45" s="29"/>
      <c r="L45" s="2"/>
      <c r="M45" s="29"/>
      <c r="N45" s="29"/>
      <c r="O45" s="29"/>
      <c r="P45" s="29"/>
      <c r="Q45" s="29"/>
      <c r="R45" s="29"/>
      <c r="S45" s="29"/>
      <c r="T45" s="29"/>
      <c r="U45" s="29"/>
      <c r="V45" s="29"/>
      <c r="W45" s="29"/>
      <c r="X45" s="29"/>
      <c r="Y45" s="29"/>
    </row>
    <row r="46" spans="1:25" ht="15.75" customHeight="1" x14ac:dyDescent="0.25">
      <c r="A46" s="29"/>
      <c r="B46" s="2"/>
      <c r="C46" s="29"/>
      <c r="D46" s="29"/>
      <c r="E46" s="29"/>
      <c r="F46" s="29"/>
      <c r="G46" s="29"/>
      <c r="H46" s="29"/>
      <c r="I46" s="29"/>
      <c r="J46" s="29"/>
      <c r="K46" s="29"/>
      <c r="L46" s="2"/>
      <c r="M46" s="29"/>
      <c r="N46" s="29"/>
      <c r="O46" s="29"/>
      <c r="P46" s="29"/>
      <c r="Q46" s="29"/>
      <c r="R46" s="29"/>
      <c r="S46" s="29"/>
      <c r="T46" s="29"/>
      <c r="U46" s="29"/>
      <c r="V46" s="29"/>
      <c r="W46" s="29"/>
      <c r="X46" s="29"/>
      <c r="Y46" s="29"/>
    </row>
    <row r="47" spans="1:25" ht="15" customHeight="1" x14ac:dyDescent="0.25">
      <c r="A47" s="29"/>
      <c r="B47" s="549" t="s">
        <v>646</v>
      </c>
      <c r="C47" s="550"/>
      <c r="D47" s="550"/>
      <c r="E47" s="550"/>
      <c r="F47" s="550"/>
      <c r="G47" s="550"/>
      <c r="H47" s="550"/>
      <c r="I47" s="550"/>
      <c r="J47" s="550"/>
      <c r="K47" s="550"/>
      <c r="L47" s="550"/>
      <c r="M47" s="551"/>
      <c r="N47" s="29"/>
      <c r="O47" s="29"/>
      <c r="P47" s="29"/>
      <c r="Q47" s="29"/>
      <c r="R47" s="29"/>
      <c r="S47" s="29"/>
      <c r="T47" s="29"/>
      <c r="U47" s="29"/>
      <c r="V47" s="29"/>
      <c r="W47" s="29"/>
      <c r="X47" s="29"/>
      <c r="Y47" s="29"/>
    </row>
    <row r="48" spans="1:25" ht="15" customHeight="1" x14ac:dyDescent="0.25">
      <c r="A48" s="29"/>
      <c r="B48" s="239"/>
      <c r="C48" s="201"/>
      <c r="D48" s="201"/>
      <c r="E48" s="201"/>
      <c r="F48" s="201"/>
      <c r="G48" s="201"/>
      <c r="H48" s="201"/>
      <c r="I48" s="201"/>
      <c r="J48" s="201"/>
      <c r="K48" s="201"/>
      <c r="L48" s="239"/>
      <c r="M48" s="201"/>
      <c r="N48" s="29"/>
      <c r="O48" s="29"/>
      <c r="P48" s="29"/>
      <c r="Q48" s="29"/>
      <c r="R48" s="29"/>
      <c r="S48" s="29"/>
      <c r="T48" s="29"/>
      <c r="U48" s="29"/>
      <c r="V48" s="29"/>
      <c r="W48" s="29"/>
      <c r="X48" s="29"/>
      <c r="Y48" s="29"/>
    </row>
    <row r="49" spans="1:25" ht="15" customHeight="1" x14ac:dyDescent="0.25">
      <c r="A49" s="29"/>
      <c r="B49" s="555" t="s">
        <v>63</v>
      </c>
      <c r="C49" s="247">
        <v>0</v>
      </c>
      <c r="D49" s="247">
        <v>1</v>
      </c>
      <c r="E49" s="247">
        <v>2</v>
      </c>
      <c r="F49" s="247">
        <v>3</v>
      </c>
      <c r="G49" s="247">
        <v>4</v>
      </c>
      <c r="H49" s="247">
        <v>5</v>
      </c>
      <c r="I49" s="247">
        <v>6</v>
      </c>
      <c r="J49" s="247">
        <v>7</v>
      </c>
      <c r="K49" s="247">
        <v>8</v>
      </c>
      <c r="L49" s="247">
        <v>9</v>
      </c>
      <c r="M49" s="247">
        <v>10</v>
      </c>
      <c r="N49" s="29"/>
      <c r="O49" s="29"/>
      <c r="P49" s="29"/>
      <c r="Q49" s="29"/>
      <c r="R49" s="29"/>
      <c r="S49" s="29"/>
      <c r="T49" s="29"/>
      <c r="U49" s="29"/>
      <c r="V49" s="29"/>
      <c r="W49" s="29"/>
      <c r="X49" s="29"/>
      <c r="Y49" s="29"/>
    </row>
    <row r="50" spans="1:25" ht="15" customHeight="1" x14ac:dyDescent="0.25">
      <c r="A50" s="29"/>
      <c r="B50" s="517"/>
      <c r="C50" s="247">
        <v>2019</v>
      </c>
      <c r="D50" s="247">
        <v>2020</v>
      </c>
      <c r="E50" s="247">
        <v>2021</v>
      </c>
      <c r="F50" s="247">
        <v>2022</v>
      </c>
      <c r="G50" s="247">
        <v>2023</v>
      </c>
      <c r="H50" s="247">
        <v>2024</v>
      </c>
      <c r="I50" s="247">
        <v>2025</v>
      </c>
      <c r="J50" s="247">
        <v>2026</v>
      </c>
      <c r="K50" s="247">
        <v>2027</v>
      </c>
      <c r="L50" s="247">
        <v>2028</v>
      </c>
      <c r="M50" s="247">
        <v>2029</v>
      </c>
      <c r="N50" s="29"/>
      <c r="O50" s="29"/>
      <c r="P50" s="29"/>
      <c r="Q50" s="29"/>
      <c r="R50" s="29"/>
      <c r="S50" s="29"/>
      <c r="T50" s="29"/>
      <c r="U50" s="29"/>
      <c r="V50" s="29"/>
      <c r="W50" s="29"/>
      <c r="X50" s="29"/>
      <c r="Y50" s="29"/>
    </row>
    <row r="51" spans="1:25" ht="15" customHeight="1" x14ac:dyDescent="0.25">
      <c r="A51" s="29"/>
      <c r="B51" s="213" t="s">
        <v>647</v>
      </c>
      <c r="C51" s="247"/>
      <c r="D51" s="247">
        <f t="shared" ref="D51:M51" si="7">SUM(D52:D53)</f>
        <v>86882.4</v>
      </c>
      <c r="E51" s="247">
        <f t="shared" si="7"/>
        <v>86882.4</v>
      </c>
      <c r="F51" s="247">
        <f t="shared" si="7"/>
        <v>86882.4</v>
      </c>
      <c r="G51" s="247">
        <f t="shared" si="7"/>
        <v>86882.4</v>
      </c>
      <c r="H51" s="247">
        <f t="shared" si="7"/>
        <v>86882.4</v>
      </c>
      <c r="I51" s="247">
        <f t="shared" si="7"/>
        <v>86882.4</v>
      </c>
      <c r="J51" s="247">
        <f t="shared" si="7"/>
        <v>86882.4</v>
      </c>
      <c r="K51" s="247">
        <f t="shared" si="7"/>
        <v>86882.4</v>
      </c>
      <c r="L51" s="247">
        <f t="shared" si="7"/>
        <v>86882.4</v>
      </c>
      <c r="M51" s="247">
        <f t="shared" si="7"/>
        <v>86882.4</v>
      </c>
      <c r="N51" s="29"/>
      <c r="O51" s="29"/>
      <c r="P51" s="29"/>
      <c r="Q51" s="29"/>
      <c r="R51" s="29"/>
      <c r="S51" s="29"/>
      <c r="T51" s="29"/>
      <c r="U51" s="29"/>
      <c r="V51" s="29"/>
      <c r="W51" s="29"/>
      <c r="X51" s="29"/>
      <c r="Y51" s="29"/>
    </row>
    <row r="52" spans="1:25" ht="15" customHeight="1" x14ac:dyDescent="0.25">
      <c r="A52" s="29"/>
      <c r="B52" s="237" t="s">
        <v>610</v>
      </c>
      <c r="C52" s="243"/>
      <c r="D52" s="243">
        <f>G17*12</f>
        <v>75602.399999999994</v>
      </c>
      <c r="E52" s="243">
        <f t="shared" ref="E52:M52" si="8">D52</f>
        <v>75602.399999999994</v>
      </c>
      <c r="F52" s="243">
        <f t="shared" si="8"/>
        <v>75602.399999999994</v>
      </c>
      <c r="G52" s="243">
        <f t="shared" si="8"/>
        <v>75602.399999999994</v>
      </c>
      <c r="H52" s="243">
        <f t="shared" si="8"/>
        <v>75602.399999999994</v>
      </c>
      <c r="I52" s="243">
        <f t="shared" si="8"/>
        <v>75602.399999999994</v>
      </c>
      <c r="J52" s="243">
        <f t="shared" si="8"/>
        <v>75602.399999999994</v>
      </c>
      <c r="K52" s="243">
        <f t="shared" si="8"/>
        <v>75602.399999999994</v>
      </c>
      <c r="L52" s="243">
        <f t="shared" si="8"/>
        <v>75602.399999999994</v>
      </c>
      <c r="M52" s="243">
        <f t="shared" si="8"/>
        <v>75602.399999999994</v>
      </c>
      <c r="N52" s="29"/>
      <c r="O52" s="29"/>
      <c r="P52" s="29"/>
      <c r="Q52" s="29"/>
      <c r="R52" s="29"/>
      <c r="S52" s="29"/>
      <c r="T52" s="29"/>
      <c r="U52" s="29"/>
      <c r="V52" s="29"/>
      <c r="W52" s="29"/>
      <c r="X52" s="29"/>
      <c r="Y52" s="29"/>
    </row>
    <row r="53" spans="1:25" ht="15.75" customHeight="1" x14ac:dyDescent="0.25">
      <c r="A53" s="29"/>
      <c r="B53" s="237" t="s">
        <v>622</v>
      </c>
      <c r="C53" s="243"/>
      <c r="D53" s="243">
        <f>F27*12</f>
        <v>11280</v>
      </c>
      <c r="E53" s="243">
        <f t="shared" ref="E53:M53" si="9">D53</f>
        <v>11280</v>
      </c>
      <c r="F53" s="243">
        <f t="shared" si="9"/>
        <v>11280</v>
      </c>
      <c r="G53" s="243">
        <f t="shared" si="9"/>
        <v>11280</v>
      </c>
      <c r="H53" s="243">
        <f t="shared" si="9"/>
        <v>11280</v>
      </c>
      <c r="I53" s="243">
        <f t="shared" si="9"/>
        <v>11280</v>
      </c>
      <c r="J53" s="243">
        <f t="shared" si="9"/>
        <v>11280</v>
      </c>
      <c r="K53" s="243">
        <f t="shared" si="9"/>
        <v>11280</v>
      </c>
      <c r="L53" s="243">
        <f t="shared" si="9"/>
        <v>11280</v>
      </c>
      <c r="M53" s="243">
        <f t="shared" si="9"/>
        <v>11280</v>
      </c>
      <c r="N53" s="29"/>
      <c r="O53" s="29"/>
      <c r="P53" s="29"/>
      <c r="Q53" s="29"/>
      <c r="R53" s="29"/>
      <c r="S53" s="29"/>
      <c r="T53" s="29"/>
      <c r="U53" s="29"/>
      <c r="V53" s="29"/>
      <c r="W53" s="29"/>
      <c r="X53" s="29"/>
      <c r="Y53" s="29"/>
    </row>
    <row r="54" spans="1:25" ht="15" customHeight="1" x14ac:dyDescent="0.25">
      <c r="A54" s="29"/>
      <c r="B54" s="213" t="s">
        <v>648</v>
      </c>
      <c r="C54" s="390"/>
      <c r="D54" s="247">
        <f>SUM(D55:D58)</f>
        <v>17700</v>
      </c>
      <c r="E54" s="247">
        <f t="shared" ref="E54:M54" si="10">SUM(E55:E58)</f>
        <v>17700</v>
      </c>
      <c r="F54" s="247">
        <f t="shared" si="10"/>
        <v>17700</v>
      </c>
      <c r="G54" s="247">
        <f t="shared" si="10"/>
        <v>17700</v>
      </c>
      <c r="H54" s="247">
        <f t="shared" si="10"/>
        <v>17700</v>
      </c>
      <c r="I54" s="247">
        <f t="shared" si="10"/>
        <v>17700</v>
      </c>
      <c r="J54" s="247">
        <f t="shared" si="10"/>
        <v>17700</v>
      </c>
      <c r="K54" s="247">
        <f t="shared" si="10"/>
        <v>17700</v>
      </c>
      <c r="L54" s="247">
        <f t="shared" si="10"/>
        <v>17700</v>
      </c>
      <c r="M54" s="247">
        <f t="shared" si="10"/>
        <v>17700</v>
      </c>
      <c r="N54" s="29"/>
      <c r="O54" s="29"/>
      <c r="P54" s="29"/>
      <c r="Q54" s="29"/>
      <c r="R54" s="29"/>
      <c r="S54" s="29"/>
      <c r="T54" s="29"/>
      <c r="U54" s="29"/>
      <c r="V54" s="29"/>
      <c r="W54" s="29"/>
      <c r="X54" s="29"/>
      <c r="Y54" s="29"/>
    </row>
    <row r="55" spans="1:25" ht="15" customHeight="1" x14ac:dyDescent="0.25">
      <c r="A55" s="29"/>
      <c r="B55" s="237" t="s">
        <v>475</v>
      </c>
      <c r="C55" s="243"/>
      <c r="D55" s="243">
        <f>F32*12</f>
        <v>6720</v>
      </c>
      <c r="E55" s="243">
        <f t="shared" ref="E55:M55" si="11">D55</f>
        <v>6720</v>
      </c>
      <c r="F55" s="243">
        <f t="shared" si="11"/>
        <v>6720</v>
      </c>
      <c r="G55" s="243">
        <f t="shared" si="11"/>
        <v>6720</v>
      </c>
      <c r="H55" s="243">
        <f t="shared" si="11"/>
        <v>6720</v>
      </c>
      <c r="I55" s="243">
        <f t="shared" si="11"/>
        <v>6720</v>
      </c>
      <c r="J55" s="243">
        <f t="shared" si="11"/>
        <v>6720</v>
      </c>
      <c r="K55" s="243">
        <f t="shared" si="11"/>
        <v>6720</v>
      </c>
      <c r="L55" s="243">
        <f t="shared" si="11"/>
        <v>6720</v>
      </c>
      <c r="M55" s="243">
        <f t="shared" si="11"/>
        <v>6720</v>
      </c>
      <c r="N55" s="29"/>
      <c r="O55" s="29"/>
      <c r="P55" s="29"/>
      <c r="Q55" s="29"/>
      <c r="R55" s="29"/>
      <c r="S55" s="29"/>
      <c r="T55" s="29"/>
      <c r="U55" s="29"/>
      <c r="V55" s="29"/>
      <c r="W55" s="29"/>
      <c r="X55" s="29"/>
      <c r="Y55" s="29"/>
    </row>
    <row r="56" spans="1:25" ht="15" customHeight="1" x14ac:dyDescent="0.25">
      <c r="A56" s="29"/>
      <c r="B56" s="237" t="s">
        <v>637</v>
      </c>
      <c r="C56" s="243"/>
      <c r="D56" s="243">
        <f>F35*12</f>
        <v>3780</v>
      </c>
      <c r="E56" s="243">
        <f t="shared" ref="E56:M56" si="12">D56</f>
        <v>3780</v>
      </c>
      <c r="F56" s="243">
        <f t="shared" si="12"/>
        <v>3780</v>
      </c>
      <c r="G56" s="243">
        <f t="shared" si="12"/>
        <v>3780</v>
      </c>
      <c r="H56" s="243">
        <f t="shared" si="12"/>
        <v>3780</v>
      </c>
      <c r="I56" s="243">
        <f t="shared" si="12"/>
        <v>3780</v>
      </c>
      <c r="J56" s="243">
        <f t="shared" si="12"/>
        <v>3780</v>
      </c>
      <c r="K56" s="243">
        <f t="shared" si="12"/>
        <v>3780</v>
      </c>
      <c r="L56" s="243">
        <f t="shared" si="12"/>
        <v>3780</v>
      </c>
      <c r="M56" s="243">
        <f t="shared" si="12"/>
        <v>3780</v>
      </c>
      <c r="N56" s="29"/>
      <c r="O56" s="29"/>
      <c r="P56" s="29"/>
      <c r="Q56" s="29"/>
      <c r="R56" s="29"/>
      <c r="S56" s="29"/>
      <c r="T56" s="29"/>
      <c r="U56" s="29"/>
      <c r="V56" s="29"/>
      <c r="W56" s="29"/>
      <c r="X56" s="29"/>
      <c r="Y56" s="29"/>
    </row>
    <row r="57" spans="1:25" ht="15" customHeight="1" x14ac:dyDescent="0.25">
      <c r="A57" s="29"/>
      <c r="B57" s="237" t="s">
        <v>640</v>
      </c>
      <c r="C57" s="243"/>
      <c r="D57" s="243">
        <f>F40*12</f>
        <v>2880</v>
      </c>
      <c r="E57" s="243">
        <f t="shared" ref="E57:M57" si="13">D57</f>
        <v>2880</v>
      </c>
      <c r="F57" s="243">
        <f t="shared" si="13"/>
        <v>2880</v>
      </c>
      <c r="G57" s="243">
        <f t="shared" si="13"/>
        <v>2880</v>
      </c>
      <c r="H57" s="243">
        <f t="shared" si="13"/>
        <v>2880</v>
      </c>
      <c r="I57" s="243">
        <f t="shared" si="13"/>
        <v>2880</v>
      </c>
      <c r="J57" s="243">
        <f t="shared" si="13"/>
        <v>2880</v>
      </c>
      <c r="K57" s="243">
        <f t="shared" si="13"/>
        <v>2880</v>
      </c>
      <c r="L57" s="243">
        <f t="shared" si="13"/>
        <v>2880</v>
      </c>
      <c r="M57" s="243">
        <f t="shared" si="13"/>
        <v>2880</v>
      </c>
      <c r="N57" s="29"/>
      <c r="O57" s="29"/>
      <c r="P57" s="29"/>
      <c r="Q57" s="29"/>
      <c r="R57" s="29"/>
      <c r="S57" s="29"/>
      <c r="T57" s="29"/>
      <c r="U57" s="29"/>
      <c r="V57" s="29"/>
      <c r="W57" s="29"/>
      <c r="X57" s="29"/>
      <c r="Y57" s="29"/>
    </row>
    <row r="58" spans="1:25" ht="15.75" customHeight="1" x14ac:dyDescent="0.25">
      <c r="A58" s="29"/>
      <c r="B58" s="237" t="s">
        <v>649</v>
      </c>
      <c r="C58" s="243"/>
      <c r="D58" s="243">
        <f>F42*12</f>
        <v>4320</v>
      </c>
      <c r="E58" s="243">
        <f>D58</f>
        <v>4320</v>
      </c>
      <c r="F58" s="243">
        <f t="shared" ref="F58:M58" si="14">E58</f>
        <v>4320</v>
      </c>
      <c r="G58" s="243">
        <f t="shared" si="14"/>
        <v>4320</v>
      </c>
      <c r="H58" s="243">
        <f t="shared" si="14"/>
        <v>4320</v>
      </c>
      <c r="I58" s="243">
        <f t="shared" si="14"/>
        <v>4320</v>
      </c>
      <c r="J58" s="243">
        <f t="shared" si="14"/>
        <v>4320</v>
      </c>
      <c r="K58" s="243">
        <f t="shared" si="14"/>
        <v>4320</v>
      </c>
      <c r="L58" s="243">
        <f t="shared" si="14"/>
        <v>4320</v>
      </c>
      <c r="M58" s="243">
        <f t="shared" si="14"/>
        <v>4320</v>
      </c>
      <c r="N58" s="29"/>
      <c r="O58" s="29"/>
      <c r="P58" s="29"/>
      <c r="Q58" s="29"/>
      <c r="R58" s="29"/>
      <c r="S58" s="29"/>
      <c r="T58" s="29"/>
      <c r="U58" s="29"/>
      <c r="V58" s="29"/>
      <c r="W58" s="29"/>
      <c r="X58" s="29"/>
      <c r="Y58" s="29"/>
    </row>
    <row r="59" spans="1:25" ht="15" customHeight="1" x14ac:dyDescent="0.25">
      <c r="A59" s="29"/>
      <c r="B59" s="213" t="s">
        <v>114</v>
      </c>
      <c r="C59" s="247"/>
      <c r="D59" s="247">
        <f>D51+D54</f>
        <v>104582.39999999999</v>
      </c>
      <c r="E59" s="247">
        <f t="shared" ref="E59:M59" si="15">E51+E54</f>
        <v>104582.39999999999</v>
      </c>
      <c r="F59" s="247">
        <f t="shared" si="15"/>
        <v>104582.39999999999</v>
      </c>
      <c r="G59" s="247">
        <f t="shared" si="15"/>
        <v>104582.39999999999</v>
      </c>
      <c r="H59" s="247">
        <f t="shared" si="15"/>
        <v>104582.39999999999</v>
      </c>
      <c r="I59" s="247">
        <f t="shared" si="15"/>
        <v>104582.39999999999</v>
      </c>
      <c r="J59" s="247">
        <f t="shared" si="15"/>
        <v>104582.39999999999</v>
      </c>
      <c r="K59" s="247">
        <f t="shared" si="15"/>
        <v>104582.39999999999</v>
      </c>
      <c r="L59" s="247">
        <f t="shared" si="15"/>
        <v>104582.39999999999</v>
      </c>
      <c r="M59" s="247">
        <f t="shared" si="15"/>
        <v>104582.39999999999</v>
      </c>
      <c r="N59" s="29"/>
      <c r="O59" s="29"/>
      <c r="P59" s="29"/>
      <c r="Q59" s="29"/>
      <c r="R59" s="29"/>
      <c r="S59" s="29"/>
      <c r="T59" s="29"/>
      <c r="U59" s="29"/>
      <c r="V59" s="29"/>
      <c r="W59" s="29"/>
      <c r="X59" s="29"/>
      <c r="Y59" s="29"/>
    </row>
    <row r="60" spans="1:25" ht="15.75" customHeight="1" x14ac:dyDescent="0.25">
      <c r="A60" s="29"/>
      <c r="B60" s="2"/>
      <c r="C60" s="29"/>
      <c r="D60" s="29"/>
      <c r="E60" s="29"/>
      <c r="F60" s="29"/>
      <c r="G60" s="29"/>
      <c r="H60" s="29"/>
      <c r="I60" s="29"/>
      <c r="J60" s="29"/>
      <c r="K60" s="29"/>
      <c r="L60" s="2"/>
      <c r="M60" s="29"/>
      <c r="N60" s="29"/>
      <c r="O60" s="29"/>
      <c r="P60" s="29"/>
      <c r="Q60" s="29"/>
      <c r="R60" s="29"/>
      <c r="S60" s="29"/>
      <c r="T60" s="29"/>
      <c r="U60" s="29"/>
      <c r="V60" s="29"/>
      <c r="W60" s="29"/>
      <c r="X60" s="29"/>
      <c r="Y60" s="29"/>
    </row>
    <row r="61" spans="1:25" ht="15" customHeight="1" x14ac:dyDescent="0.25">
      <c r="A61" s="29"/>
      <c r="B61" s="548" t="s">
        <v>650</v>
      </c>
      <c r="C61" s="537"/>
      <c r="D61" s="537"/>
      <c r="E61" s="537"/>
      <c r="F61" s="537"/>
      <c r="G61" s="538"/>
      <c r="H61" s="29"/>
      <c r="I61" s="29"/>
      <c r="J61" s="29"/>
      <c r="K61" s="29"/>
      <c r="L61" s="2"/>
      <c r="M61" s="29"/>
      <c r="N61" s="29"/>
      <c r="O61" s="29"/>
      <c r="P61" s="29"/>
      <c r="Q61" s="29"/>
      <c r="R61" s="29"/>
      <c r="S61" s="29"/>
      <c r="T61" s="29"/>
      <c r="U61" s="29"/>
      <c r="V61" s="29"/>
      <c r="W61" s="29"/>
      <c r="X61" s="29"/>
      <c r="Y61" s="29"/>
    </row>
    <row r="62" spans="1:25" ht="15.75" customHeight="1" x14ac:dyDescent="0.25">
      <c r="A62" s="29"/>
      <c r="B62" s="2"/>
      <c r="C62" s="29"/>
      <c r="D62" s="29"/>
      <c r="E62" s="29"/>
      <c r="F62" s="29"/>
      <c r="G62" s="29"/>
      <c r="H62" s="29"/>
      <c r="I62" s="29"/>
      <c r="J62" s="29"/>
      <c r="K62" s="29"/>
      <c r="L62" s="2"/>
      <c r="M62" s="29"/>
      <c r="N62" s="29"/>
      <c r="O62" s="29"/>
      <c r="P62" s="29"/>
      <c r="Q62" s="29"/>
      <c r="R62" s="29"/>
      <c r="S62" s="29"/>
      <c r="T62" s="29"/>
      <c r="U62" s="29"/>
      <c r="V62" s="29"/>
      <c r="W62" s="29"/>
      <c r="X62" s="29"/>
      <c r="Y62" s="29"/>
    </row>
    <row r="63" spans="1:25" ht="15" customHeight="1" x14ac:dyDescent="0.25">
      <c r="A63" s="29"/>
      <c r="B63" s="246" t="s">
        <v>651</v>
      </c>
      <c r="C63" s="29"/>
      <c r="D63" s="29"/>
      <c r="E63" s="29"/>
      <c r="F63" s="29"/>
      <c r="G63" s="29"/>
      <c r="H63" s="29"/>
      <c r="I63" s="29"/>
      <c r="J63" s="29"/>
      <c r="K63" s="29"/>
      <c r="L63" s="2"/>
      <c r="M63" s="29"/>
      <c r="N63" s="29"/>
      <c r="O63" s="29"/>
      <c r="P63" s="29"/>
      <c r="Q63" s="29"/>
      <c r="R63" s="29"/>
      <c r="S63" s="29"/>
      <c r="T63" s="29"/>
      <c r="U63" s="29"/>
      <c r="V63" s="29"/>
      <c r="W63" s="29"/>
      <c r="X63" s="29"/>
      <c r="Y63" s="29"/>
    </row>
    <row r="64" spans="1:25" ht="15.75" customHeight="1" x14ac:dyDescent="0.25">
      <c r="A64" s="29"/>
      <c r="B64" s="2"/>
      <c r="C64" s="29"/>
      <c r="D64" s="29"/>
      <c r="E64" s="29"/>
      <c r="F64" s="29"/>
      <c r="G64" s="29"/>
      <c r="H64" s="29"/>
      <c r="I64" s="29"/>
      <c r="J64" s="29"/>
      <c r="K64" s="29"/>
      <c r="L64" s="2"/>
      <c r="M64" s="29"/>
      <c r="N64" s="29"/>
      <c r="O64" s="29"/>
      <c r="P64" s="29"/>
      <c r="Q64" s="29"/>
      <c r="R64" s="29"/>
      <c r="S64" s="29"/>
      <c r="T64" s="29"/>
      <c r="U64" s="29"/>
      <c r="V64" s="29"/>
      <c r="W64" s="29"/>
      <c r="X64" s="29"/>
      <c r="Y64" s="29"/>
    </row>
    <row r="65" spans="1:26" s="316" customFormat="1" ht="15.75" customHeight="1" x14ac:dyDescent="0.25">
      <c r="A65" s="273"/>
      <c r="B65" s="549" t="s">
        <v>608</v>
      </c>
      <c r="C65" s="550"/>
      <c r="D65" s="550"/>
      <c r="E65" s="550"/>
      <c r="F65" s="550"/>
      <c r="G65" s="551"/>
      <c r="H65" s="273"/>
      <c r="I65" s="273"/>
      <c r="J65" s="273"/>
      <c r="K65" s="273"/>
      <c r="L65" s="349"/>
      <c r="M65" s="273"/>
      <c r="N65" s="273"/>
      <c r="O65" s="273"/>
      <c r="P65" s="273"/>
      <c r="Q65" s="273"/>
      <c r="R65" s="273"/>
      <c r="S65" s="273"/>
      <c r="T65" s="273"/>
      <c r="U65" s="273"/>
      <c r="V65" s="273"/>
      <c r="W65" s="273"/>
      <c r="X65" s="273"/>
      <c r="Y65" s="273"/>
      <c r="Z65" s="324"/>
    </row>
    <row r="66" spans="1:26" ht="15.75" customHeight="1" x14ac:dyDescent="0.25">
      <c r="A66" s="29"/>
      <c r="B66" s="2"/>
      <c r="C66" s="29"/>
      <c r="D66" s="29"/>
      <c r="E66" s="29"/>
      <c r="F66" s="29"/>
      <c r="G66" s="29"/>
      <c r="H66" s="29"/>
      <c r="I66" s="29"/>
      <c r="J66" s="29"/>
      <c r="K66" s="29"/>
      <c r="L66" s="2"/>
      <c r="M66" s="29"/>
      <c r="N66" s="29"/>
      <c r="O66" s="29"/>
      <c r="P66" s="29"/>
      <c r="Q66" s="29"/>
      <c r="R66" s="29"/>
      <c r="S66" s="29"/>
      <c r="T66" s="29"/>
      <c r="U66" s="29"/>
      <c r="V66" s="29"/>
      <c r="W66" s="29"/>
      <c r="X66" s="29"/>
      <c r="Y66" s="29"/>
    </row>
    <row r="67" spans="1:26" ht="15" customHeight="1" x14ac:dyDescent="0.25">
      <c r="A67" s="29"/>
      <c r="B67" s="519" t="s">
        <v>610</v>
      </c>
      <c r="C67" s="520"/>
      <c r="D67" s="520"/>
      <c r="E67" s="520"/>
      <c r="F67" s="520"/>
      <c r="G67" s="521"/>
      <c r="H67" s="29"/>
      <c r="I67" s="29"/>
      <c r="J67" s="29"/>
      <c r="K67" s="29"/>
      <c r="L67" s="2"/>
      <c r="M67" s="29"/>
      <c r="N67" s="29"/>
      <c r="O67" s="29"/>
      <c r="P67" s="29"/>
      <c r="Q67" s="29"/>
      <c r="R67" s="29"/>
      <c r="S67" s="29"/>
      <c r="T67" s="29"/>
      <c r="U67" s="29"/>
      <c r="V67" s="29"/>
      <c r="W67" s="29"/>
      <c r="X67" s="29"/>
      <c r="Y67" s="29"/>
    </row>
    <row r="68" spans="1:26" ht="58.5" customHeight="1" x14ac:dyDescent="0.25">
      <c r="A68" s="29"/>
      <c r="B68" s="213" t="s">
        <v>63</v>
      </c>
      <c r="C68" s="247" t="s">
        <v>459</v>
      </c>
      <c r="D68" s="247" t="s">
        <v>270</v>
      </c>
      <c r="E68" s="247" t="s">
        <v>652</v>
      </c>
      <c r="F68" s="247" t="s">
        <v>612</v>
      </c>
      <c r="G68" s="247" t="s">
        <v>653</v>
      </c>
      <c r="H68" s="29"/>
      <c r="I68" s="29"/>
      <c r="J68" s="29"/>
      <c r="K68" s="29"/>
      <c r="L68" s="2"/>
      <c r="M68" s="29"/>
      <c r="N68" s="29"/>
      <c r="O68" s="29"/>
      <c r="P68" s="29"/>
      <c r="Q68" s="29"/>
      <c r="R68" s="29"/>
      <c r="S68" s="29"/>
      <c r="T68" s="29"/>
      <c r="U68" s="29"/>
      <c r="V68" s="29"/>
      <c r="W68" s="29"/>
      <c r="X68" s="29"/>
      <c r="Y68" s="29"/>
    </row>
    <row r="69" spans="1:26" ht="15" customHeight="1" x14ac:dyDescent="0.25">
      <c r="A69" s="29"/>
      <c r="B69" s="237" t="s">
        <v>310</v>
      </c>
      <c r="C69" s="243" t="s">
        <v>614</v>
      </c>
      <c r="D69" s="243">
        <v>1</v>
      </c>
      <c r="E69" s="243">
        <v>930</v>
      </c>
      <c r="F69" s="243">
        <f t="shared" ref="F69:F77" si="16">E69*9%</f>
        <v>83.7</v>
      </c>
      <c r="G69" s="243">
        <f t="shared" ref="G69:G77" si="17">D69*E69+F69</f>
        <v>1013.7</v>
      </c>
      <c r="H69" s="29"/>
      <c r="I69" s="29"/>
      <c r="J69" s="29"/>
      <c r="K69" s="29"/>
      <c r="L69" s="2"/>
      <c r="M69" s="29"/>
      <c r="N69" s="29"/>
      <c r="O69" s="29"/>
      <c r="P69" s="29"/>
      <c r="Q69" s="29"/>
      <c r="R69" s="29"/>
      <c r="S69" s="29"/>
      <c r="T69" s="29"/>
      <c r="U69" s="29"/>
      <c r="V69" s="29"/>
      <c r="W69" s="29"/>
      <c r="X69" s="29"/>
      <c r="Y69" s="29"/>
    </row>
    <row r="70" spans="1:26" ht="15" customHeight="1" x14ac:dyDescent="0.25">
      <c r="A70" s="29"/>
      <c r="B70" s="237" t="s">
        <v>615</v>
      </c>
      <c r="C70" s="243" t="s">
        <v>614</v>
      </c>
      <c r="D70" s="243">
        <v>1</v>
      </c>
      <c r="E70" s="243">
        <v>930</v>
      </c>
      <c r="F70" s="243">
        <f t="shared" si="16"/>
        <v>83.7</v>
      </c>
      <c r="G70" s="243">
        <f t="shared" si="17"/>
        <v>1013.7</v>
      </c>
      <c r="H70" s="29"/>
      <c r="I70" s="29"/>
      <c r="J70" s="29"/>
      <c r="K70" s="29"/>
      <c r="L70" s="2"/>
      <c r="M70" s="29"/>
      <c r="N70" s="29"/>
      <c r="O70" s="29"/>
      <c r="P70" s="29"/>
      <c r="Q70" s="29"/>
      <c r="R70" s="29"/>
      <c r="S70" s="29"/>
      <c r="T70" s="29"/>
      <c r="U70" s="29"/>
      <c r="V70" s="29"/>
      <c r="W70" s="29"/>
      <c r="X70" s="29"/>
      <c r="Y70" s="29"/>
    </row>
    <row r="71" spans="1:26" ht="15" customHeight="1" x14ac:dyDescent="0.25">
      <c r="A71" s="29"/>
      <c r="B71" s="237" t="s">
        <v>654</v>
      </c>
      <c r="C71" s="243" t="s">
        <v>614</v>
      </c>
      <c r="D71" s="243">
        <v>1</v>
      </c>
      <c r="E71" s="243">
        <v>930</v>
      </c>
      <c r="F71" s="243">
        <f t="shared" si="16"/>
        <v>83.7</v>
      </c>
      <c r="G71" s="243">
        <f t="shared" si="17"/>
        <v>1013.7</v>
      </c>
      <c r="H71" s="29"/>
      <c r="I71" s="29"/>
      <c r="J71" s="29"/>
      <c r="K71" s="29"/>
      <c r="L71" s="2"/>
      <c r="M71" s="29"/>
      <c r="N71" s="29"/>
      <c r="O71" s="29"/>
      <c r="P71" s="29"/>
      <c r="Q71" s="29"/>
      <c r="R71" s="29"/>
      <c r="S71" s="29"/>
      <c r="T71" s="29"/>
      <c r="U71" s="29"/>
      <c r="V71" s="29"/>
      <c r="W71" s="29"/>
      <c r="X71" s="29"/>
      <c r="Y71" s="29"/>
    </row>
    <row r="72" spans="1:26" ht="15" customHeight="1" x14ac:dyDescent="0.25">
      <c r="A72" s="29"/>
      <c r="B72" s="237" t="s">
        <v>655</v>
      </c>
      <c r="C72" s="243" t="s">
        <v>614</v>
      </c>
      <c r="D72" s="243">
        <v>2</v>
      </c>
      <c r="E72" s="243">
        <v>930</v>
      </c>
      <c r="F72" s="243">
        <f t="shared" si="16"/>
        <v>83.7</v>
      </c>
      <c r="G72" s="243">
        <f t="shared" si="17"/>
        <v>1943.7</v>
      </c>
      <c r="H72" s="29"/>
      <c r="I72" s="29"/>
      <c r="J72" s="29"/>
      <c r="K72" s="29"/>
      <c r="L72" s="2"/>
      <c r="M72" s="29"/>
      <c r="N72" s="29"/>
      <c r="O72" s="29"/>
      <c r="P72" s="29"/>
      <c r="Q72" s="29"/>
      <c r="R72" s="29"/>
      <c r="S72" s="29"/>
      <c r="T72" s="29"/>
      <c r="U72" s="29"/>
      <c r="V72" s="29"/>
      <c r="W72" s="29"/>
      <c r="X72" s="29"/>
      <c r="Y72" s="29"/>
    </row>
    <row r="73" spans="1:26" ht="15" customHeight="1" x14ac:dyDescent="0.25">
      <c r="A73" s="29"/>
      <c r="B73" s="237" t="s">
        <v>656</v>
      </c>
      <c r="C73" s="243" t="s">
        <v>614</v>
      </c>
      <c r="D73" s="243">
        <v>1</v>
      </c>
      <c r="E73" s="243">
        <v>930</v>
      </c>
      <c r="F73" s="243">
        <f t="shared" si="16"/>
        <v>83.7</v>
      </c>
      <c r="G73" s="243">
        <f t="shared" si="17"/>
        <v>1013.7</v>
      </c>
      <c r="H73" s="29"/>
      <c r="I73" s="29"/>
      <c r="J73" s="29"/>
      <c r="K73" s="29"/>
      <c r="L73" s="2"/>
      <c r="M73" s="29"/>
      <c r="N73" s="29"/>
      <c r="O73" s="29"/>
      <c r="P73" s="29"/>
      <c r="Q73" s="29"/>
      <c r="R73" s="29"/>
      <c r="S73" s="29"/>
      <c r="T73" s="29"/>
      <c r="U73" s="29"/>
      <c r="V73" s="29"/>
      <c r="W73" s="29"/>
      <c r="X73" s="29"/>
      <c r="Y73" s="29"/>
    </row>
    <row r="74" spans="1:26" ht="15" customHeight="1" x14ac:dyDescent="0.25">
      <c r="A74" s="29"/>
      <c r="B74" s="237" t="s">
        <v>616</v>
      </c>
      <c r="C74" s="243" t="s">
        <v>614</v>
      </c>
      <c r="D74" s="243">
        <v>1</v>
      </c>
      <c r="E74" s="243">
        <v>1000</v>
      </c>
      <c r="F74" s="243">
        <f t="shared" si="16"/>
        <v>90</v>
      </c>
      <c r="G74" s="243">
        <f t="shared" si="17"/>
        <v>1090</v>
      </c>
      <c r="H74" s="29"/>
      <c r="I74" s="29"/>
      <c r="J74" s="29"/>
      <c r="K74" s="29"/>
      <c r="L74" s="2"/>
      <c r="M74" s="29"/>
      <c r="N74" s="29"/>
      <c r="O74" s="29"/>
      <c r="P74" s="29"/>
      <c r="Q74" s="29"/>
      <c r="R74" s="29"/>
      <c r="S74" s="29"/>
      <c r="T74" s="29"/>
      <c r="U74" s="29"/>
      <c r="V74" s="29"/>
      <c r="W74" s="29"/>
      <c r="X74" s="29"/>
      <c r="Y74" s="29"/>
    </row>
    <row r="75" spans="1:26" ht="15" customHeight="1" x14ac:dyDescent="0.25">
      <c r="A75" s="29"/>
      <c r="B75" s="237" t="s">
        <v>617</v>
      </c>
      <c r="C75" s="243" t="s">
        <v>614</v>
      </c>
      <c r="D75" s="243">
        <v>2</v>
      </c>
      <c r="E75" s="243">
        <v>700</v>
      </c>
      <c r="F75" s="243">
        <f t="shared" si="16"/>
        <v>63</v>
      </c>
      <c r="G75" s="243">
        <f t="shared" si="17"/>
        <v>1463</v>
      </c>
      <c r="H75" s="29"/>
      <c r="I75" s="29"/>
      <c r="J75" s="29"/>
      <c r="K75" s="29"/>
      <c r="L75" s="2"/>
      <c r="M75" s="29"/>
      <c r="N75" s="29"/>
      <c r="O75" s="29"/>
      <c r="P75" s="29"/>
      <c r="Q75" s="29"/>
      <c r="R75" s="29"/>
      <c r="S75" s="29"/>
      <c r="T75" s="29"/>
      <c r="U75" s="29"/>
      <c r="V75" s="29"/>
      <c r="W75" s="29"/>
      <c r="X75" s="29"/>
      <c r="Y75" s="29"/>
    </row>
    <row r="76" spans="1:26" ht="15" customHeight="1" x14ac:dyDescent="0.25">
      <c r="A76" s="29"/>
      <c r="B76" s="237" t="s">
        <v>618</v>
      </c>
      <c r="C76" s="243" t="s">
        <v>614</v>
      </c>
      <c r="D76" s="243">
        <v>1</v>
      </c>
      <c r="E76" s="243">
        <v>930</v>
      </c>
      <c r="F76" s="243">
        <f t="shared" si="16"/>
        <v>83.7</v>
      </c>
      <c r="G76" s="243">
        <f t="shared" si="17"/>
        <v>1013.7</v>
      </c>
      <c r="H76" s="29"/>
      <c r="I76" s="29"/>
      <c r="J76" s="29"/>
      <c r="K76" s="29"/>
      <c r="L76" s="2"/>
      <c r="M76" s="29"/>
      <c r="N76" s="29"/>
      <c r="O76" s="29"/>
      <c r="P76" s="29"/>
      <c r="Q76" s="29"/>
      <c r="R76" s="29"/>
      <c r="S76" s="29"/>
      <c r="T76" s="29"/>
      <c r="U76" s="29"/>
      <c r="V76" s="29"/>
      <c r="W76" s="29"/>
      <c r="X76" s="29"/>
      <c r="Y76" s="29"/>
    </row>
    <row r="77" spans="1:26" ht="15" customHeight="1" x14ac:dyDescent="0.25">
      <c r="A77" s="29"/>
      <c r="B77" s="237" t="s">
        <v>657</v>
      </c>
      <c r="C77" s="243" t="s">
        <v>614</v>
      </c>
      <c r="D77" s="243">
        <v>1</v>
      </c>
      <c r="E77" s="243">
        <v>930</v>
      </c>
      <c r="F77" s="243">
        <f t="shared" si="16"/>
        <v>83.7</v>
      </c>
      <c r="G77" s="243">
        <f t="shared" si="17"/>
        <v>1013.7</v>
      </c>
      <c r="H77" s="29"/>
      <c r="I77" s="29"/>
      <c r="J77" s="29"/>
      <c r="K77" s="29"/>
      <c r="L77" s="2"/>
      <c r="M77" s="29"/>
      <c r="N77" s="29"/>
      <c r="O77" s="29"/>
      <c r="P77" s="29"/>
      <c r="Q77" s="29"/>
      <c r="R77" s="29"/>
      <c r="S77" s="29"/>
      <c r="T77" s="29"/>
      <c r="U77" s="29"/>
      <c r="V77" s="29"/>
      <c r="W77" s="29"/>
      <c r="X77" s="29"/>
      <c r="Y77" s="29"/>
    </row>
    <row r="78" spans="1:26" ht="15" customHeight="1" x14ac:dyDescent="0.25">
      <c r="A78" s="29"/>
      <c r="B78" s="237" t="s">
        <v>620</v>
      </c>
      <c r="C78" s="243" t="s">
        <v>621</v>
      </c>
      <c r="D78" s="243">
        <v>1</v>
      </c>
      <c r="E78" s="243">
        <v>200</v>
      </c>
      <c r="F78" s="243">
        <f>E78*9%</f>
        <v>18</v>
      </c>
      <c r="G78" s="243">
        <f>D78*E78+F78</f>
        <v>218</v>
      </c>
      <c r="H78" s="29"/>
      <c r="I78" s="29"/>
      <c r="J78" s="29"/>
      <c r="K78" s="29"/>
      <c r="L78" s="2"/>
      <c r="M78" s="29"/>
      <c r="N78" s="29"/>
      <c r="O78" s="29"/>
      <c r="P78" s="29"/>
      <c r="Q78" s="29"/>
      <c r="R78" s="29"/>
      <c r="S78" s="29"/>
      <c r="T78" s="29"/>
      <c r="U78" s="29"/>
      <c r="V78" s="29"/>
      <c r="W78" s="29"/>
      <c r="X78" s="29"/>
      <c r="Y78" s="29"/>
    </row>
    <row r="79" spans="1:26" ht="15" customHeight="1" x14ac:dyDescent="0.25">
      <c r="A79" s="29"/>
      <c r="B79" s="213" t="s">
        <v>114</v>
      </c>
      <c r="C79" s="247"/>
      <c r="D79" s="247"/>
      <c r="E79" s="247"/>
      <c r="F79" s="247"/>
      <c r="G79" s="247">
        <f>SUM(G69:G78)</f>
        <v>10796.900000000001</v>
      </c>
      <c r="H79" s="29"/>
      <c r="I79" s="29"/>
      <c r="J79" s="29"/>
      <c r="K79" s="29"/>
      <c r="L79" s="2"/>
      <c r="M79" s="29"/>
      <c r="N79" s="29"/>
      <c r="O79" s="29"/>
      <c r="P79" s="29"/>
      <c r="Q79" s="29"/>
      <c r="R79" s="29"/>
      <c r="S79" s="29"/>
      <c r="T79" s="29"/>
      <c r="U79" s="29"/>
      <c r="V79" s="29"/>
      <c r="W79" s="29"/>
      <c r="X79" s="29"/>
      <c r="Y79" s="29"/>
    </row>
    <row r="80" spans="1:26" ht="15.75" customHeight="1" x14ac:dyDescent="0.25">
      <c r="A80" s="29"/>
      <c r="B80" s="2"/>
      <c r="C80" s="29"/>
      <c r="D80" s="29"/>
      <c r="E80" s="29"/>
      <c r="F80" s="29"/>
      <c r="G80" s="29"/>
      <c r="H80" s="29"/>
      <c r="I80" s="29"/>
      <c r="J80" s="29"/>
      <c r="K80" s="29"/>
      <c r="L80" s="2"/>
      <c r="M80" s="29"/>
      <c r="N80" s="29"/>
      <c r="O80" s="29"/>
      <c r="P80" s="29"/>
      <c r="Q80" s="29"/>
      <c r="R80" s="29"/>
      <c r="S80" s="29"/>
      <c r="T80" s="29"/>
      <c r="U80" s="29"/>
      <c r="V80" s="29"/>
      <c r="W80" s="29"/>
      <c r="X80" s="29"/>
      <c r="Y80" s="29"/>
    </row>
    <row r="81" spans="1:25" ht="15" customHeight="1" x14ac:dyDescent="0.25">
      <c r="A81" s="29"/>
      <c r="B81" s="556" t="s">
        <v>622</v>
      </c>
      <c r="C81" s="556"/>
      <c r="D81" s="556"/>
      <c r="E81" s="556"/>
      <c r="F81" s="556"/>
      <c r="G81" s="399"/>
      <c r="H81" s="29"/>
      <c r="I81" s="29"/>
      <c r="J81" s="29"/>
      <c r="K81" s="29"/>
      <c r="L81" s="2"/>
      <c r="M81" s="29"/>
      <c r="N81" s="29"/>
      <c r="O81" s="29"/>
      <c r="P81" s="29"/>
      <c r="Q81" s="29"/>
      <c r="R81" s="29"/>
      <c r="S81" s="29"/>
      <c r="T81" s="29"/>
      <c r="U81" s="29"/>
      <c r="V81" s="29"/>
      <c r="W81" s="29"/>
      <c r="X81" s="29"/>
      <c r="Y81" s="29"/>
    </row>
    <row r="82" spans="1:25" ht="38.25" customHeight="1" x14ac:dyDescent="0.25">
      <c r="A82" s="29"/>
      <c r="B82" s="396" t="s">
        <v>63</v>
      </c>
      <c r="C82" s="392" t="s">
        <v>459</v>
      </c>
      <c r="D82" s="392" t="s">
        <v>270</v>
      </c>
      <c r="E82" s="392" t="s">
        <v>590</v>
      </c>
      <c r="F82" s="309" t="s">
        <v>653</v>
      </c>
      <c r="G82" s="399"/>
      <c r="H82" s="29"/>
      <c r="I82" s="29"/>
      <c r="J82" s="29"/>
      <c r="K82" s="29"/>
      <c r="L82" s="2"/>
      <c r="M82" s="29"/>
      <c r="N82" s="29"/>
      <c r="O82" s="29"/>
      <c r="P82" s="29"/>
      <c r="Q82" s="29"/>
      <c r="R82" s="29"/>
      <c r="S82" s="29"/>
      <c r="T82" s="29"/>
      <c r="U82" s="29"/>
      <c r="V82" s="29"/>
      <c r="W82" s="29"/>
      <c r="X82" s="29"/>
      <c r="Y82" s="29"/>
    </row>
    <row r="83" spans="1:25" ht="15" customHeight="1" x14ac:dyDescent="0.25">
      <c r="A83" s="29"/>
      <c r="B83" s="254" t="s">
        <v>658</v>
      </c>
      <c r="C83" s="398" t="s">
        <v>621</v>
      </c>
      <c r="D83" s="398">
        <v>1</v>
      </c>
      <c r="E83" s="398">
        <v>1500</v>
      </c>
      <c r="F83" s="308">
        <f t="shared" ref="F83:F92" si="18">D83*E83</f>
        <v>1500</v>
      </c>
      <c r="G83" s="399"/>
      <c r="H83" s="29"/>
      <c r="I83" s="29"/>
      <c r="J83" s="29"/>
      <c r="K83" s="29"/>
      <c r="L83" s="2"/>
      <c r="M83" s="29"/>
      <c r="N83" s="29"/>
      <c r="O83" s="29"/>
      <c r="P83" s="29"/>
      <c r="Q83" s="29"/>
      <c r="R83" s="29"/>
      <c r="S83" s="29"/>
      <c r="T83" s="29"/>
      <c r="U83" s="29"/>
      <c r="V83" s="29"/>
      <c r="W83" s="29"/>
      <c r="X83" s="29"/>
      <c r="Y83" s="29"/>
    </row>
    <row r="84" spans="1:25" ht="15" customHeight="1" x14ac:dyDescent="0.25">
      <c r="A84" s="29"/>
      <c r="B84" s="254" t="s">
        <v>624</v>
      </c>
      <c r="C84" s="398" t="s">
        <v>621</v>
      </c>
      <c r="D84" s="398">
        <v>1</v>
      </c>
      <c r="E84" s="398">
        <v>2200</v>
      </c>
      <c r="F84" s="308">
        <f t="shared" si="18"/>
        <v>2200</v>
      </c>
      <c r="G84" s="399"/>
      <c r="H84" s="29"/>
      <c r="I84" s="29"/>
      <c r="J84" s="29"/>
      <c r="K84" s="29"/>
      <c r="L84" s="2"/>
      <c r="M84" s="29"/>
      <c r="N84" s="29"/>
      <c r="O84" s="29"/>
      <c r="P84" s="29"/>
      <c r="Q84" s="29"/>
      <c r="R84" s="29"/>
      <c r="S84" s="29"/>
      <c r="T84" s="29"/>
      <c r="U84" s="29"/>
      <c r="V84" s="29"/>
      <c r="W84" s="29"/>
      <c r="X84" s="29"/>
      <c r="Y84" s="29"/>
    </row>
    <row r="85" spans="1:25" ht="15" customHeight="1" x14ac:dyDescent="0.25">
      <c r="A85" s="29"/>
      <c r="B85" s="254" t="s">
        <v>625</v>
      </c>
      <c r="C85" s="398" t="s">
        <v>626</v>
      </c>
      <c r="D85" s="398">
        <v>1</v>
      </c>
      <c r="E85" s="398">
        <v>110</v>
      </c>
      <c r="F85" s="308">
        <f t="shared" si="18"/>
        <v>110</v>
      </c>
      <c r="G85" s="399"/>
      <c r="H85" s="29"/>
      <c r="I85" s="29"/>
      <c r="J85" s="29"/>
      <c r="K85" s="29"/>
      <c r="L85" s="2"/>
      <c r="M85" s="29"/>
      <c r="N85" s="29"/>
      <c r="O85" s="29"/>
      <c r="P85" s="29"/>
      <c r="Q85" s="29"/>
      <c r="R85" s="29"/>
      <c r="S85" s="29"/>
      <c r="T85" s="29"/>
      <c r="U85" s="29"/>
      <c r="V85" s="29"/>
      <c r="W85" s="29"/>
      <c r="X85" s="29"/>
      <c r="Y85" s="29"/>
    </row>
    <row r="86" spans="1:25" ht="15" customHeight="1" x14ac:dyDescent="0.25">
      <c r="A86" s="29"/>
      <c r="B86" s="254" t="s">
        <v>659</v>
      </c>
      <c r="C86" s="398" t="s">
        <v>621</v>
      </c>
      <c r="D86" s="398">
        <v>1</v>
      </c>
      <c r="E86" s="398">
        <v>250</v>
      </c>
      <c r="F86" s="308">
        <f>D86*E86</f>
        <v>250</v>
      </c>
      <c r="G86" s="399"/>
      <c r="H86" s="29"/>
      <c r="I86" s="29"/>
      <c r="J86" s="29"/>
      <c r="K86" s="29"/>
      <c r="L86" s="2"/>
      <c r="M86" s="29"/>
      <c r="N86" s="29"/>
      <c r="O86" s="29"/>
      <c r="P86" s="29"/>
      <c r="Q86" s="29"/>
      <c r="R86" s="29"/>
      <c r="S86" s="29"/>
      <c r="T86" s="29"/>
      <c r="U86" s="29"/>
      <c r="V86" s="29"/>
      <c r="W86" s="29"/>
      <c r="X86" s="29"/>
      <c r="Y86" s="29"/>
    </row>
    <row r="87" spans="1:25" ht="15" customHeight="1" x14ac:dyDescent="0.25">
      <c r="A87" s="29"/>
      <c r="B87" s="254" t="s">
        <v>627</v>
      </c>
      <c r="C87" s="398" t="s">
        <v>621</v>
      </c>
      <c r="D87" s="398">
        <v>1</v>
      </c>
      <c r="E87" s="398">
        <v>200</v>
      </c>
      <c r="F87" s="308">
        <f t="shared" si="18"/>
        <v>200</v>
      </c>
      <c r="G87" s="399"/>
      <c r="H87" s="29"/>
      <c r="I87" s="29"/>
      <c r="J87" s="29"/>
      <c r="K87" s="29"/>
      <c r="L87" s="2"/>
      <c r="M87" s="29"/>
      <c r="N87" s="29"/>
      <c r="O87" s="29"/>
      <c r="P87" s="29"/>
      <c r="Q87" s="29"/>
      <c r="R87" s="29"/>
      <c r="S87" s="29"/>
      <c r="T87" s="29"/>
      <c r="U87" s="29"/>
      <c r="V87" s="29"/>
      <c r="W87" s="29"/>
      <c r="X87" s="29"/>
      <c r="Y87" s="29"/>
    </row>
    <row r="88" spans="1:25" ht="15" customHeight="1" x14ac:dyDescent="0.25">
      <c r="A88" s="29"/>
      <c r="B88" s="254" t="s">
        <v>660</v>
      </c>
      <c r="C88" s="398" t="s">
        <v>621</v>
      </c>
      <c r="D88" s="398">
        <v>1</v>
      </c>
      <c r="E88" s="398">
        <v>300</v>
      </c>
      <c r="F88" s="308">
        <f t="shared" si="18"/>
        <v>300</v>
      </c>
      <c r="G88" s="399"/>
      <c r="H88" s="29"/>
      <c r="I88" s="29"/>
      <c r="J88" s="29"/>
      <c r="K88" s="29"/>
      <c r="L88" s="2"/>
      <c r="M88" s="29"/>
      <c r="N88" s="29"/>
      <c r="O88" s="29"/>
      <c r="P88" s="29"/>
      <c r="Q88" s="29"/>
      <c r="R88" s="29"/>
      <c r="S88" s="29"/>
      <c r="T88" s="29"/>
      <c r="U88" s="29"/>
      <c r="V88" s="29"/>
      <c r="W88" s="29"/>
      <c r="X88" s="29"/>
      <c r="Y88" s="29"/>
    </row>
    <row r="89" spans="1:25" ht="15" customHeight="1" x14ac:dyDescent="0.25">
      <c r="A89" s="29"/>
      <c r="B89" s="254" t="s">
        <v>661</v>
      </c>
      <c r="C89" s="398" t="s">
        <v>621</v>
      </c>
      <c r="D89" s="398">
        <v>1</v>
      </c>
      <c r="E89" s="398">
        <v>500</v>
      </c>
      <c r="F89" s="308">
        <f t="shared" si="18"/>
        <v>500</v>
      </c>
      <c r="G89" s="399"/>
      <c r="H89" s="29"/>
      <c r="I89" s="29"/>
      <c r="J89" s="29"/>
      <c r="K89" s="29"/>
      <c r="L89" s="2"/>
      <c r="M89" s="29"/>
      <c r="N89" s="29"/>
      <c r="O89" s="29"/>
      <c r="P89" s="29"/>
      <c r="Q89" s="29"/>
      <c r="R89" s="29"/>
      <c r="S89" s="29"/>
      <c r="T89" s="29"/>
      <c r="U89" s="29"/>
      <c r="V89" s="29"/>
      <c r="W89" s="29"/>
      <c r="X89" s="29"/>
      <c r="Y89" s="29"/>
    </row>
    <row r="90" spans="1:25" ht="15" customHeight="1" x14ac:dyDescent="0.25">
      <c r="A90" s="29"/>
      <c r="B90" s="254" t="s">
        <v>628</v>
      </c>
      <c r="C90" s="398" t="s">
        <v>629</v>
      </c>
      <c r="D90" s="398">
        <v>3</v>
      </c>
      <c r="E90" s="398">
        <v>180</v>
      </c>
      <c r="F90" s="308">
        <f>D90*E90</f>
        <v>540</v>
      </c>
      <c r="G90" s="399"/>
      <c r="H90" s="29"/>
      <c r="I90" s="29"/>
      <c r="J90" s="29"/>
      <c r="K90" s="29"/>
      <c r="L90" s="2"/>
      <c r="M90" s="29"/>
      <c r="N90" s="29"/>
      <c r="O90" s="29"/>
      <c r="P90" s="29"/>
      <c r="Q90" s="29"/>
      <c r="R90" s="29"/>
      <c r="S90" s="29"/>
      <c r="T90" s="29"/>
      <c r="U90" s="29"/>
      <c r="V90" s="29"/>
      <c r="W90" s="29"/>
      <c r="X90" s="29"/>
      <c r="Y90" s="29"/>
    </row>
    <row r="91" spans="1:25" ht="15" customHeight="1" x14ac:dyDescent="0.25">
      <c r="A91" s="29"/>
      <c r="B91" s="254" t="s">
        <v>630</v>
      </c>
      <c r="C91" s="398" t="s">
        <v>626</v>
      </c>
      <c r="D91" s="398">
        <v>1</v>
      </c>
      <c r="E91" s="398">
        <v>210</v>
      </c>
      <c r="F91" s="308">
        <f t="shared" si="18"/>
        <v>210</v>
      </c>
      <c r="G91" s="399"/>
      <c r="H91" s="29"/>
      <c r="I91" s="29"/>
      <c r="J91" s="29"/>
      <c r="K91" s="29"/>
      <c r="L91" s="2"/>
      <c r="M91" s="29"/>
      <c r="N91" s="29"/>
      <c r="O91" s="29"/>
      <c r="P91" s="29"/>
      <c r="Q91" s="29"/>
      <c r="R91" s="29"/>
      <c r="S91" s="29"/>
      <c r="T91" s="29"/>
      <c r="U91" s="29"/>
      <c r="V91" s="29"/>
      <c r="W91" s="29"/>
      <c r="X91" s="29"/>
      <c r="Y91" s="29"/>
    </row>
    <row r="92" spans="1:25" ht="15" customHeight="1" x14ac:dyDescent="0.25">
      <c r="A92" s="29"/>
      <c r="B92" s="254" t="s">
        <v>662</v>
      </c>
      <c r="C92" s="398" t="s">
        <v>626</v>
      </c>
      <c r="D92" s="398">
        <v>1</v>
      </c>
      <c r="E92" s="398">
        <v>200</v>
      </c>
      <c r="F92" s="308">
        <f t="shared" si="18"/>
        <v>200</v>
      </c>
      <c r="G92" s="399"/>
      <c r="H92" s="29"/>
      <c r="I92" s="29"/>
      <c r="J92" s="29"/>
      <c r="K92" s="29"/>
      <c r="L92" s="2"/>
      <c r="M92" s="29"/>
      <c r="N92" s="29"/>
      <c r="O92" s="29"/>
      <c r="P92" s="29"/>
      <c r="Q92" s="29"/>
      <c r="R92" s="29"/>
      <c r="S92" s="29"/>
      <c r="T92" s="29"/>
      <c r="U92" s="29"/>
      <c r="V92" s="29"/>
      <c r="W92" s="29"/>
      <c r="X92" s="29"/>
      <c r="Y92" s="29"/>
    </row>
    <row r="93" spans="1:25" ht="15" customHeight="1" x14ac:dyDescent="0.25">
      <c r="A93" s="29"/>
      <c r="B93" s="254" t="s">
        <v>620</v>
      </c>
      <c r="C93" s="398" t="s">
        <v>621</v>
      </c>
      <c r="D93" s="398">
        <v>1</v>
      </c>
      <c r="E93" s="398">
        <v>200</v>
      </c>
      <c r="F93" s="308">
        <f>D93*E93</f>
        <v>200</v>
      </c>
      <c r="G93" s="399"/>
      <c r="H93" s="29"/>
      <c r="I93" s="29"/>
      <c r="J93" s="29"/>
      <c r="K93" s="29"/>
      <c r="L93" s="2"/>
      <c r="M93" s="29"/>
      <c r="N93" s="29"/>
      <c r="O93" s="29"/>
      <c r="P93" s="29"/>
      <c r="Q93" s="29"/>
      <c r="R93" s="29"/>
      <c r="S93" s="29"/>
      <c r="T93" s="29"/>
      <c r="U93" s="29"/>
      <c r="V93" s="29"/>
      <c r="W93" s="29"/>
      <c r="X93" s="29"/>
      <c r="Y93" s="29"/>
    </row>
    <row r="94" spans="1:25" ht="15" customHeight="1" x14ac:dyDescent="0.25">
      <c r="A94" s="29"/>
      <c r="B94" s="396" t="s">
        <v>114</v>
      </c>
      <c r="C94" s="392"/>
      <c r="D94" s="392"/>
      <c r="E94" s="392"/>
      <c r="F94" s="309">
        <f>SUM(F83:G93)</f>
        <v>6210</v>
      </c>
      <c r="G94" s="399"/>
      <c r="H94" s="29"/>
      <c r="I94" s="29"/>
      <c r="J94" s="29"/>
      <c r="K94" s="29"/>
      <c r="L94" s="2"/>
      <c r="M94" s="29"/>
      <c r="N94" s="29"/>
      <c r="O94" s="29"/>
      <c r="P94" s="29"/>
      <c r="Q94" s="29"/>
      <c r="R94" s="29"/>
      <c r="S94" s="29"/>
      <c r="T94" s="29"/>
      <c r="U94" s="29"/>
      <c r="V94" s="29"/>
      <c r="W94" s="29"/>
      <c r="X94" s="29"/>
      <c r="Y94" s="29"/>
    </row>
    <row r="95" spans="1:25" ht="15.75" customHeight="1" x14ac:dyDescent="0.25">
      <c r="A95" s="29"/>
      <c r="B95" s="2"/>
      <c r="C95" s="29"/>
      <c r="D95" s="29"/>
      <c r="E95" s="29"/>
      <c r="F95" s="29"/>
      <c r="G95" s="29"/>
      <c r="H95" s="29"/>
      <c r="I95" s="29"/>
      <c r="J95" s="29"/>
      <c r="K95" s="29"/>
      <c r="L95" s="2"/>
      <c r="M95" s="29"/>
      <c r="N95" s="29"/>
      <c r="O95" s="29"/>
      <c r="P95" s="29"/>
      <c r="Q95" s="29"/>
      <c r="R95" s="29"/>
      <c r="S95" s="29"/>
      <c r="T95" s="29"/>
      <c r="U95" s="29"/>
      <c r="V95" s="29"/>
      <c r="W95" s="29"/>
      <c r="X95" s="29"/>
      <c r="Y95" s="29"/>
    </row>
    <row r="96" spans="1:25" ht="15" customHeight="1" x14ac:dyDescent="0.25">
      <c r="A96" s="29"/>
      <c r="B96" s="557" t="s">
        <v>648</v>
      </c>
      <c r="C96" s="558"/>
      <c r="D96" s="558"/>
      <c r="E96" s="558"/>
      <c r="F96" s="558"/>
      <c r="G96" s="558"/>
      <c r="H96" s="29"/>
      <c r="I96" s="29"/>
      <c r="J96" s="29"/>
      <c r="K96" s="29"/>
      <c r="L96" s="2"/>
      <c r="M96" s="29"/>
      <c r="N96" s="29"/>
      <c r="O96" s="29"/>
      <c r="P96" s="29"/>
      <c r="Q96" s="29"/>
      <c r="R96" s="29"/>
      <c r="S96" s="29"/>
      <c r="T96" s="29"/>
      <c r="U96" s="29"/>
      <c r="V96" s="29"/>
      <c r="W96" s="29"/>
      <c r="X96" s="29"/>
      <c r="Y96" s="29"/>
    </row>
    <row r="97" spans="1:25" s="295" customFormat="1" ht="15" customHeight="1" x14ac:dyDescent="0.25">
      <c r="A97" s="249"/>
      <c r="B97" s="259"/>
      <c r="C97" s="340"/>
      <c r="D97" s="340"/>
      <c r="E97" s="340"/>
      <c r="F97" s="340"/>
      <c r="G97" s="340"/>
      <c r="H97" s="249"/>
      <c r="I97" s="249"/>
      <c r="J97" s="249"/>
      <c r="K97" s="249"/>
      <c r="L97" s="252"/>
      <c r="M97" s="249"/>
      <c r="N97" s="249"/>
      <c r="O97" s="249"/>
      <c r="P97" s="249"/>
      <c r="Q97" s="249"/>
      <c r="R97" s="249"/>
      <c r="S97" s="249"/>
      <c r="T97" s="249"/>
      <c r="U97" s="249"/>
      <c r="V97" s="249"/>
      <c r="W97" s="249"/>
      <c r="X97" s="249"/>
      <c r="Y97" s="249"/>
    </row>
    <row r="98" spans="1:25" ht="31.5" customHeight="1" x14ac:dyDescent="0.25">
      <c r="A98" s="29"/>
      <c r="B98" s="307" t="s">
        <v>63</v>
      </c>
      <c r="C98" s="262" t="s">
        <v>459</v>
      </c>
      <c r="D98" s="262" t="s">
        <v>270</v>
      </c>
      <c r="E98" s="395" t="s">
        <v>590</v>
      </c>
      <c r="F98" s="434" t="s">
        <v>663</v>
      </c>
      <c r="G98" s="436"/>
      <c r="H98" s="29"/>
      <c r="I98" s="29"/>
      <c r="J98" s="29"/>
      <c r="K98" s="29"/>
      <c r="L98" s="2"/>
      <c r="M98" s="29"/>
      <c r="N98" s="29"/>
      <c r="O98" s="29"/>
      <c r="P98" s="29"/>
      <c r="Q98" s="29"/>
      <c r="R98" s="29"/>
      <c r="S98" s="29"/>
      <c r="T98" s="29"/>
      <c r="U98" s="29"/>
      <c r="V98" s="29"/>
      <c r="W98" s="29"/>
      <c r="X98" s="29"/>
      <c r="Y98" s="29"/>
    </row>
    <row r="99" spans="1:25" ht="15" customHeight="1" x14ac:dyDescent="0.25">
      <c r="A99" s="29"/>
      <c r="B99" s="226" t="s">
        <v>475</v>
      </c>
      <c r="C99" s="356"/>
      <c r="D99" s="356"/>
      <c r="E99" s="393"/>
      <c r="F99" s="434">
        <f>SUM(F100:F104)</f>
        <v>4385</v>
      </c>
      <c r="G99" s="436"/>
      <c r="H99" s="29"/>
      <c r="I99" s="29"/>
      <c r="J99" s="29"/>
      <c r="K99" s="29"/>
      <c r="L99" s="2"/>
      <c r="M99" s="29"/>
      <c r="N99" s="29"/>
      <c r="O99" s="29"/>
      <c r="P99" s="29"/>
      <c r="Q99" s="29"/>
      <c r="R99" s="29"/>
      <c r="S99" s="29"/>
      <c r="T99" s="29"/>
      <c r="U99" s="29"/>
      <c r="V99" s="29"/>
      <c r="W99" s="29"/>
      <c r="X99" s="29"/>
      <c r="Y99" s="29"/>
    </row>
    <row r="100" spans="1:25" ht="15.75" customHeight="1" x14ac:dyDescent="0.25">
      <c r="A100" s="29"/>
      <c r="B100" s="237" t="s">
        <v>664</v>
      </c>
      <c r="C100" s="243" t="s">
        <v>634</v>
      </c>
      <c r="D100" s="243">
        <v>1</v>
      </c>
      <c r="E100" s="431">
        <v>520</v>
      </c>
      <c r="F100" s="435">
        <f t="shared" ref="F100:F104" si="19">D100*E100</f>
        <v>520</v>
      </c>
      <c r="G100" s="436"/>
      <c r="H100" s="29"/>
      <c r="I100" s="29"/>
      <c r="J100" s="29"/>
      <c r="K100" s="29"/>
      <c r="L100" s="2"/>
      <c r="M100" s="29"/>
      <c r="N100" s="29"/>
      <c r="O100" s="29"/>
      <c r="P100" s="29"/>
      <c r="Q100" s="29"/>
      <c r="R100" s="29"/>
      <c r="S100" s="29"/>
      <c r="T100" s="29"/>
      <c r="U100" s="29"/>
      <c r="V100" s="29"/>
      <c r="W100" s="29"/>
      <c r="X100" s="29"/>
      <c r="Y100" s="29"/>
    </row>
    <row r="101" spans="1:25" ht="15" customHeight="1" x14ac:dyDescent="0.25">
      <c r="A101" s="29"/>
      <c r="B101" s="237" t="s">
        <v>665</v>
      </c>
      <c r="C101" s="243" t="s">
        <v>634</v>
      </c>
      <c r="D101" s="243">
        <v>1</v>
      </c>
      <c r="E101" s="431">
        <v>220</v>
      </c>
      <c r="F101" s="435">
        <f t="shared" si="19"/>
        <v>220</v>
      </c>
      <c r="G101" s="436"/>
      <c r="H101" s="29"/>
      <c r="I101" s="29"/>
      <c r="J101" s="29"/>
      <c r="K101" s="29"/>
      <c r="L101" s="2"/>
      <c r="M101" s="29"/>
      <c r="N101" s="29"/>
      <c r="O101" s="29"/>
      <c r="P101" s="29"/>
      <c r="Q101" s="29"/>
      <c r="R101" s="29"/>
      <c r="S101" s="29"/>
      <c r="T101" s="29"/>
      <c r="U101" s="29"/>
      <c r="V101" s="29"/>
      <c r="W101" s="29"/>
      <c r="X101" s="29"/>
      <c r="Y101" s="29"/>
    </row>
    <row r="102" spans="1:25" ht="15" customHeight="1" x14ac:dyDescent="0.25">
      <c r="A102" s="29"/>
      <c r="B102" s="237" t="s">
        <v>666</v>
      </c>
      <c r="C102" s="243" t="s">
        <v>634</v>
      </c>
      <c r="D102" s="243">
        <v>1</v>
      </c>
      <c r="E102" s="431">
        <v>420</v>
      </c>
      <c r="F102" s="435">
        <f t="shared" si="19"/>
        <v>420</v>
      </c>
      <c r="G102" s="436"/>
      <c r="H102" s="29"/>
      <c r="I102" s="29"/>
      <c r="J102" s="29"/>
      <c r="K102" s="29"/>
      <c r="L102" s="2"/>
      <c r="M102" s="29"/>
      <c r="N102" s="29"/>
      <c r="O102" s="29"/>
      <c r="P102" s="29"/>
      <c r="Q102" s="29"/>
      <c r="R102" s="29"/>
      <c r="S102" s="29"/>
      <c r="T102" s="29"/>
      <c r="U102" s="29"/>
      <c r="V102" s="29"/>
      <c r="W102" s="29"/>
      <c r="X102" s="29"/>
      <c r="Y102" s="29"/>
    </row>
    <row r="103" spans="1:25" ht="15" customHeight="1" x14ac:dyDescent="0.25">
      <c r="A103" s="29"/>
      <c r="B103" s="237" t="s">
        <v>667</v>
      </c>
      <c r="C103" s="243" t="s">
        <v>581</v>
      </c>
      <c r="D103" s="243">
        <v>150</v>
      </c>
      <c r="E103" s="431">
        <v>20.5</v>
      </c>
      <c r="F103" s="435">
        <f t="shared" si="19"/>
        <v>3075</v>
      </c>
      <c r="G103" s="436"/>
      <c r="H103" s="29"/>
      <c r="I103" s="29"/>
      <c r="J103" s="29"/>
      <c r="K103" s="29"/>
      <c r="L103" s="2"/>
      <c r="M103" s="29"/>
      <c r="N103" s="29"/>
      <c r="O103" s="29"/>
      <c r="P103" s="29"/>
      <c r="Q103" s="29"/>
      <c r="R103" s="29"/>
      <c r="S103" s="29"/>
      <c r="T103" s="29"/>
      <c r="U103" s="29"/>
      <c r="V103" s="29"/>
      <c r="W103" s="29"/>
      <c r="X103" s="29"/>
      <c r="Y103" s="29"/>
    </row>
    <row r="104" spans="1:25" ht="15" customHeight="1" x14ac:dyDescent="0.25">
      <c r="A104" s="29"/>
      <c r="B104" s="237" t="s">
        <v>635</v>
      </c>
      <c r="C104" s="243" t="s">
        <v>636</v>
      </c>
      <c r="D104" s="243">
        <v>3</v>
      </c>
      <c r="E104" s="431">
        <v>50</v>
      </c>
      <c r="F104" s="435">
        <f t="shared" si="19"/>
        <v>150</v>
      </c>
      <c r="G104" s="436"/>
      <c r="H104" s="29"/>
      <c r="I104" s="29"/>
      <c r="J104" s="29"/>
      <c r="K104" s="29"/>
      <c r="L104" s="2"/>
      <c r="M104" s="29"/>
      <c r="N104" s="29"/>
      <c r="O104" s="29"/>
      <c r="P104" s="29"/>
      <c r="Q104" s="29"/>
      <c r="R104" s="29"/>
      <c r="S104" s="29"/>
      <c r="T104" s="29"/>
      <c r="U104" s="29"/>
      <c r="V104" s="29"/>
      <c r="W104" s="29"/>
      <c r="X104" s="29"/>
      <c r="Y104" s="29"/>
    </row>
    <row r="105" spans="1:25" ht="15" customHeight="1" x14ac:dyDescent="0.25">
      <c r="A105" s="29"/>
      <c r="B105" s="213" t="s">
        <v>668</v>
      </c>
      <c r="C105" s="247"/>
      <c r="D105" s="247"/>
      <c r="E105" s="430"/>
      <c r="F105" s="434">
        <f>SUM(F106:F114)</f>
        <v>6510</v>
      </c>
      <c r="G105" s="436"/>
      <c r="H105" s="29"/>
      <c r="I105" s="29"/>
      <c r="J105" s="29"/>
      <c r="K105" s="29"/>
      <c r="L105" s="2"/>
      <c r="M105" s="29"/>
      <c r="N105" s="29"/>
      <c r="O105" s="29"/>
      <c r="P105" s="29"/>
      <c r="Q105" s="29"/>
      <c r="R105" s="29"/>
      <c r="S105" s="29"/>
      <c r="T105" s="29"/>
      <c r="U105" s="29"/>
      <c r="V105" s="29"/>
      <c r="W105" s="29"/>
      <c r="X105" s="29"/>
      <c r="Y105" s="29"/>
    </row>
    <row r="106" spans="1:25" ht="15" customHeight="1" x14ac:dyDescent="0.25">
      <c r="A106" s="29"/>
      <c r="B106" s="237" t="s">
        <v>654</v>
      </c>
      <c r="C106" s="243" t="s">
        <v>614</v>
      </c>
      <c r="D106" s="243">
        <v>2</v>
      </c>
      <c r="E106" s="431">
        <v>1020</v>
      </c>
      <c r="F106" s="435">
        <f t="shared" ref="F106:F114" si="20">D106*E106</f>
        <v>2040</v>
      </c>
      <c r="G106" s="436"/>
      <c r="H106" s="29"/>
      <c r="I106" s="29"/>
      <c r="J106" s="29"/>
      <c r="K106" s="29"/>
      <c r="L106" s="2"/>
      <c r="M106" s="29"/>
      <c r="N106" s="29"/>
      <c r="O106" s="29"/>
      <c r="P106" s="29"/>
      <c r="Q106" s="29"/>
      <c r="R106" s="29"/>
      <c r="S106" s="29"/>
      <c r="T106" s="29"/>
      <c r="U106" s="29"/>
      <c r="V106" s="29"/>
      <c r="W106" s="29"/>
      <c r="X106" s="29"/>
      <c r="Y106" s="29"/>
    </row>
    <row r="107" spans="1:25" ht="15.75" customHeight="1" x14ac:dyDescent="0.25">
      <c r="A107" s="29"/>
      <c r="B107" s="237" t="s">
        <v>669</v>
      </c>
      <c r="C107" s="243" t="s">
        <v>634</v>
      </c>
      <c r="D107" s="243">
        <v>1</v>
      </c>
      <c r="E107" s="431">
        <v>120</v>
      </c>
      <c r="F107" s="435">
        <f t="shared" si="20"/>
        <v>120</v>
      </c>
      <c r="G107" s="436"/>
      <c r="H107" s="29"/>
      <c r="I107" s="29"/>
      <c r="J107" s="29"/>
      <c r="K107" s="29"/>
      <c r="L107" s="2"/>
      <c r="M107" s="29"/>
      <c r="N107" s="29"/>
      <c r="O107" s="29"/>
      <c r="P107" s="29"/>
      <c r="Q107" s="29"/>
      <c r="R107" s="29"/>
      <c r="S107" s="29"/>
      <c r="T107" s="29"/>
      <c r="U107" s="29"/>
      <c r="V107" s="29"/>
      <c r="W107" s="29"/>
      <c r="X107" s="29"/>
      <c r="Y107" s="29"/>
    </row>
    <row r="108" spans="1:25" ht="15" customHeight="1" x14ac:dyDescent="0.25">
      <c r="A108" s="29"/>
      <c r="B108" s="237" t="s">
        <v>670</v>
      </c>
      <c r="C108" s="243" t="s">
        <v>634</v>
      </c>
      <c r="D108" s="243">
        <v>1</v>
      </c>
      <c r="E108" s="431">
        <v>520</v>
      </c>
      <c r="F108" s="435">
        <f t="shared" si="20"/>
        <v>520</v>
      </c>
      <c r="G108" s="436"/>
      <c r="H108" s="29"/>
      <c r="I108" s="29"/>
      <c r="J108" s="29"/>
      <c r="K108" s="29"/>
      <c r="L108" s="2"/>
      <c r="M108" s="29"/>
      <c r="N108" s="29"/>
      <c r="O108" s="29"/>
      <c r="P108" s="29"/>
      <c r="Q108" s="29"/>
      <c r="R108" s="29"/>
      <c r="S108" s="29"/>
      <c r="T108" s="29"/>
      <c r="U108" s="29"/>
      <c r="V108" s="29"/>
      <c r="W108" s="29"/>
      <c r="X108" s="29"/>
      <c r="Y108" s="29"/>
    </row>
    <row r="109" spans="1:25" ht="15" customHeight="1" x14ac:dyDescent="0.25">
      <c r="A109" s="29"/>
      <c r="B109" s="237" t="s">
        <v>639</v>
      </c>
      <c r="C109" s="243" t="s">
        <v>634</v>
      </c>
      <c r="D109" s="243">
        <v>1</v>
      </c>
      <c r="E109" s="431">
        <v>100</v>
      </c>
      <c r="F109" s="435">
        <f t="shared" si="20"/>
        <v>100</v>
      </c>
      <c r="G109" s="436"/>
      <c r="H109" s="29"/>
      <c r="I109" s="29"/>
      <c r="J109" s="29"/>
      <c r="K109" s="29"/>
      <c r="L109" s="2"/>
      <c r="M109" s="29"/>
      <c r="N109" s="29"/>
      <c r="O109" s="29"/>
      <c r="P109" s="29"/>
      <c r="Q109" s="29"/>
      <c r="R109" s="29"/>
      <c r="S109" s="29"/>
      <c r="T109" s="29"/>
      <c r="U109" s="29"/>
      <c r="V109" s="29"/>
      <c r="W109" s="29"/>
      <c r="X109" s="29"/>
      <c r="Y109" s="29"/>
    </row>
    <row r="110" spans="1:25" ht="15" customHeight="1" x14ac:dyDescent="0.25">
      <c r="A110" s="29"/>
      <c r="B110" s="237" t="s">
        <v>671</v>
      </c>
      <c r="C110" s="243" t="s">
        <v>634</v>
      </c>
      <c r="D110" s="243">
        <v>1</v>
      </c>
      <c r="E110" s="431">
        <v>120</v>
      </c>
      <c r="F110" s="435">
        <f t="shared" si="20"/>
        <v>120</v>
      </c>
      <c r="G110" s="436"/>
      <c r="H110" s="29"/>
      <c r="I110" s="29"/>
      <c r="J110" s="29"/>
      <c r="K110" s="29"/>
      <c r="L110" s="2"/>
      <c r="M110" s="29"/>
      <c r="N110" s="29"/>
      <c r="O110" s="29"/>
      <c r="P110" s="29"/>
      <c r="Q110" s="29"/>
      <c r="R110" s="29"/>
      <c r="S110" s="29"/>
      <c r="T110" s="29"/>
      <c r="U110" s="29"/>
      <c r="V110" s="29"/>
      <c r="W110" s="29"/>
      <c r="X110" s="29"/>
      <c r="Y110" s="29"/>
    </row>
    <row r="111" spans="1:25" ht="15" customHeight="1" x14ac:dyDescent="0.25">
      <c r="A111" s="29"/>
      <c r="B111" s="237" t="s">
        <v>672</v>
      </c>
      <c r="C111" s="243" t="s">
        <v>634</v>
      </c>
      <c r="D111" s="243">
        <v>1</v>
      </c>
      <c r="E111" s="431">
        <v>40</v>
      </c>
      <c r="F111" s="435">
        <f t="shared" si="20"/>
        <v>40</v>
      </c>
      <c r="G111" s="436"/>
      <c r="H111" s="29"/>
      <c r="I111" s="29"/>
      <c r="J111" s="29"/>
      <c r="K111" s="29"/>
      <c r="L111" s="2"/>
      <c r="M111" s="29"/>
      <c r="N111" s="29"/>
      <c r="O111" s="29"/>
      <c r="P111" s="29"/>
      <c r="Q111" s="29"/>
      <c r="R111" s="29"/>
      <c r="S111" s="29"/>
      <c r="T111" s="29"/>
      <c r="U111" s="29"/>
      <c r="V111" s="29"/>
      <c r="W111" s="29"/>
      <c r="X111" s="29"/>
      <c r="Y111" s="29"/>
    </row>
    <row r="112" spans="1:25" ht="15" customHeight="1" x14ac:dyDescent="0.25">
      <c r="A112" s="29"/>
      <c r="B112" s="237" t="s">
        <v>673</v>
      </c>
      <c r="C112" s="243" t="s">
        <v>634</v>
      </c>
      <c r="D112" s="243">
        <v>1</v>
      </c>
      <c r="E112" s="431">
        <v>120</v>
      </c>
      <c r="F112" s="435">
        <f t="shared" si="20"/>
        <v>120</v>
      </c>
      <c r="G112" s="436"/>
      <c r="H112" s="29"/>
      <c r="I112" s="29"/>
      <c r="J112" s="29"/>
      <c r="K112" s="29"/>
      <c r="L112" s="2"/>
      <c r="M112" s="29"/>
      <c r="N112" s="29"/>
      <c r="O112" s="29"/>
      <c r="P112" s="29"/>
      <c r="Q112" s="29"/>
      <c r="R112" s="29"/>
      <c r="S112" s="29"/>
      <c r="T112" s="29"/>
      <c r="U112" s="29"/>
      <c r="V112" s="29"/>
      <c r="W112" s="29"/>
      <c r="X112" s="29"/>
      <c r="Y112" s="29"/>
    </row>
    <row r="113" spans="1:25" ht="15" customHeight="1" x14ac:dyDescent="0.25">
      <c r="A113" s="29"/>
      <c r="B113" s="237" t="s">
        <v>627</v>
      </c>
      <c r="C113" s="243" t="s">
        <v>626</v>
      </c>
      <c r="D113" s="243">
        <v>1</v>
      </c>
      <c r="E113" s="431">
        <v>120</v>
      </c>
      <c r="F113" s="435">
        <f t="shared" si="20"/>
        <v>120</v>
      </c>
      <c r="G113" s="436"/>
      <c r="H113" s="29"/>
      <c r="I113" s="29"/>
      <c r="J113" s="29"/>
      <c r="K113" s="29"/>
      <c r="L113" s="2"/>
      <c r="M113" s="29"/>
      <c r="N113" s="29"/>
      <c r="O113" s="29"/>
      <c r="P113" s="29"/>
      <c r="Q113" s="29"/>
      <c r="R113" s="29"/>
      <c r="S113" s="29"/>
      <c r="T113" s="29"/>
      <c r="U113" s="29"/>
      <c r="V113" s="29"/>
      <c r="W113" s="29"/>
      <c r="X113" s="29"/>
      <c r="Y113" s="29"/>
    </row>
    <row r="114" spans="1:25" ht="15" customHeight="1" x14ac:dyDescent="0.25">
      <c r="A114" s="29"/>
      <c r="B114" s="237" t="s">
        <v>585</v>
      </c>
      <c r="C114" s="243" t="s">
        <v>636</v>
      </c>
      <c r="D114" s="243">
        <v>9</v>
      </c>
      <c r="E114" s="431">
        <v>370</v>
      </c>
      <c r="F114" s="435">
        <f t="shared" si="20"/>
        <v>3330</v>
      </c>
      <c r="G114" s="436"/>
      <c r="H114" s="29"/>
      <c r="I114" s="29"/>
      <c r="J114" s="29"/>
      <c r="K114" s="29"/>
      <c r="L114" s="2"/>
      <c r="M114" s="29"/>
      <c r="N114" s="29"/>
      <c r="O114" s="29"/>
      <c r="P114" s="29"/>
      <c r="Q114" s="29"/>
      <c r="R114" s="29"/>
      <c r="S114" s="29"/>
      <c r="T114" s="29"/>
      <c r="U114" s="29"/>
      <c r="V114" s="29"/>
      <c r="W114" s="29"/>
      <c r="X114" s="29"/>
      <c r="Y114" s="29"/>
    </row>
    <row r="115" spans="1:25" ht="15" customHeight="1" x14ac:dyDescent="0.25">
      <c r="A115" s="29"/>
      <c r="B115" s="213" t="s">
        <v>674</v>
      </c>
      <c r="C115" s="247"/>
      <c r="D115" s="247"/>
      <c r="E115" s="430"/>
      <c r="F115" s="434">
        <f>SUM(F116:F120)</f>
        <v>2948</v>
      </c>
      <c r="G115" s="436"/>
      <c r="H115" s="29"/>
      <c r="I115" s="29"/>
      <c r="J115" s="29"/>
      <c r="K115" s="29"/>
      <c r="L115" s="2"/>
      <c r="M115" s="29"/>
      <c r="N115" s="29"/>
      <c r="O115" s="29"/>
      <c r="P115" s="29"/>
      <c r="Q115" s="29"/>
      <c r="R115" s="29"/>
      <c r="S115" s="29"/>
      <c r="T115" s="29"/>
      <c r="U115" s="29"/>
      <c r="V115" s="29"/>
      <c r="W115" s="29"/>
      <c r="X115" s="29"/>
      <c r="Y115" s="29"/>
    </row>
    <row r="116" spans="1:25" ht="15" customHeight="1" x14ac:dyDescent="0.25">
      <c r="A116" s="29"/>
      <c r="B116" s="237" t="s">
        <v>642</v>
      </c>
      <c r="C116" s="243" t="s">
        <v>643</v>
      </c>
      <c r="D116" s="243">
        <v>0.1</v>
      </c>
      <c r="E116" s="431">
        <v>60</v>
      </c>
      <c r="F116" s="435">
        <f t="shared" ref="F116:F120" si="21">D116*E116</f>
        <v>6</v>
      </c>
      <c r="G116" s="436"/>
      <c r="H116" s="29"/>
      <c r="I116" s="29"/>
      <c r="J116" s="29"/>
      <c r="K116" s="29"/>
      <c r="L116" s="2"/>
      <c r="M116" s="29"/>
      <c r="N116" s="29"/>
      <c r="O116" s="29"/>
      <c r="P116" s="29"/>
      <c r="Q116" s="29"/>
      <c r="R116" s="29"/>
      <c r="S116" s="29"/>
      <c r="T116" s="29"/>
      <c r="U116" s="29"/>
      <c r="V116" s="29"/>
      <c r="W116" s="29"/>
      <c r="X116" s="29"/>
      <c r="Y116" s="29"/>
    </row>
    <row r="117" spans="1:25" ht="15" customHeight="1" x14ac:dyDescent="0.25">
      <c r="A117" s="29"/>
      <c r="B117" s="237" t="s">
        <v>644</v>
      </c>
      <c r="C117" s="243" t="s">
        <v>581</v>
      </c>
      <c r="D117" s="243">
        <v>5</v>
      </c>
      <c r="E117" s="431">
        <v>24.4</v>
      </c>
      <c r="F117" s="435">
        <f t="shared" si="21"/>
        <v>122</v>
      </c>
      <c r="G117" s="436"/>
      <c r="H117" s="29"/>
      <c r="I117" s="29"/>
      <c r="J117" s="29"/>
      <c r="K117" s="29"/>
      <c r="L117" s="2"/>
      <c r="M117" s="29"/>
      <c r="N117" s="29"/>
      <c r="O117" s="29"/>
      <c r="P117" s="29"/>
      <c r="Q117" s="29"/>
      <c r="R117" s="29"/>
      <c r="S117" s="29"/>
      <c r="T117" s="29"/>
      <c r="U117" s="29"/>
      <c r="V117" s="29"/>
      <c r="W117" s="29"/>
      <c r="X117" s="29"/>
      <c r="Y117" s="29"/>
    </row>
    <row r="118" spans="1:25" ht="15" customHeight="1" x14ac:dyDescent="0.25">
      <c r="A118" s="29"/>
      <c r="B118" s="237" t="s">
        <v>675</v>
      </c>
      <c r="C118" s="243" t="s">
        <v>581</v>
      </c>
      <c r="D118" s="243">
        <v>2</v>
      </c>
      <c r="E118" s="431">
        <v>180</v>
      </c>
      <c r="F118" s="435">
        <f t="shared" si="21"/>
        <v>360</v>
      </c>
      <c r="G118" s="436"/>
      <c r="H118" s="29"/>
      <c r="I118" s="29"/>
      <c r="J118" s="29"/>
      <c r="K118" s="29"/>
      <c r="L118" s="2"/>
      <c r="M118" s="29"/>
      <c r="N118" s="29"/>
      <c r="O118" s="29"/>
      <c r="P118" s="29"/>
      <c r="Q118" s="29"/>
      <c r="R118" s="29"/>
      <c r="S118" s="29"/>
      <c r="T118" s="29"/>
      <c r="U118" s="29"/>
      <c r="V118" s="29"/>
      <c r="W118" s="29"/>
      <c r="X118" s="29"/>
      <c r="Y118" s="29"/>
    </row>
    <row r="119" spans="1:25" ht="15" customHeight="1" x14ac:dyDescent="0.25">
      <c r="A119" s="29"/>
      <c r="B119" s="237" t="s">
        <v>676</v>
      </c>
      <c r="C119" s="243" t="s">
        <v>677</v>
      </c>
      <c r="D119" s="243">
        <v>100</v>
      </c>
      <c r="E119" s="431">
        <v>21.3</v>
      </c>
      <c r="F119" s="435">
        <f t="shared" si="21"/>
        <v>2130</v>
      </c>
      <c r="G119" s="436"/>
      <c r="H119" s="29"/>
      <c r="I119" s="29"/>
      <c r="J119" s="29"/>
      <c r="K119" s="29"/>
      <c r="L119" s="2"/>
      <c r="M119" s="29"/>
      <c r="N119" s="29"/>
      <c r="O119" s="29"/>
      <c r="P119" s="29"/>
      <c r="Q119" s="29"/>
      <c r="R119" s="29"/>
      <c r="S119" s="29"/>
      <c r="T119" s="29"/>
      <c r="U119" s="29"/>
      <c r="V119" s="29"/>
      <c r="W119" s="29"/>
      <c r="X119" s="29"/>
      <c r="Y119" s="29"/>
    </row>
    <row r="120" spans="1:25" ht="15" customHeight="1" x14ac:dyDescent="0.25">
      <c r="A120" s="29"/>
      <c r="B120" s="237" t="s">
        <v>678</v>
      </c>
      <c r="C120" s="243" t="s">
        <v>679</v>
      </c>
      <c r="D120" s="243">
        <v>1</v>
      </c>
      <c r="E120" s="431">
        <v>330</v>
      </c>
      <c r="F120" s="435">
        <f t="shared" si="21"/>
        <v>330</v>
      </c>
      <c r="G120" s="436"/>
      <c r="H120" s="29"/>
      <c r="I120" s="29"/>
      <c r="J120" s="29"/>
      <c r="K120" s="29"/>
      <c r="L120" s="2"/>
      <c r="M120" s="29"/>
      <c r="N120" s="29"/>
      <c r="O120" s="29"/>
      <c r="P120" s="29"/>
      <c r="Q120" s="29"/>
      <c r="R120" s="29"/>
      <c r="S120" s="29"/>
      <c r="T120" s="29"/>
      <c r="U120" s="29"/>
      <c r="V120" s="29"/>
      <c r="W120" s="29"/>
      <c r="X120" s="29"/>
      <c r="Y120" s="29"/>
    </row>
    <row r="121" spans="1:25" ht="15" customHeight="1" x14ac:dyDescent="0.25">
      <c r="A121" s="29"/>
      <c r="B121" s="213" t="s">
        <v>640</v>
      </c>
      <c r="C121" s="247"/>
      <c r="D121" s="247"/>
      <c r="E121" s="430"/>
      <c r="F121" s="434">
        <f>SUM(F122:F123)</f>
        <v>105</v>
      </c>
      <c r="G121" s="436"/>
      <c r="H121" s="29"/>
      <c r="I121" s="29"/>
      <c r="J121" s="29"/>
      <c r="K121" s="29"/>
      <c r="L121" s="2"/>
      <c r="M121" s="29"/>
      <c r="N121" s="29"/>
      <c r="O121" s="29"/>
      <c r="P121" s="29"/>
      <c r="Q121" s="29"/>
      <c r="R121" s="29"/>
      <c r="S121" s="29"/>
      <c r="T121" s="29"/>
      <c r="U121" s="29"/>
      <c r="V121" s="29"/>
      <c r="W121" s="29"/>
      <c r="X121" s="29"/>
      <c r="Y121" s="29"/>
    </row>
    <row r="122" spans="1:25" ht="15" customHeight="1" x14ac:dyDescent="0.25">
      <c r="A122" s="29"/>
      <c r="B122" s="237" t="s">
        <v>680</v>
      </c>
      <c r="C122" s="243" t="s">
        <v>634</v>
      </c>
      <c r="D122" s="243">
        <v>1</v>
      </c>
      <c r="E122" s="431">
        <v>50</v>
      </c>
      <c r="F122" s="435">
        <f t="shared" ref="F122:F123" si="22">D122*E122</f>
        <v>50</v>
      </c>
      <c r="G122" s="436"/>
      <c r="H122" s="29"/>
      <c r="I122" s="29"/>
      <c r="J122" s="29"/>
      <c r="K122" s="29"/>
      <c r="L122" s="2"/>
      <c r="M122" s="29"/>
      <c r="N122" s="29"/>
      <c r="O122" s="29"/>
      <c r="P122" s="29"/>
      <c r="Q122" s="29"/>
      <c r="R122" s="29"/>
      <c r="S122" s="29"/>
      <c r="T122" s="29"/>
      <c r="U122" s="29"/>
      <c r="V122" s="29"/>
      <c r="W122" s="29"/>
      <c r="X122" s="29"/>
      <c r="Y122" s="29"/>
    </row>
    <row r="123" spans="1:25" ht="15.75" customHeight="1" x14ac:dyDescent="0.25">
      <c r="A123" s="29"/>
      <c r="B123" s="237" t="s">
        <v>681</v>
      </c>
      <c r="C123" s="243" t="s">
        <v>634</v>
      </c>
      <c r="D123" s="243">
        <v>1</v>
      </c>
      <c r="E123" s="431">
        <v>55</v>
      </c>
      <c r="F123" s="435">
        <f t="shared" si="22"/>
        <v>55</v>
      </c>
      <c r="G123" s="436"/>
      <c r="H123" s="29"/>
      <c r="I123" s="29"/>
      <c r="J123" s="29"/>
      <c r="K123" s="29"/>
      <c r="L123" s="2"/>
      <c r="M123" s="29"/>
      <c r="N123" s="29"/>
      <c r="O123" s="29"/>
      <c r="P123" s="29"/>
      <c r="Q123" s="29"/>
      <c r="R123" s="29"/>
      <c r="S123" s="29"/>
      <c r="T123" s="29"/>
      <c r="U123" s="29"/>
      <c r="V123" s="29"/>
      <c r="W123" s="29"/>
      <c r="X123" s="29"/>
      <c r="Y123" s="29"/>
    </row>
    <row r="124" spans="1:25" ht="36" customHeight="1" x14ac:dyDescent="0.25">
      <c r="A124" s="29"/>
      <c r="B124" s="213" t="s">
        <v>682</v>
      </c>
      <c r="C124" s="247"/>
      <c r="D124" s="247"/>
      <c r="E124" s="430"/>
      <c r="F124" s="434">
        <f>SUM(F125:F128)</f>
        <v>966</v>
      </c>
      <c r="G124" s="436"/>
      <c r="H124" s="29"/>
      <c r="I124" s="29"/>
      <c r="J124" s="29"/>
      <c r="K124" s="29"/>
      <c r="L124" s="2"/>
      <c r="M124" s="29"/>
      <c r="N124" s="29"/>
      <c r="O124" s="29"/>
      <c r="P124" s="29"/>
      <c r="Q124" s="29"/>
      <c r="R124" s="29"/>
      <c r="S124" s="29"/>
      <c r="T124" s="29"/>
      <c r="U124" s="29"/>
      <c r="V124" s="29"/>
      <c r="W124" s="29"/>
      <c r="X124" s="29"/>
      <c r="Y124" s="29"/>
    </row>
    <row r="125" spans="1:25" ht="15" customHeight="1" x14ac:dyDescent="0.25">
      <c r="A125" s="29"/>
      <c r="B125" s="237" t="s">
        <v>642</v>
      </c>
      <c r="C125" s="243" t="s">
        <v>643</v>
      </c>
      <c r="D125" s="243">
        <v>6</v>
      </c>
      <c r="E125" s="431">
        <v>40</v>
      </c>
      <c r="F125" s="435">
        <f t="shared" ref="F125:F128" si="23">D125*E125</f>
        <v>240</v>
      </c>
      <c r="G125" s="436"/>
      <c r="H125" s="29"/>
      <c r="I125" s="29"/>
      <c r="J125" s="29"/>
      <c r="K125" s="29"/>
      <c r="L125" s="2"/>
      <c r="M125" s="29"/>
      <c r="N125" s="29"/>
      <c r="O125" s="29"/>
      <c r="P125" s="29"/>
      <c r="Q125" s="29"/>
      <c r="R125" s="29"/>
      <c r="S125" s="29"/>
      <c r="T125" s="29"/>
      <c r="U125" s="29"/>
      <c r="V125" s="29"/>
      <c r="W125" s="29"/>
      <c r="X125" s="29"/>
      <c r="Y125" s="29"/>
    </row>
    <row r="126" spans="1:25" ht="15" customHeight="1" x14ac:dyDescent="0.25">
      <c r="A126" s="29"/>
      <c r="B126" s="237" t="s">
        <v>644</v>
      </c>
      <c r="C126" s="243" t="s">
        <v>581</v>
      </c>
      <c r="D126" s="243">
        <v>3</v>
      </c>
      <c r="E126" s="431">
        <v>22</v>
      </c>
      <c r="F126" s="435">
        <f t="shared" si="23"/>
        <v>66</v>
      </c>
      <c r="G126" s="436"/>
      <c r="H126" s="29"/>
      <c r="I126" s="29"/>
      <c r="J126" s="29"/>
      <c r="K126" s="29"/>
      <c r="L126" s="2"/>
      <c r="M126" s="29"/>
      <c r="N126" s="29"/>
      <c r="O126" s="29"/>
      <c r="P126" s="29"/>
      <c r="Q126" s="29"/>
      <c r="R126" s="29"/>
      <c r="S126" s="29"/>
      <c r="T126" s="29"/>
      <c r="U126" s="29"/>
      <c r="V126" s="29"/>
      <c r="W126" s="29"/>
      <c r="X126" s="29"/>
      <c r="Y126" s="29"/>
    </row>
    <row r="127" spans="1:25" ht="15" customHeight="1" x14ac:dyDescent="0.25">
      <c r="A127" s="29"/>
      <c r="B127" s="237" t="s">
        <v>675</v>
      </c>
      <c r="C127" s="243" t="s">
        <v>581</v>
      </c>
      <c r="D127" s="243">
        <v>2</v>
      </c>
      <c r="E127" s="431">
        <v>220</v>
      </c>
      <c r="F127" s="435">
        <f t="shared" si="23"/>
        <v>440</v>
      </c>
      <c r="G127" s="436"/>
      <c r="H127" s="29"/>
      <c r="I127" s="29"/>
      <c r="J127" s="29"/>
      <c r="K127" s="29"/>
      <c r="L127" s="2"/>
      <c r="M127" s="29"/>
      <c r="N127" s="29"/>
      <c r="O127" s="29"/>
      <c r="P127" s="29"/>
      <c r="Q127" s="29"/>
      <c r="R127" s="29"/>
      <c r="S127" s="29"/>
      <c r="T127" s="29"/>
      <c r="U127" s="29"/>
      <c r="V127" s="29"/>
      <c r="W127" s="29"/>
      <c r="X127" s="29"/>
      <c r="Y127" s="29"/>
    </row>
    <row r="128" spans="1:25" ht="15" customHeight="1" x14ac:dyDescent="0.25">
      <c r="A128" s="29"/>
      <c r="B128" s="237" t="s">
        <v>678</v>
      </c>
      <c r="C128" s="243" t="s">
        <v>679</v>
      </c>
      <c r="D128" s="243">
        <v>1</v>
      </c>
      <c r="E128" s="431">
        <v>220</v>
      </c>
      <c r="F128" s="435">
        <f t="shared" si="23"/>
        <v>220</v>
      </c>
      <c r="G128" s="436"/>
      <c r="H128" s="29"/>
      <c r="I128" s="29"/>
      <c r="J128" s="29"/>
      <c r="K128" s="29"/>
      <c r="L128" s="2"/>
      <c r="M128" s="29"/>
      <c r="N128" s="29"/>
      <c r="O128" s="29"/>
      <c r="P128" s="29"/>
      <c r="Q128" s="29"/>
      <c r="R128" s="29"/>
      <c r="S128" s="29"/>
      <c r="T128" s="29"/>
      <c r="U128" s="29"/>
      <c r="V128" s="29"/>
      <c r="W128" s="29"/>
      <c r="X128" s="29"/>
      <c r="Y128" s="29"/>
    </row>
    <row r="129" spans="1:25" ht="15" customHeight="1" x14ac:dyDescent="0.25">
      <c r="A129" s="29"/>
      <c r="B129" s="213" t="s">
        <v>683</v>
      </c>
      <c r="C129" s="247"/>
      <c r="D129" s="247"/>
      <c r="E129" s="430">
        <v>20</v>
      </c>
      <c r="F129" s="434">
        <f>SUM(F130:F131)</f>
        <v>1564</v>
      </c>
      <c r="G129" s="436"/>
      <c r="H129" s="29"/>
      <c r="I129" s="29"/>
      <c r="J129" s="29"/>
      <c r="K129" s="29"/>
      <c r="L129" s="2"/>
      <c r="M129" s="29"/>
      <c r="N129" s="29"/>
      <c r="O129" s="29"/>
      <c r="P129" s="29"/>
      <c r="Q129" s="29"/>
      <c r="R129" s="29"/>
      <c r="S129" s="29"/>
      <c r="T129" s="29"/>
      <c r="U129" s="29"/>
      <c r="V129" s="29"/>
      <c r="W129" s="29"/>
      <c r="X129" s="29"/>
      <c r="Y129" s="29"/>
    </row>
    <row r="130" spans="1:25" ht="15" customHeight="1" x14ac:dyDescent="0.25">
      <c r="A130" s="29"/>
      <c r="B130" s="237" t="s">
        <v>684</v>
      </c>
      <c r="C130" s="243" t="s">
        <v>629</v>
      </c>
      <c r="D130" s="243">
        <v>17</v>
      </c>
      <c r="E130" s="431">
        <v>60</v>
      </c>
      <c r="F130" s="435">
        <f t="shared" ref="F130:F131" si="24">D130*E130</f>
        <v>1020</v>
      </c>
      <c r="G130" s="436"/>
      <c r="H130" s="29"/>
      <c r="I130" s="29"/>
      <c r="J130" s="29"/>
      <c r="K130" s="29"/>
      <c r="L130" s="2"/>
      <c r="M130" s="29"/>
      <c r="N130" s="29"/>
      <c r="O130" s="29"/>
      <c r="P130" s="29"/>
      <c r="Q130" s="29"/>
      <c r="R130" s="29"/>
      <c r="S130" s="29"/>
      <c r="T130" s="29"/>
      <c r="U130" s="29"/>
      <c r="V130" s="29"/>
      <c r="W130" s="29"/>
      <c r="X130" s="29"/>
      <c r="Y130" s="29"/>
    </row>
    <row r="131" spans="1:25" ht="15" customHeight="1" x14ac:dyDescent="0.25">
      <c r="A131" s="29"/>
      <c r="B131" s="237" t="s">
        <v>685</v>
      </c>
      <c r="C131" s="243" t="s">
        <v>629</v>
      </c>
      <c r="D131" s="243">
        <v>17</v>
      </c>
      <c r="E131" s="431">
        <v>32</v>
      </c>
      <c r="F131" s="435">
        <f t="shared" si="24"/>
        <v>544</v>
      </c>
      <c r="G131" s="436"/>
      <c r="H131" s="29"/>
      <c r="I131" s="29"/>
      <c r="J131" s="29"/>
      <c r="K131" s="29"/>
      <c r="L131" s="2"/>
      <c r="M131" s="29"/>
      <c r="N131" s="29"/>
      <c r="O131" s="29"/>
      <c r="P131" s="29"/>
      <c r="Q131" s="29"/>
      <c r="R131" s="29"/>
      <c r="S131" s="29"/>
      <c r="T131" s="29"/>
      <c r="U131" s="29"/>
      <c r="V131" s="29"/>
      <c r="W131" s="29"/>
      <c r="X131" s="29"/>
      <c r="Y131" s="29"/>
    </row>
    <row r="132" spans="1:25" ht="15.75" customHeight="1" x14ac:dyDescent="0.25">
      <c r="A132" s="29"/>
      <c r="B132" s="213" t="s">
        <v>686</v>
      </c>
      <c r="C132" s="247"/>
      <c r="D132" s="247"/>
      <c r="E132" s="430"/>
      <c r="F132" s="434">
        <f>SUM(F133:F134)</f>
        <v>480</v>
      </c>
      <c r="G132" s="436"/>
      <c r="H132" s="29"/>
      <c r="I132" s="29"/>
      <c r="J132" s="29"/>
      <c r="K132" s="29"/>
      <c r="L132" s="2"/>
      <c r="M132" s="29"/>
      <c r="N132" s="29"/>
      <c r="O132" s="29"/>
      <c r="P132" s="29"/>
      <c r="Q132" s="29"/>
      <c r="R132" s="29"/>
      <c r="S132" s="29"/>
      <c r="T132" s="29"/>
      <c r="U132" s="29"/>
      <c r="V132" s="29"/>
      <c r="W132" s="29"/>
      <c r="X132" s="29"/>
      <c r="Y132" s="29"/>
    </row>
    <row r="133" spans="1:25" ht="29.25" customHeight="1" x14ac:dyDescent="0.25">
      <c r="A133" s="29"/>
      <c r="B133" s="237" t="s">
        <v>687</v>
      </c>
      <c r="C133" s="243" t="s">
        <v>629</v>
      </c>
      <c r="D133" s="243">
        <v>4</v>
      </c>
      <c r="E133" s="431">
        <v>60</v>
      </c>
      <c r="F133" s="435">
        <f t="shared" ref="F133:F134" si="25">D133*E133</f>
        <v>240</v>
      </c>
      <c r="G133" s="436"/>
      <c r="H133" s="29"/>
      <c r="I133" s="29"/>
      <c r="J133" s="29"/>
      <c r="K133" s="29"/>
      <c r="L133" s="2"/>
      <c r="M133" s="29"/>
      <c r="N133" s="29"/>
      <c r="O133" s="29"/>
      <c r="P133" s="29"/>
      <c r="Q133" s="29"/>
      <c r="R133" s="29"/>
      <c r="S133" s="29"/>
      <c r="T133" s="29"/>
      <c r="U133" s="29"/>
      <c r="V133" s="29"/>
      <c r="W133" s="29"/>
      <c r="X133" s="29"/>
      <c r="Y133" s="29"/>
    </row>
    <row r="134" spans="1:25" ht="31.5" customHeight="1" x14ac:dyDescent="0.25">
      <c r="A134" s="29"/>
      <c r="B134" s="237" t="s">
        <v>688</v>
      </c>
      <c r="C134" s="243" t="s">
        <v>629</v>
      </c>
      <c r="D134" s="243">
        <v>4</v>
      </c>
      <c r="E134" s="431">
        <v>60</v>
      </c>
      <c r="F134" s="435">
        <f t="shared" si="25"/>
        <v>240</v>
      </c>
      <c r="G134" s="436"/>
      <c r="H134" s="29"/>
      <c r="I134" s="29"/>
      <c r="J134" s="29"/>
      <c r="K134" s="29"/>
      <c r="L134" s="2"/>
      <c r="M134" s="29"/>
      <c r="N134" s="29"/>
      <c r="O134" s="29"/>
      <c r="P134" s="29"/>
      <c r="Q134" s="29"/>
      <c r="R134" s="29"/>
      <c r="S134" s="29"/>
      <c r="T134" s="29"/>
      <c r="U134" s="29"/>
      <c r="V134" s="29"/>
      <c r="W134" s="29"/>
      <c r="X134" s="29"/>
      <c r="Y134" s="29"/>
    </row>
    <row r="135" spans="1:25" ht="15.75" customHeight="1" x14ac:dyDescent="0.25">
      <c r="A135" s="29"/>
      <c r="B135" s="238" t="s">
        <v>689</v>
      </c>
      <c r="C135" s="247"/>
      <c r="D135" s="247"/>
      <c r="E135" s="430"/>
      <c r="F135" s="434">
        <f>SUM(F136:F138)</f>
        <v>13480</v>
      </c>
      <c r="G135" s="436"/>
      <c r="H135" s="29"/>
      <c r="I135" s="29"/>
      <c r="J135" s="29"/>
      <c r="K135" s="29"/>
      <c r="L135" s="2"/>
      <c r="M135" s="29"/>
      <c r="N135" s="29"/>
      <c r="O135" s="29"/>
      <c r="P135" s="29"/>
      <c r="Q135" s="29"/>
      <c r="R135" s="29"/>
      <c r="S135" s="29"/>
      <c r="T135" s="29"/>
      <c r="U135" s="29"/>
      <c r="V135" s="29"/>
      <c r="W135" s="29"/>
      <c r="X135" s="29"/>
      <c r="Y135" s="29"/>
    </row>
    <row r="136" spans="1:25" ht="15" customHeight="1" x14ac:dyDescent="0.25">
      <c r="A136" s="29"/>
      <c r="B136" s="237" t="s">
        <v>642</v>
      </c>
      <c r="C136" s="243" t="s">
        <v>621</v>
      </c>
      <c r="D136" s="243">
        <v>1</v>
      </c>
      <c r="E136" s="431">
        <v>520</v>
      </c>
      <c r="F136" s="435">
        <f>D136*E136</f>
        <v>520</v>
      </c>
      <c r="G136" s="436"/>
      <c r="H136" s="29"/>
      <c r="I136" s="29"/>
      <c r="J136" s="29"/>
      <c r="K136" s="29"/>
      <c r="L136" s="2"/>
      <c r="M136" s="29"/>
      <c r="N136" s="29"/>
      <c r="O136" s="29"/>
      <c r="P136" s="29"/>
      <c r="Q136" s="29"/>
      <c r="R136" s="29"/>
      <c r="S136" s="29"/>
      <c r="T136" s="29"/>
      <c r="U136" s="29"/>
      <c r="V136" s="29"/>
      <c r="W136" s="29"/>
      <c r="X136" s="29"/>
      <c r="Y136" s="29"/>
    </row>
    <row r="137" spans="1:25" ht="15" customHeight="1" x14ac:dyDescent="0.25">
      <c r="A137" s="29"/>
      <c r="B137" s="237" t="s">
        <v>690</v>
      </c>
      <c r="C137" s="243" t="s">
        <v>581</v>
      </c>
      <c r="D137" s="243">
        <v>4</v>
      </c>
      <c r="E137" s="431">
        <v>3020</v>
      </c>
      <c r="F137" s="435">
        <f t="shared" ref="F136:F138" si="26">D137*E137</f>
        <v>12080</v>
      </c>
      <c r="G137" s="436"/>
      <c r="H137" s="29"/>
      <c r="I137" s="29"/>
      <c r="J137" s="29"/>
      <c r="K137" s="29"/>
      <c r="L137" s="2"/>
      <c r="M137" s="29"/>
      <c r="N137" s="29"/>
      <c r="O137" s="29"/>
      <c r="P137" s="29"/>
      <c r="Q137" s="29"/>
      <c r="R137" s="29"/>
      <c r="S137" s="29"/>
      <c r="T137" s="29"/>
      <c r="U137" s="29"/>
      <c r="V137" s="29"/>
      <c r="W137" s="29"/>
      <c r="X137" s="29"/>
      <c r="Y137" s="29"/>
    </row>
    <row r="138" spans="1:25" ht="15" customHeight="1" x14ac:dyDescent="0.25">
      <c r="A138" s="29"/>
      <c r="B138" s="237" t="s">
        <v>691</v>
      </c>
      <c r="C138" s="243" t="s">
        <v>581</v>
      </c>
      <c r="D138" s="243">
        <v>4</v>
      </c>
      <c r="E138" s="431">
        <v>220</v>
      </c>
      <c r="F138" s="435">
        <f t="shared" si="26"/>
        <v>880</v>
      </c>
      <c r="G138" s="436"/>
      <c r="H138" s="29"/>
      <c r="I138" s="29"/>
      <c r="J138" s="29"/>
      <c r="K138" s="29"/>
      <c r="L138" s="2"/>
      <c r="M138" s="29"/>
      <c r="N138" s="29"/>
      <c r="O138" s="29"/>
      <c r="P138" s="29"/>
      <c r="Q138" s="29"/>
      <c r="R138" s="29"/>
      <c r="S138" s="29"/>
      <c r="T138" s="29"/>
      <c r="U138" s="29"/>
      <c r="V138" s="29"/>
      <c r="W138" s="29"/>
      <c r="X138" s="29"/>
      <c r="Y138" s="29"/>
    </row>
    <row r="139" spans="1:25" ht="15.75" customHeight="1" x14ac:dyDescent="0.25">
      <c r="A139" s="29"/>
      <c r="B139" s="213" t="s">
        <v>692</v>
      </c>
      <c r="C139" s="247"/>
      <c r="D139" s="247"/>
      <c r="E139" s="430"/>
      <c r="F139" s="434">
        <f>SUM(F140:F142)</f>
        <v>360</v>
      </c>
      <c r="G139" s="436"/>
      <c r="H139" s="29"/>
      <c r="I139" s="29"/>
      <c r="J139" s="29"/>
      <c r="K139" s="29"/>
      <c r="L139" s="2"/>
      <c r="M139" s="29"/>
      <c r="N139" s="29"/>
      <c r="O139" s="29"/>
      <c r="P139" s="29"/>
      <c r="Q139" s="29"/>
      <c r="R139" s="29"/>
      <c r="S139" s="29"/>
      <c r="T139" s="29"/>
      <c r="U139" s="29"/>
      <c r="V139" s="29"/>
      <c r="W139" s="29"/>
      <c r="X139" s="29"/>
      <c r="Y139" s="29"/>
    </row>
    <row r="140" spans="1:25" ht="15" customHeight="1" x14ac:dyDescent="0.25">
      <c r="A140" s="29"/>
      <c r="B140" s="237" t="s">
        <v>693</v>
      </c>
      <c r="C140" s="243" t="s">
        <v>634</v>
      </c>
      <c r="D140" s="243">
        <v>1</v>
      </c>
      <c r="E140" s="431">
        <v>300</v>
      </c>
      <c r="F140" s="435">
        <v>300</v>
      </c>
      <c r="G140" s="436"/>
      <c r="H140" s="29"/>
      <c r="I140" s="29"/>
      <c r="J140" s="29"/>
      <c r="K140" s="29"/>
      <c r="L140" s="2"/>
      <c r="M140" s="29"/>
      <c r="N140" s="29"/>
      <c r="O140" s="29"/>
      <c r="P140" s="29"/>
      <c r="Q140" s="29"/>
      <c r="R140" s="29"/>
      <c r="S140" s="29"/>
      <c r="T140" s="29"/>
      <c r="U140" s="29"/>
      <c r="V140" s="29"/>
      <c r="W140" s="29"/>
      <c r="X140" s="29"/>
      <c r="Y140" s="29"/>
    </row>
    <row r="141" spans="1:25" ht="15" customHeight="1" x14ac:dyDescent="0.25">
      <c r="A141" s="29"/>
      <c r="B141" s="237" t="s">
        <v>694</v>
      </c>
      <c r="C141" s="243" t="s">
        <v>581</v>
      </c>
      <c r="D141" s="243">
        <v>1</v>
      </c>
      <c r="E141" s="431">
        <v>30</v>
      </c>
      <c r="F141" s="435">
        <v>30</v>
      </c>
      <c r="G141" s="436"/>
      <c r="H141" s="29"/>
      <c r="I141" s="29"/>
      <c r="J141" s="29"/>
      <c r="K141" s="29"/>
      <c r="L141" s="2"/>
      <c r="M141" s="29"/>
      <c r="N141" s="29"/>
      <c r="O141" s="29"/>
      <c r="P141" s="29"/>
      <c r="Q141" s="29"/>
      <c r="R141" s="29"/>
      <c r="S141" s="29"/>
      <c r="T141" s="29"/>
      <c r="U141" s="29"/>
      <c r="V141" s="29"/>
      <c r="W141" s="29"/>
      <c r="X141" s="29"/>
      <c r="Y141" s="29"/>
    </row>
    <row r="142" spans="1:25" ht="15" customHeight="1" x14ac:dyDescent="0.25">
      <c r="A142" s="29"/>
      <c r="B142" s="237" t="s">
        <v>695</v>
      </c>
      <c r="C142" s="243" t="s">
        <v>581</v>
      </c>
      <c r="D142" s="243">
        <v>2</v>
      </c>
      <c r="E142" s="431">
        <v>15</v>
      </c>
      <c r="F142" s="435">
        <v>30</v>
      </c>
      <c r="G142" s="436"/>
      <c r="H142" s="29"/>
      <c r="I142" s="29"/>
      <c r="J142" s="29"/>
      <c r="K142" s="29"/>
      <c r="L142" s="2"/>
      <c r="M142" s="29"/>
      <c r="N142" s="29"/>
      <c r="O142" s="29"/>
      <c r="P142" s="29"/>
      <c r="Q142" s="29"/>
      <c r="R142" s="29"/>
      <c r="S142" s="29"/>
      <c r="T142" s="29"/>
      <c r="U142" s="29"/>
      <c r="V142" s="29"/>
      <c r="W142" s="29"/>
      <c r="X142" s="29"/>
      <c r="Y142" s="29"/>
    </row>
    <row r="143" spans="1:25" ht="15.75" customHeight="1" x14ac:dyDescent="0.25">
      <c r="A143" s="29"/>
      <c r="B143" s="213" t="s">
        <v>696</v>
      </c>
      <c r="C143" s="247"/>
      <c r="D143" s="247"/>
      <c r="E143" s="430"/>
      <c r="F143" s="434">
        <f>SUM(F144:F145)</f>
        <v>2100</v>
      </c>
      <c r="G143" s="436"/>
      <c r="H143" s="29"/>
      <c r="I143" s="29"/>
      <c r="J143" s="29"/>
      <c r="K143" s="29"/>
      <c r="L143" s="2"/>
      <c r="M143" s="29"/>
      <c r="N143" s="29"/>
      <c r="O143" s="29"/>
      <c r="P143" s="29"/>
      <c r="Q143" s="29"/>
      <c r="R143" s="29"/>
      <c r="S143" s="29"/>
      <c r="T143" s="29"/>
      <c r="U143" s="29"/>
      <c r="V143" s="29"/>
      <c r="W143" s="29"/>
      <c r="X143" s="29"/>
      <c r="Y143" s="29"/>
    </row>
    <row r="144" spans="1:25" ht="33" customHeight="1" x14ac:dyDescent="0.25">
      <c r="A144" s="29"/>
      <c r="B144" s="237" t="s">
        <v>697</v>
      </c>
      <c r="C144" s="243" t="s">
        <v>621</v>
      </c>
      <c r="D144" s="243">
        <v>6</v>
      </c>
      <c r="E144" s="431">
        <v>50</v>
      </c>
      <c r="F144" s="435">
        <f t="shared" ref="F144:F145" si="27">D144*E144</f>
        <v>300</v>
      </c>
      <c r="G144" s="436"/>
      <c r="H144" s="29"/>
      <c r="I144" s="29"/>
      <c r="J144" s="29"/>
      <c r="K144" s="29"/>
      <c r="L144" s="2"/>
      <c r="M144" s="29"/>
      <c r="N144" s="29"/>
      <c r="O144" s="29"/>
      <c r="P144" s="29"/>
      <c r="Q144" s="29"/>
      <c r="R144" s="29"/>
      <c r="S144" s="29"/>
      <c r="T144" s="29"/>
      <c r="U144" s="29"/>
      <c r="V144" s="29"/>
      <c r="W144" s="29"/>
      <c r="X144" s="29"/>
      <c r="Y144" s="29"/>
    </row>
    <row r="145" spans="1:25" ht="15" customHeight="1" x14ac:dyDescent="0.25">
      <c r="A145" s="29"/>
      <c r="B145" s="237" t="s">
        <v>620</v>
      </c>
      <c r="C145" s="243" t="s">
        <v>636</v>
      </c>
      <c r="D145" s="243">
        <v>15</v>
      </c>
      <c r="E145" s="431">
        <v>120</v>
      </c>
      <c r="F145" s="435">
        <f t="shared" si="27"/>
        <v>1800</v>
      </c>
      <c r="G145" s="436"/>
      <c r="H145" s="29"/>
      <c r="I145" s="29"/>
      <c r="J145" s="29"/>
      <c r="K145" s="29"/>
      <c r="L145" s="2"/>
      <c r="M145" s="29"/>
      <c r="N145" s="29"/>
      <c r="O145" s="29"/>
      <c r="P145" s="29"/>
      <c r="Q145" s="29"/>
      <c r="R145" s="29"/>
      <c r="S145" s="29"/>
      <c r="T145" s="29"/>
      <c r="U145" s="29"/>
      <c r="V145" s="29"/>
      <c r="W145" s="29"/>
      <c r="X145" s="29"/>
      <c r="Y145" s="29"/>
    </row>
    <row r="146" spans="1:25" ht="15" customHeight="1" x14ac:dyDescent="0.25">
      <c r="A146" s="29"/>
      <c r="B146" s="213" t="s">
        <v>645</v>
      </c>
      <c r="C146" s="247"/>
      <c r="D146" s="247"/>
      <c r="E146" s="430"/>
      <c r="F146" s="434">
        <f>F99+F105+F115+F121+F124+F129+F132+F135+F139+F143</f>
        <v>32898</v>
      </c>
      <c r="G146" s="436"/>
      <c r="H146" s="29"/>
      <c r="I146" s="29"/>
      <c r="J146" s="29"/>
      <c r="K146" s="29"/>
      <c r="L146" s="2"/>
      <c r="M146" s="29"/>
      <c r="N146" s="29"/>
      <c r="O146" s="29"/>
      <c r="P146" s="29"/>
      <c r="Q146" s="29"/>
      <c r="R146" s="29"/>
      <c r="S146" s="29"/>
      <c r="T146" s="29"/>
      <c r="U146" s="29"/>
      <c r="V146" s="29"/>
      <c r="W146" s="29"/>
      <c r="X146" s="29"/>
      <c r="Y146" s="29"/>
    </row>
    <row r="147" spans="1:25" ht="15.75" customHeight="1" x14ac:dyDescent="0.25">
      <c r="A147" s="29"/>
      <c r="B147" s="2"/>
      <c r="C147" s="29"/>
      <c r="D147" s="29"/>
      <c r="E147" s="29"/>
      <c r="F147" s="29"/>
      <c r="G147" s="29"/>
      <c r="H147" s="29"/>
      <c r="I147" s="29"/>
      <c r="J147" s="29"/>
      <c r="K147" s="29"/>
      <c r="L147" s="2"/>
      <c r="M147" s="29"/>
      <c r="N147" s="29"/>
      <c r="O147" s="29"/>
      <c r="P147" s="29"/>
      <c r="Q147" s="29"/>
      <c r="R147" s="29"/>
      <c r="S147" s="29"/>
      <c r="T147" s="29"/>
      <c r="U147" s="29"/>
      <c r="V147" s="29"/>
      <c r="W147" s="29"/>
      <c r="X147" s="29"/>
      <c r="Y147" s="29"/>
    </row>
    <row r="148" spans="1:25" x14ac:dyDescent="0.25">
      <c r="A148" s="29"/>
      <c r="B148" s="549" t="s">
        <v>834</v>
      </c>
      <c r="C148" s="550"/>
      <c r="D148" s="550"/>
      <c r="E148" s="550"/>
      <c r="F148" s="550"/>
      <c r="G148" s="550"/>
      <c r="H148" s="550"/>
      <c r="I148" s="550"/>
      <c r="J148" s="550"/>
      <c r="K148" s="550"/>
      <c r="L148" s="550"/>
      <c r="M148" s="551"/>
      <c r="N148" s="29"/>
      <c r="O148" s="29"/>
      <c r="P148" s="29"/>
      <c r="Q148" s="29"/>
      <c r="R148" s="29"/>
      <c r="S148" s="29"/>
      <c r="T148" s="29"/>
      <c r="U148" s="29"/>
      <c r="V148" s="29"/>
      <c r="W148" s="29"/>
      <c r="X148" s="29"/>
      <c r="Y148" s="29"/>
    </row>
    <row r="149" spans="1:25" ht="15.75" customHeight="1" x14ac:dyDescent="0.25">
      <c r="A149" s="29"/>
      <c r="B149" s="2"/>
      <c r="C149" s="29"/>
      <c r="D149" s="29"/>
      <c r="E149" s="29"/>
      <c r="F149" s="29"/>
      <c r="G149" s="29"/>
      <c r="H149" s="29"/>
      <c r="I149" s="29"/>
      <c r="J149" s="29"/>
      <c r="K149" s="29"/>
      <c r="L149" s="2"/>
      <c r="M149" s="29"/>
      <c r="N149" s="29"/>
      <c r="O149" s="29"/>
      <c r="P149" s="29"/>
      <c r="Q149" s="29"/>
      <c r="R149" s="29"/>
      <c r="S149" s="29"/>
      <c r="T149" s="29"/>
      <c r="U149" s="29"/>
      <c r="V149" s="29"/>
      <c r="W149" s="29"/>
      <c r="X149" s="29"/>
      <c r="Y149" s="29"/>
    </row>
    <row r="150" spans="1:25" ht="15.75" customHeight="1" x14ac:dyDescent="0.25">
      <c r="A150" s="29"/>
      <c r="B150" s="555" t="s">
        <v>63</v>
      </c>
      <c r="C150" s="247">
        <v>0</v>
      </c>
      <c r="D150" s="247">
        <v>1</v>
      </c>
      <c r="E150" s="247">
        <v>2</v>
      </c>
      <c r="F150" s="247">
        <v>3</v>
      </c>
      <c r="G150" s="247">
        <v>4</v>
      </c>
      <c r="H150" s="247">
        <v>5</v>
      </c>
      <c r="I150" s="247">
        <v>6</v>
      </c>
      <c r="J150" s="247">
        <v>7</v>
      </c>
      <c r="K150" s="247">
        <v>8</v>
      </c>
      <c r="L150" s="247">
        <v>9</v>
      </c>
      <c r="M150" s="247">
        <v>10</v>
      </c>
      <c r="N150" s="29"/>
      <c r="O150" s="29"/>
      <c r="P150" s="29"/>
      <c r="Q150" s="29"/>
      <c r="R150" s="29"/>
      <c r="S150" s="29"/>
      <c r="T150" s="29"/>
      <c r="U150" s="29"/>
      <c r="V150" s="29"/>
      <c r="W150" s="29"/>
      <c r="X150" s="29"/>
      <c r="Y150" s="29"/>
    </row>
    <row r="151" spans="1:25" ht="15.75" customHeight="1" x14ac:dyDescent="0.25">
      <c r="A151" s="29"/>
      <c r="B151" s="517"/>
      <c r="C151" s="247">
        <v>2019</v>
      </c>
      <c r="D151" s="247">
        <v>2020</v>
      </c>
      <c r="E151" s="247">
        <v>2021</v>
      </c>
      <c r="F151" s="247">
        <v>2022</v>
      </c>
      <c r="G151" s="247">
        <v>2023</v>
      </c>
      <c r="H151" s="247">
        <v>2024</v>
      </c>
      <c r="I151" s="247">
        <v>2025</v>
      </c>
      <c r="J151" s="247">
        <v>2026</v>
      </c>
      <c r="K151" s="247">
        <v>2027</v>
      </c>
      <c r="L151" s="247">
        <v>2028</v>
      </c>
      <c r="M151" s="247">
        <v>2029</v>
      </c>
      <c r="N151" s="29"/>
      <c r="O151" s="29"/>
      <c r="P151" s="29"/>
      <c r="Q151" s="29"/>
      <c r="R151" s="29"/>
      <c r="S151" s="29"/>
      <c r="T151" s="29"/>
      <c r="U151" s="29"/>
      <c r="V151" s="29"/>
      <c r="W151" s="29"/>
      <c r="X151" s="29"/>
      <c r="Y151" s="29"/>
    </row>
    <row r="152" spans="1:25" ht="15.75" customHeight="1" x14ac:dyDescent="0.25">
      <c r="A152" s="29"/>
      <c r="B152" s="213" t="s">
        <v>647</v>
      </c>
      <c r="C152" s="247"/>
      <c r="D152" s="247">
        <f>SUM(D153:D154)</f>
        <v>204082.80000000002</v>
      </c>
      <c r="E152" s="247">
        <f t="shared" ref="D152:M152" si="28">SUM(E153:E154)</f>
        <v>204082.80000000002</v>
      </c>
      <c r="F152" s="247">
        <f t="shared" si="28"/>
        <v>204082.80000000002</v>
      </c>
      <c r="G152" s="247">
        <f t="shared" si="28"/>
        <v>204082.80000000002</v>
      </c>
      <c r="H152" s="247">
        <f t="shared" si="28"/>
        <v>204082.80000000002</v>
      </c>
      <c r="I152" s="247">
        <f t="shared" si="28"/>
        <v>204082.80000000002</v>
      </c>
      <c r="J152" s="247">
        <f t="shared" si="28"/>
        <v>204082.80000000002</v>
      </c>
      <c r="K152" s="247">
        <f t="shared" si="28"/>
        <v>204082.80000000002</v>
      </c>
      <c r="L152" s="247">
        <f t="shared" si="28"/>
        <v>204082.80000000002</v>
      </c>
      <c r="M152" s="247">
        <f t="shared" si="28"/>
        <v>204082.80000000002</v>
      </c>
      <c r="N152" s="29"/>
      <c r="O152" s="29"/>
      <c r="P152" s="29"/>
      <c r="Q152" s="29"/>
      <c r="R152" s="29"/>
      <c r="S152" s="29"/>
      <c r="T152" s="29"/>
      <c r="U152" s="29"/>
      <c r="V152" s="29"/>
      <c r="W152" s="29"/>
      <c r="X152" s="29"/>
      <c r="Y152" s="29"/>
    </row>
    <row r="153" spans="1:25" ht="15.75" customHeight="1" x14ac:dyDescent="0.25">
      <c r="A153" s="29"/>
      <c r="B153" s="237" t="s">
        <v>610</v>
      </c>
      <c r="C153" s="243"/>
      <c r="D153" s="243">
        <f>G79*12</f>
        <v>129562.80000000002</v>
      </c>
      <c r="E153" s="243">
        <f>D153</f>
        <v>129562.80000000002</v>
      </c>
      <c r="F153" s="243">
        <f t="shared" ref="F153:M153" si="29">E153</f>
        <v>129562.80000000002</v>
      </c>
      <c r="G153" s="243">
        <f t="shared" si="29"/>
        <v>129562.80000000002</v>
      </c>
      <c r="H153" s="243">
        <f t="shared" si="29"/>
        <v>129562.80000000002</v>
      </c>
      <c r="I153" s="243">
        <f t="shared" si="29"/>
        <v>129562.80000000002</v>
      </c>
      <c r="J153" s="243">
        <f t="shared" si="29"/>
        <v>129562.80000000002</v>
      </c>
      <c r="K153" s="243">
        <f t="shared" si="29"/>
        <v>129562.80000000002</v>
      </c>
      <c r="L153" s="243">
        <f t="shared" si="29"/>
        <v>129562.80000000002</v>
      </c>
      <c r="M153" s="243">
        <f t="shared" si="29"/>
        <v>129562.80000000002</v>
      </c>
      <c r="N153" s="29"/>
      <c r="O153" s="29"/>
      <c r="P153" s="29"/>
      <c r="Q153" s="29"/>
      <c r="R153" s="29"/>
      <c r="S153" s="29"/>
      <c r="T153" s="29"/>
      <c r="U153" s="29"/>
      <c r="V153" s="29"/>
      <c r="W153" s="29"/>
      <c r="X153" s="29"/>
      <c r="Y153" s="29"/>
    </row>
    <row r="154" spans="1:25" ht="15.75" customHeight="1" x14ac:dyDescent="0.25">
      <c r="A154" s="29"/>
      <c r="B154" s="237" t="s">
        <v>622</v>
      </c>
      <c r="C154" s="243"/>
      <c r="D154" s="243">
        <f>F94*12</f>
        <v>74520</v>
      </c>
      <c r="E154" s="243">
        <f t="shared" ref="E154:M154" si="30">D154</f>
        <v>74520</v>
      </c>
      <c r="F154" s="243">
        <f t="shared" si="30"/>
        <v>74520</v>
      </c>
      <c r="G154" s="243">
        <f t="shared" si="30"/>
        <v>74520</v>
      </c>
      <c r="H154" s="243">
        <f t="shared" si="30"/>
        <v>74520</v>
      </c>
      <c r="I154" s="243">
        <f t="shared" si="30"/>
        <v>74520</v>
      </c>
      <c r="J154" s="243">
        <f t="shared" si="30"/>
        <v>74520</v>
      </c>
      <c r="K154" s="243">
        <f t="shared" si="30"/>
        <v>74520</v>
      </c>
      <c r="L154" s="243">
        <f t="shared" si="30"/>
        <v>74520</v>
      </c>
      <c r="M154" s="243">
        <f t="shared" si="30"/>
        <v>74520</v>
      </c>
      <c r="N154" s="29"/>
      <c r="O154" s="29"/>
      <c r="P154" s="29"/>
      <c r="Q154" s="29"/>
      <c r="R154" s="29"/>
      <c r="S154" s="29"/>
      <c r="T154" s="29"/>
      <c r="U154" s="29"/>
      <c r="V154" s="29"/>
      <c r="W154" s="29"/>
      <c r="X154" s="29"/>
      <c r="Y154" s="29"/>
    </row>
    <row r="155" spans="1:25" ht="15.75" customHeight="1" x14ac:dyDescent="0.25">
      <c r="A155" s="29"/>
      <c r="B155" s="213" t="s">
        <v>698</v>
      </c>
      <c r="C155" s="247"/>
      <c r="D155" s="247">
        <f t="shared" ref="D155:M155" si="31">SUM(D156:D165)</f>
        <v>394776</v>
      </c>
      <c r="E155" s="247">
        <f t="shared" si="31"/>
        <v>394776</v>
      </c>
      <c r="F155" s="247">
        <f t="shared" si="31"/>
        <v>394776</v>
      </c>
      <c r="G155" s="247">
        <f t="shared" si="31"/>
        <v>394776</v>
      </c>
      <c r="H155" s="247">
        <f t="shared" si="31"/>
        <v>394776</v>
      </c>
      <c r="I155" s="247">
        <f t="shared" si="31"/>
        <v>394776</v>
      </c>
      <c r="J155" s="247">
        <f t="shared" si="31"/>
        <v>394776</v>
      </c>
      <c r="K155" s="247">
        <f t="shared" si="31"/>
        <v>394776</v>
      </c>
      <c r="L155" s="247">
        <f t="shared" si="31"/>
        <v>394776</v>
      </c>
      <c r="M155" s="247">
        <f t="shared" si="31"/>
        <v>394776</v>
      </c>
      <c r="N155" s="29"/>
      <c r="O155" s="29"/>
      <c r="P155" s="29"/>
      <c r="Q155" s="29"/>
      <c r="R155" s="29"/>
      <c r="S155" s="29"/>
      <c r="T155" s="29"/>
      <c r="U155" s="29"/>
      <c r="V155" s="29"/>
      <c r="W155" s="29"/>
      <c r="X155" s="29"/>
      <c r="Y155" s="29"/>
    </row>
    <row r="156" spans="1:25" ht="15.75" customHeight="1" x14ac:dyDescent="0.25">
      <c r="A156" s="29"/>
      <c r="B156" s="237" t="s">
        <v>475</v>
      </c>
      <c r="C156" s="243"/>
      <c r="D156" s="243">
        <f>F99*12</f>
        <v>52620</v>
      </c>
      <c r="E156" s="243">
        <f t="shared" ref="E156:M156" si="32">D156</f>
        <v>52620</v>
      </c>
      <c r="F156" s="243">
        <f t="shared" si="32"/>
        <v>52620</v>
      </c>
      <c r="G156" s="243">
        <f t="shared" si="32"/>
        <v>52620</v>
      </c>
      <c r="H156" s="243">
        <f t="shared" si="32"/>
        <v>52620</v>
      </c>
      <c r="I156" s="243">
        <f t="shared" si="32"/>
        <v>52620</v>
      </c>
      <c r="J156" s="243">
        <f t="shared" si="32"/>
        <v>52620</v>
      </c>
      <c r="K156" s="243">
        <f t="shared" si="32"/>
        <v>52620</v>
      </c>
      <c r="L156" s="243">
        <f t="shared" si="32"/>
        <v>52620</v>
      </c>
      <c r="M156" s="243">
        <f t="shared" si="32"/>
        <v>52620</v>
      </c>
      <c r="N156" s="29"/>
      <c r="O156" s="29"/>
      <c r="P156" s="29"/>
      <c r="Q156" s="29"/>
      <c r="R156" s="29"/>
      <c r="S156" s="29"/>
      <c r="T156" s="29"/>
      <c r="U156" s="29"/>
      <c r="V156" s="29"/>
      <c r="W156" s="29"/>
      <c r="X156" s="29"/>
      <c r="Y156" s="29"/>
    </row>
    <row r="157" spans="1:25" ht="15.75" customHeight="1" x14ac:dyDescent="0.25">
      <c r="A157" s="29"/>
      <c r="B157" s="237" t="s">
        <v>699</v>
      </c>
      <c r="C157" s="243"/>
      <c r="D157" s="243">
        <f>F105*12</f>
        <v>78120</v>
      </c>
      <c r="E157" s="243">
        <f t="shared" ref="E157:M157" si="33">D157</f>
        <v>78120</v>
      </c>
      <c r="F157" s="243">
        <f t="shared" si="33"/>
        <v>78120</v>
      </c>
      <c r="G157" s="243">
        <f t="shared" si="33"/>
        <v>78120</v>
      </c>
      <c r="H157" s="243">
        <f t="shared" si="33"/>
        <v>78120</v>
      </c>
      <c r="I157" s="243">
        <f t="shared" si="33"/>
        <v>78120</v>
      </c>
      <c r="J157" s="243">
        <f t="shared" si="33"/>
        <v>78120</v>
      </c>
      <c r="K157" s="243">
        <f t="shared" si="33"/>
        <v>78120</v>
      </c>
      <c r="L157" s="243">
        <f t="shared" si="33"/>
        <v>78120</v>
      </c>
      <c r="M157" s="243">
        <f t="shared" si="33"/>
        <v>78120</v>
      </c>
      <c r="N157" s="29"/>
      <c r="O157" s="29"/>
      <c r="P157" s="29"/>
      <c r="Q157" s="29"/>
      <c r="R157" s="29"/>
      <c r="S157" s="29"/>
      <c r="T157" s="29"/>
      <c r="U157" s="29"/>
      <c r="V157" s="29"/>
      <c r="W157" s="29"/>
      <c r="X157" s="29"/>
      <c r="Y157" s="29"/>
    </row>
    <row r="158" spans="1:25" ht="15.75" customHeight="1" x14ac:dyDescent="0.25">
      <c r="A158" s="29"/>
      <c r="B158" s="237" t="s">
        <v>700</v>
      </c>
      <c r="C158" s="243"/>
      <c r="D158" s="243">
        <f>F115*12</f>
        <v>35376</v>
      </c>
      <c r="E158" s="243">
        <f t="shared" ref="E158:M158" si="34">D158</f>
        <v>35376</v>
      </c>
      <c r="F158" s="243">
        <f t="shared" si="34"/>
        <v>35376</v>
      </c>
      <c r="G158" s="243">
        <f t="shared" si="34"/>
        <v>35376</v>
      </c>
      <c r="H158" s="243">
        <f t="shared" si="34"/>
        <v>35376</v>
      </c>
      <c r="I158" s="243">
        <f t="shared" si="34"/>
        <v>35376</v>
      </c>
      <c r="J158" s="243">
        <f t="shared" si="34"/>
        <v>35376</v>
      </c>
      <c r="K158" s="243">
        <f t="shared" si="34"/>
        <v>35376</v>
      </c>
      <c r="L158" s="243">
        <f t="shared" si="34"/>
        <v>35376</v>
      </c>
      <c r="M158" s="243">
        <f t="shared" si="34"/>
        <v>35376</v>
      </c>
      <c r="N158" s="29"/>
      <c r="O158" s="29"/>
      <c r="P158" s="29"/>
      <c r="Q158" s="29"/>
      <c r="R158" s="29"/>
      <c r="S158" s="29"/>
      <c r="T158" s="29"/>
      <c r="U158" s="29"/>
      <c r="V158" s="29"/>
      <c r="W158" s="29"/>
      <c r="X158" s="29"/>
      <c r="Y158" s="29"/>
    </row>
    <row r="159" spans="1:25" ht="15.75" customHeight="1" x14ac:dyDescent="0.25">
      <c r="A159" s="29"/>
      <c r="B159" s="237" t="s">
        <v>640</v>
      </c>
      <c r="C159" s="243"/>
      <c r="D159" s="243">
        <f>F121*12</f>
        <v>1260</v>
      </c>
      <c r="E159" s="243">
        <f t="shared" ref="E159:M159" si="35">D159</f>
        <v>1260</v>
      </c>
      <c r="F159" s="243">
        <f t="shared" si="35"/>
        <v>1260</v>
      </c>
      <c r="G159" s="243">
        <f t="shared" si="35"/>
        <v>1260</v>
      </c>
      <c r="H159" s="243">
        <f t="shared" si="35"/>
        <v>1260</v>
      </c>
      <c r="I159" s="243">
        <f t="shared" si="35"/>
        <v>1260</v>
      </c>
      <c r="J159" s="243">
        <f t="shared" si="35"/>
        <v>1260</v>
      </c>
      <c r="K159" s="243">
        <f t="shared" si="35"/>
        <v>1260</v>
      </c>
      <c r="L159" s="243">
        <f t="shared" si="35"/>
        <v>1260</v>
      </c>
      <c r="M159" s="243">
        <f t="shared" si="35"/>
        <v>1260</v>
      </c>
      <c r="N159" s="29"/>
      <c r="O159" s="29"/>
      <c r="P159" s="29"/>
      <c r="Q159" s="29"/>
      <c r="R159" s="29"/>
      <c r="S159" s="29"/>
      <c r="T159" s="29"/>
      <c r="U159" s="29"/>
      <c r="V159" s="29"/>
      <c r="W159" s="29"/>
      <c r="X159" s="29"/>
      <c r="Y159" s="29"/>
    </row>
    <row r="160" spans="1:25" ht="28.5" x14ac:dyDescent="0.25">
      <c r="A160" s="29"/>
      <c r="B160" s="213" t="s">
        <v>682</v>
      </c>
      <c r="C160" s="243"/>
      <c r="D160" s="243">
        <f>F124*12</f>
        <v>11592</v>
      </c>
      <c r="E160" s="243">
        <f t="shared" ref="E160:M160" si="36">D160</f>
        <v>11592</v>
      </c>
      <c r="F160" s="243">
        <f t="shared" si="36"/>
        <v>11592</v>
      </c>
      <c r="G160" s="243">
        <f t="shared" si="36"/>
        <v>11592</v>
      </c>
      <c r="H160" s="243">
        <f t="shared" si="36"/>
        <v>11592</v>
      </c>
      <c r="I160" s="243">
        <f t="shared" si="36"/>
        <v>11592</v>
      </c>
      <c r="J160" s="243">
        <f t="shared" si="36"/>
        <v>11592</v>
      </c>
      <c r="K160" s="243">
        <f t="shared" si="36"/>
        <v>11592</v>
      </c>
      <c r="L160" s="243">
        <f t="shared" si="36"/>
        <v>11592</v>
      </c>
      <c r="M160" s="243">
        <f t="shared" si="36"/>
        <v>11592</v>
      </c>
      <c r="N160" s="29"/>
      <c r="O160" s="29"/>
      <c r="P160" s="29"/>
      <c r="Q160" s="29"/>
      <c r="R160" s="29"/>
      <c r="S160" s="29"/>
      <c r="T160" s="29"/>
      <c r="U160" s="29"/>
      <c r="V160" s="29"/>
      <c r="W160" s="29"/>
      <c r="X160" s="29"/>
      <c r="Y160" s="29"/>
    </row>
    <row r="161" spans="1:25" ht="15.75" customHeight="1" x14ac:dyDescent="0.25">
      <c r="A161" s="29"/>
      <c r="B161" s="237" t="s">
        <v>701</v>
      </c>
      <c r="C161" s="243"/>
      <c r="D161" s="243">
        <f>F129*12</f>
        <v>18768</v>
      </c>
      <c r="E161" s="243">
        <f t="shared" ref="E161:M161" si="37">D161</f>
        <v>18768</v>
      </c>
      <c r="F161" s="243">
        <f t="shared" si="37"/>
        <v>18768</v>
      </c>
      <c r="G161" s="243">
        <f t="shared" si="37"/>
        <v>18768</v>
      </c>
      <c r="H161" s="243">
        <f t="shared" si="37"/>
        <v>18768</v>
      </c>
      <c r="I161" s="243">
        <f t="shared" si="37"/>
        <v>18768</v>
      </c>
      <c r="J161" s="243">
        <f t="shared" si="37"/>
        <v>18768</v>
      </c>
      <c r="K161" s="243">
        <f t="shared" si="37"/>
        <v>18768</v>
      </c>
      <c r="L161" s="243">
        <f t="shared" si="37"/>
        <v>18768</v>
      </c>
      <c r="M161" s="243">
        <f t="shared" si="37"/>
        <v>18768</v>
      </c>
      <c r="N161" s="29"/>
      <c r="O161" s="29"/>
      <c r="P161" s="29"/>
      <c r="Q161" s="29"/>
      <c r="R161" s="29"/>
      <c r="S161" s="29"/>
      <c r="T161" s="29"/>
      <c r="U161" s="29"/>
      <c r="V161" s="29"/>
      <c r="W161" s="29"/>
      <c r="X161" s="29"/>
      <c r="Y161" s="29"/>
    </row>
    <row r="162" spans="1:25" ht="15.75" customHeight="1" x14ac:dyDescent="0.25">
      <c r="A162" s="29"/>
      <c r="B162" s="237" t="s">
        <v>702</v>
      </c>
      <c r="C162" s="243"/>
      <c r="D162" s="243">
        <f>F132*12</f>
        <v>5760</v>
      </c>
      <c r="E162" s="243">
        <f t="shared" ref="E162:M162" si="38">D162</f>
        <v>5760</v>
      </c>
      <c r="F162" s="243">
        <f t="shared" si="38"/>
        <v>5760</v>
      </c>
      <c r="G162" s="243">
        <f t="shared" si="38"/>
        <v>5760</v>
      </c>
      <c r="H162" s="243">
        <f t="shared" si="38"/>
        <v>5760</v>
      </c>
      <c r="I162" s="243">
        <f t="shared" si="38"/>
        <v>5760</v>
      </c>
      <c r="J162" s="243">
        <f t="shared" si="38"/>
        <v>5760</v>
      </c>
      <c r="K162" s="243">
        <f t="shared" si="38"/>
        <v>5760</v>
      </c>
      <c r="L162" s="243">
        <f t="shared" si="38"/>
        <v>5760</v>
      </c>
      <c r="M162" s="243">
        <f t="shared" si="38"/>
        <v>5760</v>
      </c>
      <c r="N162" s="29"/>
      <c r="O162" s="29"/>
      <c r="P162" s="29"/>
      <c r="Q162" s="29"/>
      <c r="R162" s="29"/>
      <c r="S162" s="29"/>
      <c r="T162" s="29"/>
      <c r="U162" s="29"/>
      <c r="V162" s="29"/>
      <c r="W162" s="29"/>
      <c r="X162" s="29"/>
      <c r="Y162" s="29"/>
    </row>
    <row r="163" spans="1:25" ht="15.75" customHeight="1" x14ac:dyDescent="0.25">
      <c r="A163" s="29"/>
      <c r="B163" s="237" t="s">
        <v>703</v>
      </c>
      <c r="C163" s="243"/>
      <c r="D163" s="243">
        <f>F135*12</f>
        <v>161760</v>
      </c>
      <c r="E163" s="243">
        <f t="shared" ref="E163:M163" si="39">D163</f>
        <v>161760</v>
      </c>
      <c r="F163" s="243">
        <f t="shared" si="39"/>
        <v>161760</v>
      </c>
      <c r="G163" s="243">
        <f t="shared" si="39"/>
        <v>161760</v>
      </c>
      <c r="H163" s="243">
        <f t="shared" si="39"/>
        <v>161760</v>
      </c>
      <c r="I163" s="243">
        <f t="shared" si="39"/>
        <v>161760</v>
      </c>
      <c r="J163" s="243">
        <f t="shared" si="39"/>
        <v>161760</v>
      </c>
      <c r="K163" s="243">
        <f t="shared" si="39"/>
        <v>161760</v>
      </c>
      <c r="L163" s="243">
        <f t="shared" si="39"/>
        <v>161760</v>
      </c>
      <c r="M163" s="243">
        <f t="shared" si="39"/>
        <v>161760</v>
      </c>
      <c r="N163" s="29"/>
      <c r="O163" s="29"/>
      <c r="P163" s="29"/>
      <c r="Q163" s="29"/>
      <c r="R163" s="29"/>
      <c r="S163" s="29"/>
      <c r="T163" s="29"/>
      <c r="U163" s="29"/>
      <c r="V163" s="29"/>
      <c r="W163" s="29"/>
      <c r="X163" s="29"/>
      <c r="Y163" s="29"/>
    </row>
    <row r="164" spans="1:25" ht="15.75" customHeight="1" x14ac:dyDescent="0.25">
      <c r="A164" s="29"/>
      <c r="B164" s="237" t="s">
        <v>704</v>
      </c>
      <c r="C164" s="243"/>
      <c r="D164" s="243">
        <f>F139*12</f>
        <v>4320</v>
      </c>
      <c r="E164" s="243">
        <f t="shared" ref="E164:M164" si="40">D164</f>
        <v>4320</v>
      </c>
      <c r="F164" s="243">
        <f t="shared" si="40"/>
        <v>4320</v>
      </c>
      <c r="G164" s="243">
        <f t="shared" si="40"/>
        <v>4320</v>
      </c>
      <c r="H164" s="243">
        <f t="shared" si="40"/>
        <v>4320</v>
      </c>
      <c r="I164" s="243">
        <f t="shared" si="40"/>
        <v>4320</v>
      </c>
      <c r="J164" s="243">
        <f t="shared" si="40"/>
        <v>4320</v>
      </c>
      <c r="K164" s="243">
        <f t="shared" si="40"/>
        <v>4320</v>
      </c>
      <c r="L164" s="243">
        <f t="shared" si="40"/>
        <v>4320</v>
      </c>
      <c r="M164" s="243">
        <f t="shared" si="40"/>
        <v>4320</v>
      </c>
      <c r="N164" s="29"/>
      <c r="O164" s="29"/>
      <c r="P164" s="29"/>
      <c r="Q164" s="29"/>
      <c r="R164" s="29"/>
      <c r="S164" s="29"/>
      <c r="T164" s="29"/>
      <c r="U164" s="29"/>
      <c r="V164" s="29"/>
      <c r="W164" s="29"/>
      <c r="X164" s="29"/>
      <c r="Y164" s="29"/>
    </row>
    <row r="165" spans="1:25" ht="15.75" customHeight="1" x14ac:dyDescent="0.25">
      <c r="A165" s="29"/>
      <c r="B165" s="237" t="s">
        <v>696</v>
      </c>
      <c r="C165" s="243"/>
      <c r="D165" s="243">
        <f>F143*12</f>
        <v>25200</v>
      </c>
      <c r="E165" s="243">
        <f t="shared" ref="E165:M165" si="41">D165</f>
        <v>25200</v>
      </c>
      <c r="F165" s="243">
        <f t="shared" si="41"/>
        <v>25200</v>
      </c>
      <c r="G165" s="243">
        <f t="shared" si="41"/>
        <v>25200</v>
      </c>
      <c r="H165" s="243">
        <f t="shared" si="41"/>
        <v>25200</v>
      </c>
      <c r="I165" s="243">
        <f t="shared" si="41"/>
        <v>25200</v>
      </c>
      <c r="J165" s="243">
        <f t="shared" si="41"/>
        <v>25200</v>
      </c>
      <c r="K165" s="243">
        <f t="shared" si="41"/>
        <v>25200</v>
      </c>
      <c r="L165" s="243">
        <f t="shared" si="41"/>
        <v>25200</v>
      </c>
      <c r="M165" s="243">
        <f t="shared" si="41"/>
        <v>25200</v>
      </c>
      <c r="N165" s="29"/>
      <c r="O165" s="29"/>
      <c r="P165" s="29"/>
      <c r="Q165" s="29"/>
      <c r="R165" s="29"/>
      <c r="S165" s="29"/>
      <c r="T165" s="29"/>
      <c r="U165" s="29"/>
      <c r="V165" s="29"/>
      <c r="W165" s="29"/>
      <c r="X165" s="29"/>
      <c r="Y165" s="29"/>
    </row>
    <row r="166" spans="1:25" ht="15.75" customHeight="1" x14ac:dyDescent="0.25">
      <c r="A166" s="29"/>
      <c r="B166" s="213" t="s">
        <v>114</v>
      </c>
      <c r="C166" s="247"/>
      <c r="D166" s="247">
        <f t="shared" ref="D166:J166" si="42">D152+D155</f>
        <v>598858.80000000005</v>
      </c>
      <c r="E166" s="247">
        <f t="shared" si="42"/>
        <v>598858.80000000005</v>
      </c>
      <c r="F166" s="247">
        <f t="shared" si="42"/>
        <v>598858.80000000005</v>
      </c>
      <c r="G166" s="247">
        <f t="shared" si="42"/>
        <v>598858.80000000005</v>
      </c>
      <c r="H166" s="247">
        <f t="shared" si="42"/>
        <v>598858.80000000005</v>
      </c>
      <c r="I166" s="247">
        <f t="shared" si="42"/>
        <v>598858.80000000005</v>
      </c>
      <c r="J166" s="247">
        <f t="shared" si="42"/>
        <v>598858.80000000005</v>
      </c>
      <c r="K166" s="247">
        <f t="shared" ref="K166:M166" si="43">K152+K155</f>
        <v>598858.80000000005</v>
      </c>
      <c r="L166" s="247">
        <f t="shared" si="43"/>
        <v>598858.80000000005</v>
      </c>
      <c r="M166" s="247">
        <f t="shared" si="43"/>
        <v>598858.80000000005</v>
      </c>
      <c r="N166" s="29"/>
      <c r="O166" s="29"/>
      <c r="P166" s="29"/>
      <c r="Q166" s="29"/>
      <c r="R166" s="29"/>
      <c r="S166" s="29"/>
      <c r="T166" s="29"/>
      <c r="U166" s="29"/>
      <c r="V166" s="29"/>
      <c r="W166" s="29"/>
      <c r="X166" s="29"/>
      <c r="Y166" s="29"/>
    </row>
    <row r="167" spans="1:25" ht="15.75" customHeight="1" x14ac:dyDescent="0.25">
      <c r="A167" s="29"/>
      <c r="B167" s="2"/>
      <c r="C167" s="29"/>
      <c r="D167" s="29"/>
      <c r="E167" s="29"/>
      <c r="F167" s="29"/>
      <c r="G167" s="29"/>
      <c r="H167" s="29"/>
      <c r="I167" s="29"/>
      <c r="J167" s="29"/>
      <c r="K167" s="29"/>
      <c r="L167" s="2"/>
      <c r="M167" s="29"/>
      <c r="N167" s="29"/>
      <c r="O167" s="29"/>
      <c r="P167" s="29"/>
      <c r="Q167" s="29"/>
      <c r="R167" s="29"/>
      <c r="S167" s="29"/>
      <c r="T167" s="29"/>
      <c r="U167" s="29"/>
      <c r="V167" s="29"/>
      <c r="W167" s="29"/>
      <c r="X167" s="29"/>
      <c r="Y167" s="29"/>
    </row>
    <row r="168" spans="1:25" ht="15.75" customHeight="1" x14ac:dyDescent="0.25">
      <c r="A168" s="29"/>
      <c r="B168" s="246" t="s">
        <v>705</v>
      </c>
      <c r="C168" s="29"/>
      <c r="D168" s="29"/>
      <c r="E168" s="29"/>
      <c r="F168" s="29"/>
      <c r="G168" s="29"/>
      <c r="H168" s="29"/>
      <c r="I168" s="29"/>
      <c r="J168" s="29"/>
      <c r="K168" s="29"/>
      <c r="L168" s="2"/>
      <c r="M168" s="29"/>
      <c r="N168" s="29"/>
      <c r="O168" s="29"/>
      <c r="P168" s="29"/>
      <c r="Q168" s="29"/>
      <c r="R168" s="29"/>
      <c r="S168" s="29"/>
      <c r="T168" s="29"/>
      <c r="U168" s="29"/>
      <c r="V168" s="29"/>
      <c r="W168" s="29"/>
      <c r="X168" s="29"/>
      <c r="Y168" s="29"/>
    </row>
    <row r="169" spans="1:25" ht="15.75" customHeight="1" x14ac:dyDescent="0.25">
      <c r="A169" s="29"/>
      <c r="B169" s="2"/>
      <c r="C169" s="29"/>
      <c r="D169" s="29"/>
      <c r="E169" s="29"/>
      <c r="F169" s="29"/>
      <c r="G169" s="29"/>
      <c r="H169" s="29"/>
      <c r="I169" s="29"/>
      <c r="J169" s="29"/>
      <c r="K169" s="29"/>
      <c r="L169" s="2"/>
      <c r="M169" s="29"/>
      <c r="N169" s="29"/>
      <c r="O169" s="29"/>
      <c r="P169" s="29"/>
      <c r="Q169" s="29"/>
      <c r="R169" s="29"/>
      <c r="S169" s="29"/>
      <c r="T169" s="29"/>
      <c r="U169" s="29"/>
      <c r="V169" s="29"/>
      <c r="W169" s="29"/>
      <c r="X169" s="29"/>
      <c r="Y169" s="29"/>
    </row>
    <row r="170" spans="1:25" ht="15.75" customHeight="1" x14ac:dyDescent="0.25">
      <c r="A170" s="29"/>
      <c r="B170" s="549" t="s">
        <v>608</v>
      </c>
      <c r="C170" s="550"/>
      <c r="D170" s="550"/>
      <c r="E170" s="550"/>
      <c r="F170" s="550"/>
      <c r="G170" s="551"/>
      <c r="H170" s="29"/>
      <c r="I170" s="29"/>
      <c r="J170" s="29"/>
      <c r="K170" s="29"/>
      <c r="L170" s="2"/>
      <c r="M170" s="29"/>
      <c r="N170" s="29"/>
      <c r="O170" s="29"/>
      <c r="P170" s="29"/>
      <c r="Q170" s="29"/>
      <c r="R170" s="29"/>
      <c r="S170" s="29"/>
      <c r="T170" s="29"/>
      <c r="U170" s="29"/>
      <c r="V170" s="29"/>
      <c r="W170" s="29"/>
      <c r="X170" s="29"/>
      <c r="Y170" s="29"/>
    </row>
    <row r="171" spans="1:25" ht="15.75" customHeight="1" x14ac:dyDescent="0.25">
      <c r="A171" s="29"/>
      <c r="B171" s="2"/>
      <c r="C171" s="29"/>
      <c r="D171" s="29"/>
      <c r="E171" s="29"/>
      <c r="F171" s="29"/>
      <c r="G171" s="29"/>
      <c r="H171" s="29"/>
      <c r="I171" s="29"/>
      <c r="J171" s="29"/>
      <c r="K171" s="29"/>
      <c r="L171" s="2"/>
      <c r="M171" s="29"/>
      <c r="N171" s="29"/>
      <c r="O171" s="29"/>
      <c r="P171" s="29"/>
      <c r="Q171" s="29"/>
      <c r="R171" s="29"/>
      <c r="S171" s="29"/>
      <c r="T171" s="29"/>
      <c r="U171" s="29"/>
      <c r="V171" s="29"/>
      <c r="W171" s="29"/>
      <c r="X171" s="29"/>
      <c r="Y171" s="29"/>
    </row>
    <row r="172" spans="1:25" ht="15.75" customHeight="1" x14ac:dyDescent="0.25">
      <c r="A172" s="29"/>
      <c r="B172" s="519" t="s">
        <v>610</v>
      </c>
      <c r="C172" s="520"/>
      <c r="D172" s="520"/>
      <c r="E172" s="520"/>
      <c r="F172" s="520"/>
      <c r="G172" s="521"/>
      <c r="H172" s="29"/>
      <c r="I172" s="29"/>
      <c r="J172" s="29"/>
      <c r="K172" s="29"/>
      <c r="L172" s="2"/>
      <c r="M172" s="29"/>
      <c r="N172" s="29"/>
      <c r="O172" s="29"/>
      <c r="P172" s="29"/>
      <c r="Q172" s="29"/>
      <c r="R172" s="29"/>
      <c r="S172" s="29"/>
      <c r="T172" s="29"/>
      <c r="U172" s="29"/>
      <c r="V172" s="29"/>
      <c r="W172" s="29"/>
      <c r="X172" s="29"/>
      <c r="Y172" s="29"/>
    </row>
    <row r="173" spans="1:25" ht="46.5" customHeight="1" x14ac:dyDescent="0.25">
      <c r="A173" s="29"/>
      <c r="B173" s="213" t="s">
        <v>63</v>
      </c>
      <c r="C173" s="247" t="s">
        <v>459</v>
      </c>
      <c r="D173" s="247" t="s">
        <v>270</v>
      </c>
      <c r="E173" s="247" t="s">
        <v>706</v>
      </c>
      <c r="F173" s="247" t="s">
        <v>612</v>
      </c>
      <c r="G173" s="247" t="s">
        <v>653</v>
      </c>
      <c r="H173" s="29"/>
      <c r="I173" s="29"/>
      <c r="J173" s="29"/>
      <c r="K173" s="29"/>
      <c r="L173" s="2"/>
      <c r="M173" s="29"/>
      <c r="N173" s="29"/>
      <c r="O173" s="29"/>
      <c r="P173" s="29"/>
      <c r="Q173" s="29"/>
      <c r="R173" s="29"/>
      <c r="S173" s="29"/>
      <c r="T173" s="29"/>
      <c r="U173" s="29"/>
      <c r="V173" s="29"/>
      <c r="W173" s="29"/>
      <c r="X173" s="29"/>
      <c r="Y173" s="29"/>
    </row>
    <row r="174" spans="1:25" ht="15.75" customHeight="1" x14ac:dyDescent="0.25">
      <c r="A174" s="29"/>
      <c r="B174" s="237" t="s">
        <v>310</v>
      </c>
      <c r="C174" s="243" t="s">
        <v>614</v>
      </c>
      <c r="D174" s="243">
        <v>1</v>
      </c>
      <c r="E174" s="243">
        <v>1100</v>
      </c>
      <c r="F174" s="243">
        <f t="shared" ref="F174:F183" si="44">E174*9%</f>
        <v>99</v>
      </c>
      <c r="G174" s="243">
        <f t="shared" ref="G174:G183" si="45">D174*E174+F174</f>
        <v>1199</v>
      </c>
      <c r="H174" s="29"/>
      <c r="I174" s="29"/>
      <c r="J174" s="29"/>
      <c r="K174" s="29"/>
      <c r="L174" s="2"/>
      <c r="M174" s="29"/>
      <c r="N174" s="29"/>
      <c r="O174" s="29"/>
      <c r="P174" s="29"/>
      <c r="Q174" s="29"/>
      <c r="R174" s="29"/>
      <c r="S174" s="29"/>
      <c r="T174" s="29"/>
      <c r="U174" s="29"/>
      <c r="V174" s="29"/>
      <c r="W174" s="29"/>
      <c r="X174" s="29"/>
      <c r="Y174" s="29"/>
    </row>
    <row r="175" spans="1:25" ht="15.75" customHeight="1" x14ac:dyDescent="0.25">
      <c r="A175" s="29"/>
      <c r="B175" s="237" t="s">
        <v>615</v>
      </c>
      <c r="C175" s="243" t="s">
        <v>614</v>
      </c>
      <c r="D175" s="243">
        <v>1</v>
      </c>
      <c r="E175" s="243">
        <v>1300</v>
      </c>
      <c r="F175" s="243">
        <f t="shared" si="44"/>
        <v>117</v>
      </c>
      <c r="G175" s="243">
        <f t="shared" si="45"/>
        <v>1417</v>
      </c>
      <c r="H175" s="29"/>
      <c r="I175" s="29"/>
      <c r="J175" s="29"/>
      <c r="K175" s="29"/>
      <c r="L175" s="2"/>
      <c r="M175" s="29"/>
      <c r="N175" s="29"/>
      <c r="O175" s="29"/>
      <c r="P175" s="29"/>
      <c r="Q175" s="29"/>
      <c r="R175" s="29"/>
      <c r="S175" s="29"/>
      <c r="T175" s="29"/>
      <c r="U175" s="29"/>
      <c r="V175" s="29"/>
      <c r="W175" s="29"/>
      <c r="X175" s="29"/>
      <c r="Y175" s="29"/>
    </row>
    <row r="176" spans="1:25" ht="15.75" customHeight="1" x14ac:dyDescent="0.25">
      <c r="A176" s="29"/>
      <c r="B176" s="237" t="s">
        <v>654</v>
      </c>
      <c r="C176" s="243" t="s">
        <v>614</v>
      </c>
      <c r="D176" s="243">
        <v>1</v>
      </c>
      <c r="E176" s="243">
        <v>930</v>
      </c>
      <c r="F176" s="243">
        <f t="shared" si="44"/>
        <v>83.7</v>
      </c>
      <c r="G176" s="243">
        <f t="shared" si="45"/>
        <v>1013.7</v>
      </c>
      <c r="H176" s="29"/>
      <c r="I176" s="29"/>
      <c r="J176" s="29"/>
      <c r="K176" s="29"/>
      <c r="L176" s="2"/>
      <c r="M176" s="29"/>
      <c r="N176" s="29"/>
      <c r="O176" s="29"/>
      <c r="P176" s="29"/>
      <c r="Q176" s="29"/>
      <c r="R176" s="29"/>
      <c r="S176" s="29"/>
      <c r="T176" s="29"/>
      <c r="U176" s="29"/>
      <c r="V176" s="29"/>
      <c r="W176" s="29"/>
      <c r="X176" s="29"/>
      <c r="Y176" s="29"/>
    </row>
    <row r="177" spans="1:25" ht="15.75" customHeight="1" x14ac:dyDescent="0.25">
      <c r="A177" s="29"/>
      <c r="B177" s="237" t="s">
        <v>655</v>
      </c>
      <c r="C177" s="243" t="s">
        <v>614</v>
      </c>
      <c r="D177" s="243">
        <v>2</v>
      </c>
      <c r="E177" s="243">
        <v>930</v>
      </c>
      <c r="F177" s="243">
        <f t="shared" si="44"/>
        <v>83.7</v>
      </c>
      <c r="G177" s="243">
        <f t="shared" si="45"/>
        <v>1943.7</v>
      </c>
      <c r="H177" s="29"/>
      <c r="I177" s="29"/>
      <c r="J177" s="29"/>
      <c r="K177" s="29"/>
      <c r="L177" s="2"/>
      <c r="M177" s="29"/>
      <c r="N177" s="29"/>
      <c r="O177" s="29"/>
      <c r="P177" s="29"/>
      <c r="Q177" s="29"/>
      <c r="R177" s="29"/>
      <c r="S177" s="29"/>
      <c r="T177" s="29"/>
      <c r="U177" s="29"/>
      <c r="V177" s="29"/>
      <c r="W177" s="29"/>
      <c r="X177" s="29"/>
      <c r="Y177" s="29"/>
    </row>
    <row r="178" spans="1:25" ht="15.75" customHeight="1" x14ac:dyDescent="0.25">
      <c r="A178" s="29"/>
      <c r="B178" s="237" t="s">
        <v>656</v>
      </c>
      <c r="C178" s="243" t="s">
        <v>614</v>
      </c>
      <c r="D178" s="243">
        <v>1</v>
      </c>
      <c r="E178" s="243">
        <v>930</v>
      </c>
      <c r="F178" s="243">
        <f t="shared" si="44"/>
        <v>83.7</v>
      </c>
      <c r="G178" s="243">
        <f t="shared" si="45"/>
        <v>1013.7</v>
      </c>
      <c r="H178" s="29"/>
      <c r="I178" s="29"/>
      <c r="J178" s="29"/>
      <c r="K178" s="29"/>
      <c r="L178" s="2"/>
      <c r="M178" s="29"/>
      <c r="N178" s="29"/>
      <c r="O178" s="29"/>
      <c r="P178" s="29"/>
      <c r="Q178" s="29"/>
      <c r="R178" s="29"/>
      <c r="S178" s="29"/>
      <c r="T178" s="29"/>
      <c r="U178" s="29"/>
      <c r="V178" s="29"/>
      <c r="W178" s="29"/>
      <c r="X178" s="29"/>
      <c r="Y178" s="29"/>
    </row>
    <row r="179" spans="1:25" ht="15.75" customHeight="1" x14ac:dyDescent="0.25">
      <c r="A179" s="29"/>
      <c r="B179" s="237" t="s">
        <v>616</v>
      </c>
      <c r="C179" s="243" t="s">
        <v>614</v>
      </c>
      <c r="D179" s="243">
        <v>1</v>
      </c>
      <c r="E179" s="243">
        <v>1200</v>
      </c>
      <c r="F179" s="243">
        <f t="shared" si="44"/>
        <v>108</v>
      </c>
      <c r="G179" s="243">
        <f t="shared" si="45"/>
        <v>1308</v>
      </c>
      <c r="H179" s="29"/>
      <c r="I179" s="29"/>
      <c r="J179" s="29"/>
      <c r="K179" s="29"/>
      <c r="L179" s="2"/>
      <c r="M179" s="29"/>
      <c r="N179" s="29"/>
      <c r="O179" s="29"/>
      <c r="P179" s="29"/>
      <c r="Q179" s="29"/>
      <c r="R179" s="29"/>
      <c r="S179" s="29"/>
      <c r="T179" s="29"/>
      <c r="U179" s="29"/>
      <c r="V179" s="29"/>
      <c r="W179" s="29"/>
      <c r="X179" s="29"/>
      <c r="Y179" s="29"/>
    </row>
    <row r="180" spans="1:25" ht="15.75" customHeight="1" x14ac:dyDescent="0.25">
      <c r="A180" s="29"/>
      <c r="B180" s="237" t="s">
        <v>617</v>
      </c>
      <c r="C180" s="243" t="s">
        <v>614</v>
      </c>
      <c r="D180" s="243">
        <v>2</v>
      </c>
      <c r="E180" s="243">
        <v>700</v>
      </c>
      <c r="F180" s="243">
        <f t="shared" si="44"/>
        <v>63</v>
      </c>
      <c r="G180" s="243">
        <f t="shared" si="45"/>
        <v>1463</v>
      </c>
      <c r="H180" s="29"/>
      <c r="I180" s="29"/>
      <c r="J180" s="29"/>
      <c r="K180" s="29"/>
      <c r="L180" s="2"/>
      <c r="M180" s="29"/>
      <c r="N180" s="29"/>
      <c r="O180" s="29"/>
      <c r="P180" s="29"/>
      <c r="Q180" s="29"/>
      <c r="R180" s="29"/>
      <c r="S180" s="29"/>
      <c r="T180" s="29"/>
      <c r="U180" s="29"/>
      <c r="V180" s="29"/>
      <c r="W180" s="29"/>
      <c r="X180" s="29"/>
      <c r="Y180" s="29"/>
    </row>
    <row r="181" spans="1:25" ht="15.75" customHeight="1" x14ac:dyDescent="0.25">
      <c r="A181" s="29"/>
      <c r="B181" s="237" t="s">
        <v>618</v>
      </c>
      <c r="C181" s="243" t="s">
        <v>614</v>
      </c>
      <c r="D181" s="243">
        <v>1</v>
      </c>
      <c r="E181" s="243">
        <v>930</v>
      </c>
      <c r="F181" s="243">
        <f t="shared" si="44"/>
        <v>83.7</v>
      </c>
      <c r="G181" s="243">
        <f t="shared" si="45"/>
        <v>1013.7</v>
      </c>
      <c r="H181" s="29"/>
      <c r="I181" s="29"/>
      <c r="J181" s="29"/>
      <c r="K181" s="29"/>
      <c r="L181" s="2"/>
      <c r="M181" s="29"/>
      <c r="N181" s="29"/>
      <c r="O181" s="29"/>
      <c r="P181" s="29"/>
      <c r="Q181" s="29"/>
      <c r="R181" s="29"/>
      <c r="S181" s="29"/>
      <c r="T181" s="29"/>
      <c r="U181" s="29"/>
      <c r="V181" s="29"/>
      <c r="W181" s="29"/>
      <c r="X181" s="29"/>
      <c r="Y181" s="29"/>
    </row>
    <row r="182" spans="1:25" ht="15.75" customHeight="1" x14ac:dyDescent="0.25">
      <c r="A182" s="29"/>
      <c r="B182" s="237" t="s">
        <v>657</v>
      </c>
      <c r="C182" s="243" t="s">
        <v>614</v>
      </c>
      <c r="D182" s="243">
        <v>1</v>
      </c>
      <c r="E182" s="243">
        <v>930</v>
      </c>
      <c r="F182" s="243">
        <f t="shared" si="44"/>
        <v>83.7</v>
      </c>
      <c r="G182" s="243">
        <f t="shared" si="45"/>
        <v>1013.7</v>
      </c>
      <c r="H182" s="29"/>
      <c r="I182" s="29"/>
      <c r="J182" s="29"/>
      <c r="K182" s="29"/>
      <c r="L182" s="2"/>
      <c r="M182" s="29"/>
      <c r="N182" s="29"/>
      <c r="O182" s="29"/>
      <c r="P182" s="29"/>
      <c r="Q182" s="29"/>
      <c r="R182" s="29"/>
      <c r="S182" s="29"/>
      <c r="T182" s="29"/>
      <c r="U182" s="29"/>
      <c r="V182" s="29"/>
      <c r="W182" s="29"/>
      <c r="X182" s="29"/>
      <c r="Y182" s="29"/>
    </row>
    <row r="183" spans="1:25" ht="15.75" customHeight="1" x14ac:dyDescent="0.25">
      <c r="A183" s="29"/>
      <c r="B183" s="237" t="s">
        <v>620</v>
      </c>
      <c r="C183" s="243" t="s">
        <v>621</v>
      </c>
      <c r="D183" s="243">
        <v>1</v>
      </c>
      <c r="E183" s="243">
        <v>300</v>
      </c>
      <c r="F183" s="243">
        <f t="shared" si="44"/>
        <v>27</v>
      </c>
      <c r="G183" s="243">
        <f t="shared" si="45"/>
        <v>327</v>
      </c>
      <c r="H183" s="29"/>
      <c r="I183" s="29"/>
      <c r="J183" s="29"/>
      <c r="K183" s="29"/>
      <c r="L183" s="2"/>
      <c r="M183" s="29"/>
      <c r="N183" s="29"/>
      <c r="O183" s="29"/>
      <c r="P183" s="29"/>
      <c r="Q183" s="29"/>
      <c r="R183" s="29"/>
      <c r="S183" s="29"/>
      <c r="T183" s="29"/>
      <c r="U183" s="29"/>
      <c r="V183" s="29"/>
      <c r="W183" s="29"/>
      <c r="X183" s="29"/>
      <c r="Y183" s="29"/>
    </row>
    <row r="184" spans="1:25" ht="15.75" customHeight="1" x14ac:dyDescent="0.25">
      <c r="A184" s="29"/>
      <c r="B184" s="213" t="s">
        <v>114</v>
      </c>
      <c r="C184" s="247"/>
      <c r="D184" s="247"/>
      <c r="E184" s="247"/>
      <c r="F184" s="247"/>
      <c r="G184" s="247">
        <f>SUM(G174:G183)</f>
        <v>11712.5</v>
      </c>
      <c r="H184" s="29"/>
      <c r="I184" s="29"/>
      <c r="J184" s="29"/>
      <c r="K184" s="29"/>
      <c r="L184" s="2"/>
      <c r="M184" s="29"/>
      <c r="N184" s="29"/>
      <c r="O184" s="29"/>
      <c r="P184" s="29"/>
      <c r="Q184" s="29"/>
      <c r="R184" s="29"/>
      <c r="S184" s="29"/>
      <c r="T184" s="29"/>
      <c r="U184" s="29"/>
      <c r="V184" s="29"/>
      <c r="W184" s="29"/>
      <c r="X184" s="29"/>
      <c r="Y184" s="29"/>
    </row>
    <row r="185" spans="1:25" ht="15.75" customHeight="1" x14ac:dyDescent="0.25">
      <c r="A185" s="29"/>
      <c r="B185" s="2"/>
      <c r="C185" s="29"/>
      <c r="D185" s="29"/>
      <c r="E185" s="29"/>
      <c r="F185" s="29"/>
      <c r="G185" s="29"/>
      <c r="H185" s="29"/>
      <c r="I185" s="29"/>
      <c r="J185" s="29"/>
      <c r="K185" s="29"/>
      <c r="L185" s="2"/>
      <c r="M185" s="29"/>
      <c r="N185" s="29"/>
      <c r="O185" s="29"/>
      <c r="P185" s="29"/>
      <c r="Q185" s="29"/>
      <c r="R185" s="29"/>
      <c r="S185" s="29"/>
      <c r="T185" s="29"/>
      <c r="U185" s="29"/>
      <c r="V185" s="29"/>
      <c r="W185" s="29"/>
      <c r="X185" s="29"/>
      <c r="Y185" s="29"/>
    </row>
    <row r="186" spans="1:25" ht="15.75" customHeight="1" x14ac:dyDescent="0.25">
      <c r="A186" s="29"/>
      <c r="B186" s="519" t="s">
        <v>622</v>
      </c>
      <c r="C186" s="520"/>
      <c r="D186" s="520"/>
      <c r="E186" s="520"/>
      <c r="F186" s="520"/>
      <c r="G186" s="521"/>
      <c r="H186" s="29"/>
      <c r="I186" s="29"/>
      <c r="J186" s="29"/>
      <c r="K186" s="29"/>
      <c r="L186" s="2"/>
      <c r="M186" s="29"/>
      <c r="N186" s="29"/>
      <c r="O186" s="29"/>
      <c r="P186" s="29"/>
      <c r="Q186" s="29"/>
      <c r="R186" s="29"/>
      <c r="S186" s="29"/>
      <c r="T186" s="29"/>
      <c r="U186" s="29"/>
      <c r="V186" s="29"/>
      <c r="W186" s="29"/>
      <c r="X186" s="29"/>
      <c r="Y186" s="29"/>
    </row>
    <row r="187" spans="1:25" ht="15.75" customHeight="1" x14ac:dyDescent="0.25">
      <c r="A187" s="29"/>
      <c r="B187" s="213" t="s">
        <v>63</v>
      </c>
      <c r="C187" s="247" t="s">
        <v>459</v>
      </c>
      <c r="D187" s="247" t="s">
        <v>270</v>
      </c>
      <c r="E187" s="247" t="s">
        <v>590</v>
      </c>
      <c r="F187" s="519" t="s">
        <v>653</v>
      </c>
      <c r="G187" s="521"/>
      <c r="H187" s="29"/>
      <c r="I187" s="29"/>
      <c r="J187" s="29"/>
      <c r="K187" s="29"/>
      <c r="L187" s="2"/>
      <c r="M187" s="29"/>
      <c r="N187" s="29"/>
      <c r="O187" s="29"/>
      <c r="P187" s="29"/>
      <c r="Q187" s="29"/>
      <c r="R187" s="29"/>
      <c r="S187" s="29"/>
      <c r="T187" s="29"/>
      <c r="U187" s="29"/>
      <c r="V187" s="29"/>
      <c r="W187" s="29"/>
      <c r="X187" s="29"/>
      <c r="Y187" s="29"/>
    </row>
    <row r="188" spans="1:25" ht="15.75" customHeight="1" x14ac:dyDescent="0.25">
      <c r="A188" s="29"/>
      <c r="B188" s="237" t="s">
        <v>658</v>
      </c>
      <c r="C188" s="243" t="s">
        <v>621</v>
      </c>
      <c r="D188" s="243">
        <v>1</v>
      </c>
      <c r="E188" s="243">
        <v>1000</v>
      </c>
      <c r="F188" s="516">
        <f>D188*E188</f>
        <v>1000</v>
      </c>
      <c r="G188" s="521"/>
      <c r="H188" s="29">
        <f t="shared" ref="H188:H198" si="46">+F188</f>
        <v>1000</v>
      </c>
      <c r="I188" s="29"/>
      <c r="J188" s="29"/>
      <c r="K188" s="29"/>
      <c r="L188" s="2"/>
      <c r="M188" s="29"/>
      <c r="N188" s="29"/>
      <c r="O188" s="29"/>
      <c r="P188" s="29"/>
      <c r="Q188" s="29"/>
      <c r="R188" s="29"/>
      <c r="S188" s="29"/>
      <c r="T188" s="29"/>
      <c r="U188" s="29"/>
      <c r="V188" s="29"/>
      <c r="W188" s="29"/>
      <c r="X188" s="29"/>
      <c r="Y188" s="29"/>
    </row>
    <row r="189" spans="1:25" ht="15.75" customHeight="1" x14ac:dyDescent="0.25">
      <c r="A189" s="29"/>
      <c r="B189" s="237" t="s">
        <v>624</v>
      </c>
      <c r="C189" s="243" t="s">
        <v>621</v>
      </c>
      <c r="D189" s="243">
        <v>1</v>
      </c>
      <c r="E189" s="243">
        <v>900</v>
      </c>
      <c r="F189" s="516">
        <f>D189*E189</f>
        <v>900</v>
      </c>
      <c r="G189" s="521"/>
      <c r="H189" s="29">
        <f t="shared" si="46"/>
        <v>900</v>
      </c>
      <c r="I189" s="29"/>
      <c r="J189" s="29"/>
      <c r="K189" s="29"/>
      <c r="L189" s="2"/>
      <c r="M189" s="29"/>
      <c r="N189" s="29"/>
      <c r="O189" s="29"/>
      <c r="P189" s="29"/>
      <c r="Q189" s="29"/>
      <c r="R189" s="29"/>
      <c r="S189" s="29"/>
      <c r="T189" s="29"/>
      <c r="U189" s="29"/>
      <c r="V189" s="29"/>
      <c r="W189" s="29"/>
      <c r="X189" s="29"/>
      <c r="Y189" s="29"/>
    </row>
    <row r="190" spans="1:25" ht="15.75" customHeight="1" x14ac:dyDescent="0.25">
      <c r="A190" s="29"/>
      <c r="B190" s="237" t="s">
        <v>625</v>
      </c>
      <c r="C190" s="243" t="s">
        <v>626</v>
      </c>
      <c r="D190" s="243">
        <v>4</v>
      </c>
      <c r="E190" s="243">
        <v>40</v>
      </c>
      <c r="F190" s="516">
        <f>D190*E190</f>
        <v>160</v>
      </c>
      <c r="G190" s="521"/>
      <c r="H190" s="29">
        <f t="shared" si="46"/>
        <v>160</v>
      </c>
      <c r="I190" s="29"/>
      <c r="J190" s="29"/>
      <c r="K190" s="29"/>
      <c r="L190" s="2"/>
      <c r="M190" s="29"/>
      <c r="N190" s="29"/>
      <c r="O190" s="29"/>
      <c r="P190" s="29"/>
      <c r="Q190" s="29"/>
      <c r="R190" s="29"/>
      <c r="S190" s="29"/>
      <c r="T190" s="29"/>
      <c r="U190" s="29"/>
      <c r="V190" s="29"/>
      <c r="W190" s="29"/>
      <c r="X190" s="29"/>
      <c r="Y190" s="29"/>
    </row>
    <row r="191" spans="1:25" ht="15.75" customHeight="1" x14ac:dyDescent="0.25">
      <c r="A191" s="29"/>
      <c r="B191" s="237" t="s">
        <v>659</v>
      </c>
      <c r="C191" s="243" t="s">
        <v>621</v>
      </c>
      <c r="D191" s="243">
        <v>1</v>
      </c>
      <c r="E191" s="243">
        <v>250</v>
      </c>
      <c r="F191" s="516">
        <f t="shared" ref="F188:F198" si="47">D191*E191</f>
        <v>250</v>
      </c>
      <c r="G191" s="521"/>
      <c r="H191" s="29">
        <f t="shared" si="46"/>
        <v>250</v>
      </c>
      <c r="I191" s="29"/>
      <c r="J191" s="29"/>
      <c r="K191" s="29"/>
      <c r="L191" s="2"/>
      <c r="M191" s="29"/>
      <c r="N191" s="29"/>
      <c r="O191" s="29"/>
      <c r="P191" s="29"/>
      <c r="Q191" s="29"/>
      <c r="R191" s="29"/>
      <c r="S191" s="29"/>
      <c r="T191" s="29"/>
      <c r="U191" s="29"/>
      <c r="V191" s="29"/>
      <c r="W191" s="29"/>
      <c r="X191" s="29"/>
      <c r="Y191" s="29"/>
    </row>
    <row r="192" spans="1:25" ht="15.75" customHeight="1" x14ac:dyDescent="0.25">
      <c r="A192" s="29"/>
      <c r="B192" s="237" t="s">
        <v>627</v>
      </c>
      <c r="C192" s="243" t="s">
        <v>621</v>
      </c>
      <c r="D192" s="243">
        <v>1</v>
      </c>
      <c r="E192" s="243">
        <v>120</v>
      </c>
      <c r="F192" s="516">
        <f t="shared" si="47"/>
        <v>120</v>
      </c>
      <c r="G192" s="521"/>
      <c r="H192" s="29">
        <f t="shared" si="46"/>
        <v>120</v>
      </c>
      <c r="I192" s="29"/>
      <c r="J192" s="29"/>
      <c r="K192" s="29"/>
      <c r="L192" s="2"/>
      <c r="M192" s="29"/>
      <c r="N192" s="29"/>
      <c r="O192" s="29"/>
      <c r="P192" s="29"/>
      <c r="Q192" s="29"/>
      <c r="R192" s="29"/>
      <c r="S192" s="29"/>
      <c r="T192" s="29"/>
      <c r="U192" s="29"/>
      <c r="V192" s="29"/>
      <c r="W192" s="29"/>
      <c r="X192" s="29"/>
      <c r="Y192" s="29"/>
    </row>
    <row r="193" spans="1:25" ht="15.75" customHeight="1" x14ac:dyDescent="0.25">
      <c r="A193" s="29"/>
      <c r="B193" s="237" t="s">
        <v>660</v>
      </c>
      <c r="C193" s="243" t="s">
        <v>621</v>
      </c>
      <c r="D193" s="243">
        <v>1</v>
      </c>
      <c r="E193" s="243">
        <v>300</v>
      </c>
      <c r="F193" s="516">
        <f t="shared" si="47"/>
        <v>300</v>
      </c>
      <c r="G193" s="521"/>
      <c r="H193" s="29">
        <f t="shared" si="46"/>
        <v>300</v>
      </c>
      <c r="I193" s="29"/>
      <c r="J193" s="29"/>
      <c r="K193" s="29"/>
      <c r="L193" s="2"/>
      <c r="M193" s="29"/>
      <c r="N193" s="29"/>
      <c r="O193" s="29"/>
      <c r="P193" s="29"/>
      <c r="Q193" s="29"/>
      <c r="R193" s="29"/>
      <c r="S193" s="29"/>
      <c r="T193" s="29"/>
      <c r="U193" s="29"/>
      <c r="V193" s="29"/>
      <c r="W193" s="29"/>
      <c r="X193" s="29"/>
      <c r="Y193" s="29"/>
    </row>
    <row r="194" spans="1:25" ht="15.75" customHeight="1" x14ac:dyDescent="0.25">
      <c r="A194" s="29"/>
      <c r="B194" s="237" t="s">
        <v>661</v>
      </c>
      <c r="C194" s="243" t="s">
        <v>621</v>
      </c>
      <c r="D194" s="243">
        <v>1</v>
      </c>
      <c r="E194" s="243">
        <v>500</v>
      </c>
      <c r="F194" s="516">
        <f t="shared" si="47"/>
        <v>500</v>
      </c>
      <c r="G194" s="521"/>
      <c r="H194" s="29">
        <f t="shared" si="46"/>
        <v>500</v>
      </c>
      <c r="I194" s="29"/>
      <c r="J194" s="29"/>
      <c r="K194" s="29"/>
      <c r="L194" s="2"/>
      <c r="M194" s="29"/>
      <c r="N194" s="29"/>
      <c r="O194" s="29"/>
      <c r="P194" s="29"/>
      <c r="Q194" s="29"/>
      <c r="R194" s="29"/>
      <c r="S194" s="29"/>
      <c r="T194" s="29"/>
      <c r="U194" s="29"/>
      <c r="V194" s="29"/>
      <c r="W194" s="29"/>
      <c r="X194" s="29"/>
      <c r="Y194" s="29"/>
    </row>
    <row r="195" spans="1:25" ht="15.75" customHeight="1" x14ac:dyDescent="0.25">
      <c r="A195" s="29"/>
      <c r="B195" s="237" t="s">
        <v>628</v>
      </c>
      <c r="C195" s="243" t="s">
        <v>629</v>
      </c>
      <c r="D195" s="243">
        <v>3</v>
      </c>
      <c r="E195" s="243">
        <v>120</v>
      </c>
      <c r="F195" s="516">
        <f t="shared" si="47"/>
        <v>360</v>
      </c>
      <c r="G195" s="521"/>
      <c r="H195" s="29">
        <f t="shared" si="46"/>
        <v>360</v>
      </c>
      <c r="I195" s="29"/>
      <c r="J195" s="29"/>
      <c r="K195" s="29"/>
      <c r="L195" s="2"/>
      <c r="M195" s="29"/>
      <c r="N195" s="29"/>
      <c r="O195" s="29"/>
      <c r="P195" s="29"/>
      <c r="Q195" s="29"/>
      <c r="R195" s="29"/>
      <c r="S195" s="29"/>
      <c r="T195" s="29"/>
      <c r="U195" s="29"/>
      <c r="V195" s="29"/>
      <c r="W195" s="29"/>
      <c r="X195" s="29"/>
      <c r="Y195" s="29"/>
    </row>
    <row r="196" spans="1:25" ht="15.75" customHeight="1" x14ac:dyDescent="0.25">
      <c r="A196" s="29"/>
      <c r="B196" s="237" t="s">
        <v>630</v>
      </c>
      <c r="C196" s="243" t="s">
        <v>626</v>
      </c>
      <c r="D196" s="243">
        <v>1</v>
      </c>
      <c r="E196" s="243">
        <v>100</v>
      </c>
      <c r="F196" s="516">
        <f t="shared" si="47"/>
        <v>100</v>
      </c>
      <c r="G196" s="521"/>
      <c r="H196" s="29">
        <f t="shared" si="46"/>
        <v>100</v>
      </c>
      <c r="I196" s="29"/>
      <c r="J196" s="29"/>
      <c r="K196" s="29"/>
      <c r="L196" s="2"/>
      <c r="M196" s="29"/>
      <c r="N196" s="29"/>
      <c r="O196" s="29"/>
      <c r="P196" s="29"/>
      <c r="Q196" s="29"/>
      <c r="R196" s="29"/>
      <c r="S196" s="29"/>
      <c r="T196" s="29"/>
      <c r="U196" s="29"/>
      <c r="V196" s="29"/>
      <c r="W196" s="29"/>
      <c r="X196" s="29"/>
      <c r="Y196" s="29"/>
    </row>
    <row r="197" spans="1:25" ht="15.75" customHeight="1" x14ac:dyDescent="0.25">
      <c r="A197" s="29"/>
      <c r="B197" s="237" t="s">
        <v>662</v>
      </c>
      <c r="C197" s="243" t="s">
        <v>626</v>
      </c>
      <c r="D197" s="243">
        <v>1</v>
      </c>
      <c r="E197" s="243">
        <v>200</v>
      </c>
      <c r="F197" s="516">
        <f t="shared" si="47"/>
        <v>200</v>
      </c>
      <c r="G197" s="521"/>
      <c r="H197" s="29">
        <f t="shared" si="46"/>
        <v>200</v>
      </c>
      <c r="I197" s="29"/>
      <c r="J197" s="29"/>
      <c r="K197" s="29"/>
      <c r="L197" s="2"/>
      <c r="M197" s="29"/>
      <c r="N197" s="29"/>
      <c r="O197" s="29"/>
      <c r="P197" s="29"/>
      <c r="Q197" s="29"/>
      <c r="R197" s="29"/>
      <c r="S197" s="29"/>
      <c r="T197" s="29"/>
      <c r="U197" s="29"/>
      <c r="V197" s="29"/>
      <c r="W197" s="29"/>
      <c r="X197" s="29"/>
      <c r="Y197" s="29"/>
    </row>
    <row r="198" spans="1:25" ht="15.75" customHeight="1" x14ac:dyDescent="0.25">
      <c r="A198" s="29"/>
      <c r="B198" s="237" t="s">
        <v>620</v>
      </c>
      <c r="C198" s="243" t="s">
        <v>621</v>
      </c>
      <c r="D198" s="243">
        <v>1</v>
      </c>
      <c r="E198" s="243">
        <v>200</v>
      </c>
      <c r="F198" s="516">
        <f>D198*E198</f>
        <v>200</v>
      </c>
      <c r="G198" s="521"/>
      <c r="H198" s="29">
        <f t="shared" si="46"/>
        <v>200</v>
      </c>
      <c r="I198" s="29"/>
      <c r="J198" s="29"/>
      <c r="K198" s="29"/>
      <c r="L198" s="2"/>
      <c r="M198" s="29"/>
      <c r="N198" s="29"/>
      <c r="O198" s="29"/>
      <c r="P198" s="29"/>
      <c r="Q198" s="29"/>
      <c r="R198" s="29"/>
      <c r="S198" s="29"/>
      <c r="T198" s="29"/>
      <c r="U198" s="29"/>
      <c r="V198" s="29"/>
      <c r="W198" s="29"/>
      <c r="X198" s="29"/>
      <c r="Y198" s="29"/>
    </row>
    <row r="199" spans="1:25" ht="15.75" customHeight="1" x14ac:dyDescent="0.25">
      <c r="A199" s="29"/>
      <c r="B199" s="213" t="s">
        <v>114</v>
      </c>
      <c r="C199" s="247"/>
      <c r="D199" s="247"/>
      <c r="E199" s="247"/>
      <c r="F199" s="519">
        <f>SUM(F188:G198)</f>
        <v>4090</v>
      </c>
      <c r="G199" s="521"/>
      <c r="H199" s="29"/>
      <c r="I199" s="29"/>
      <c r="J199" s="29"/>
      <c r="K199" s="29"/>
      <c r="L199" s="2"/>
      <c r="M199" s="29"/>
      <c r="N199" s="29"/>
      <c r="O199" s="29"/>
      <c r="P199" s="29"/>
      <c r="Q199" s="29"/>
      <c r="R199" s="29"/>
      <c r="S199" s="29"/>
      <c r="T199" s="29"/>
      <c r="U199" s="29"/>
      <c r="V199" s="29"/>
      <c r="W199" s="29"/>
      <c r="X199" s="29"/>
      <c r="Y199" s="29"/>
    </row>
    <row r="200" spans="1:25" ht="15.75" customHeight="1" x14ac:dyDescent="0.25">
      <c r="A200" s="29"/>
      <c r="B200" s="2"/>
      <c r="C200" s="29"/>
      <c r="D200" s="29"/>
      <c r="E200" s="29"/>
      <c r="F200" s="29"/>
      <c r="G200" s="29"/>
      <c r="H200" s="29"/>
      <c r="I200" s="29"/>
      <c r="J200" s="29"/>
      <c r="K200" s="29"/>
      <c r="L200" s="2"/>
      <c r="M200" s="29"/>
      <c r="N200" s="29"/>
      <c r="O200" s="29"/>
      <c r="P200" s="29"/>
      <c r="Q200" s="29"/>
      <c r="R200" s="29"/>
      <c r="S200" s="29"/>
      <c r="T200" s="29"/>
      <c r="U200" s="29"/>
      <c r="V200" s="29"/>
      <c r="W200" s="29"/>
      <c r="X200" s="29"/>
      <c r="Y200" s="29"/>
    </row>
    <row r="201" spans="1:25" ht="15.75" customHeight="1" x14ac:dyDescent="0.25">
      <c r="A201" s="29"/>
      <c r="B201" s="557" t="s">
        <v>648</v>
      </c>
      <c r="C201" s="558"/>
      <c r="D201" s="558"/>
      <c r="E201" s="558"/>
      <c r="F201" s="558"/>
      <c r="G201" s="558"/>
      <c r="H201" s="29"/>
      <c r="I201" s="29"/>
      <c r="J201" s="29"/>
      <c r="K201" s="29"/>
      <c r="L201" s="2"/>
      <c r="M201" s="29"/>
      <c r="N201" s="29"/>
      <c r="O201" s="29"/>
      <c r="P201" s="29"/>
      <c r="Q201" s="29"/>
      <c r="R201" s="29"/>
      <c r="S201" s="29"/>
      <c r="T201" s="29"/>
      <c r="U201" s="29"/>
      <c r="V201" s="29"/>
      <c r="W201" s="29"/>
      <c r="X201" s="29"/>
      <c r="Y201" s="29"/>
    </row>
    <row r="202" spans="1:25" s="295" customFormat="1" ht="15.75" customHeight="1" x14ac:dyDescent="0.25">
      <c r="A202" s="249"/>
      <c r="B202" s="259"/>
      <c r="C202" s="340"/>
      <c r="D202" s="340"/>
      <c r="E202" s="340"/>
      <c r="F202" s="340"/>
      <c r="G202" s="340"/>
      <c r="H202" s="249"/>
      <c r="I202" s="249"/>
      <c r="J202" s="249"/>
      <c r="K202" s="249"/>
      <c r="L202" s="252"/>
      <c r="M202" s="249"/>
      <c r="N202" s="249"/>
      <c r="O202" s="249"/>
      <c r="P202" s="249"/>
      <c r="Q202" s="249"/>
      <c r="R202" s="249"/>
      <c r="S202" s="249"/>
      <c r="T202" s="249"/>
      <c r="U202" s="249"/>
      <c r="V202" s="249"/>
      <c r="W202" s="249"/>
      <c r="X202" s="249"/>
      <c r="Y202" s="249"/>
    </row>
    <row r="203" spans="1:25" ht="47.25" customHeight="1" x14ac:dyDescent="0.25">
      <c r="A203" s="29"/>
      <c r="B203" s="307" t="s">
        <v>63</v>
      </c>
      <c r="C203" s="262" t="s">
        <v>459</v>
      </c>
      <c r="D203" s="262" t="s">
        <v>270</v>
      </c>
      <c r="E203" s="395" t="s">
        <v>590</v>
      </c>
      <c r="F203" s="392" t="s">
        <v>663</v>
      </c>
      <c r="G203" s="399"/>
      <c r="H203" s="29"/>
      <c r="I203" s="29"/>
      <c r="J203" s="29"/>
      <c r="K203" s="29"/>
      <c r="L203" s="2"/>
      <c r="M203" s="29"/>
      <c r="N203" s="29"/>
      <c r="O203" s="29"/>
      <c r="P203" s="29"/>
      <c r="Q203" s="29"/>
      <c r="R203" s="29"/>
      <c r="S203" s="29"/>
      <c r="T203" s="29"/>
      <c r="U203" s="29"/>
      <c r="V203" s="29"/>
      <c r="W203" s="29"/>
      <c r="X203" s="29"/>
      <c r="Y203" s="29"/>
    </row>
    <row r="204" spans="1:25" ht="15.75" customHeight="1" x14ac:dyDescent="0.25">
      <c r="A204" s="29"/>
      <c r="B204" s="226" t="s">
        <v>475</v>
      </c>
      <c r="C204" s="356"/>
      <c r="D204" s="356"/>
      <c r="E204" s="393"/>
      <c r="F204" s="392">
        <f>SUM(F205:F209)</f>
        <v>1390</v>
      </c>
      <c r="G204" s="399"/>
      <c r="H204" s="29"/>
      <c r="I204" s="29"/>
      <c r="J204" s="29"/>
      <c r="K204" s="29"/>
      <c r="L204" s="2"/>
      <c r="M204" s="29"/>
      <c r="N204" s="29"/>
      <c r="O204" s="29"/>
      <c r="P204" s="29"/>
      <c r="Q204" s="29"/>
      <c r="R204" s="29"/>
      <c r="S204" s="29"/>
      <c r="T204" s="29"/>
      <c r="U204" s="29"/>
      <c r="V204" s="29"/>
      <c r="W204" s="29"/>
      <c r="X204" s="29"/>
      <c r="Y204" s="29"/>
    </row>
    <row r="205" spans="1:25" ht="15.75" customHeight="1" x14ac:dyDescent="0.25">
      <c r="A205" s="29"/>
      <c r="B205" s="237" t="s">
        <v>664</v>
      </c>
      <c r="C205" s="243" t="s">
        <v>634</v>
      </c>
      <c r="D205" s="243">
        <v>1</v>
      </c>
      <c r="E205" s="431">
        <v>300</v>
      </c>
      <c r="F205" s="398">
        <f>D205*E205</f>
        <v>300</v>
      </c>
      <c r="G205" s="399"/>
      <c r="H205" s="29"/>
      <c r="I205" s="29"/>
      <c r="J205" s="29"/>
      <c r="K205" s="29"/>
      <c r="L205" s="2"/>
      <c r="M205" s="29"/>
      <c r="N205" s="29"/>
      <c r="O205" s="29"/>
      <c r="P205" s="29"/>
      <c r="Q205" s="29"/>
      <c r="R205" s="29"/>
      <c r="S205" s="29"/>
      <c r="T205" s="29"/>
      <c r="U205" s="29"/>
      <c r="V205" s="29"/>
      <c r="W205" s="29"/>
      <c r="X205" s="29"/>
      <c r="Y205" s="29"/>
    </row>
    <row r="206" spans="1:25" ht="15.75" customHeight="1" x14ac:dyDescent="0.25">
      <c r="A206" s="29"/>
      <c r="B206" s="237" t="s">
        <v>665</v>
      </c>
      <c r="C206" s="243" t="s">
        <v>634</v>
      </c>
      <c r="D206" s="243">
        <v>1</v>
      </c>
      <c r="E206" s="431">
        <v>200</v>
      </c>
      <c r="F206" s="398">
        <f t="shared" ref="F206:F209" si="48">D206*E206</f>
        <v>200</v>
      </c>
      <c r="G206" s="399"/>
      <c r="H206" s="29"/>
      <c r="I206" s="29"/>
      <c r="J206" s="29"/>
      <c r="K206" s="29"/>
      <c r="L206" s="2"/>
      <c r="M206" s="29"/>
      <c r="N206" s="29"/>
      <c r="O206" s="29"/>
      <c r="P206" s="29"/>
      <c r="Q206" s="29"/>
      <c r="R206" s="29"/>
      <c r="S206" s="29"/>
      <c r="T206" s="29"/>
      <c r="U206" s="29"/>
      <c r="V206" s="29"/>
      <c r="W206" s="29"/>
      <c r="X206" s="29"/>
      <c r="Y206" s="29"/>
    </row>
    <row r="207" spans="1:25" ht="15.75" customHeight="1" x14ac:dyDescent="0.25">
      <c r="A207" s="29"/>
      <c r="B207" s="237" t="s">
        <v>666</v>
      </c>
      <c r="C207" s="243" t="s">
        <v>634</v>
      </c>
      <c r="D207" s="243">
        <v>1</v>
      </c>
      <c r="E207" s="431">
        <v>200</v>
      </c>
      <c r="F207" s="398">
        <f t="shared" si="48"/>
        <v>200</v>
      </c>
      <c r="G207" s="399"/>
      <c r="H207" s="29"/>
      <c r="I207" s="29"/>
      <c r="J207" s="29"/>
      <c r="K207" s="29"/>
      <c r="L207" s="2"/>
      <c r="M207" s="29"/>
      <c r="N207" s="29"/>
      <c r="O207" s="29"/>
      <c r="P207" s="29"/>
      <c r="Q207" s="29"/>
      <c r="R207" s="29"/>
      <c r="S207" s="29"/>
      <c r="T207" s="29"/>
      <c r="U207" s="29"/>
      <c r="V207" s="29"/>
      <c r="W207" s="29"/>
      <c r="X207" s="29"/>
      <c r="Y207" s="29"/>
    </row>
    <row r="208" spans="1:25" ht="15.75" customHeight="1" x14ac:dyDescent="0.25">
      <c r="A208" s="29"/>
      <c r="B208" s="237" t="s">
        <v>667</v>
      </c>
      <c r="C208" s="243" t="s">
        <v>581</v>
      </c>
      <c r="D208" s="243">
        <v>150</v>
      </c>
      <c r="E208" s="431">
        <v>4</v>
      </c>
      <c r="F208" s="398">
        <f t="shared" si="48"/>
        <v>600</v>
      </c>
      <c r="G208" s="399"/>
      <c r="H208" s="29"/>
      <c r="I208" s="29"/>
      <c r="J208" s="29"/>
      <c r="K208" s="29"/>
      <c r="L208" s="2"/>
      <c r="M208" s="29"/>
      <c r="N208" s="29"/>
      <c r="O208" s="29"/>
      <c r="P208" s="29"/>
      <c r="Q208" s="29"/>
      <c r="R208" s="29"/>
      <c r="S208" s="29"/>
      <c r="T208" s="29"/>
      <c r="U208" s="29"/>
      <c r="V208" s="29"/>
      <c r="W208" s="29"/>
      <c r="X208" s="29"/>
      <c r="Y208" s="29"/>
    </row>
    <row r="209" spans="1:25" ht="15.75" customHeight="1" x14ac:dyDescent="0.25">
      <c r="A209" s="29"/>
      <c r="B209" s="237" t="s">
        <v>635</v>
      </c>
      <c r="C209" s="243" t="s">
        <v>636</v>
      </c>
      <c r="D209" s="243">
        <v>3</v>
      </c>
      <c r="E209" s="431">
        <v>30</v>
      </c>
      <c r="F209" s="398">
        <f t="shared" si="48"/>
        <v>90</v>
      </c>
      <c r="G209" s="399"/>
      <c r="H209" s="29"/>
      <c r="I209" s="29"/>
      <c r="J209" s="29"/>
      <c r="K209" s="29"/>
      <c r="L209" s="2"/>
      <c r="M209" s="29"/>
      <c r="N209" s="29"/>
      <c r="O209" s="29"/>
      <c r="P209" s="29"/>
      <c r="Q209" s="29"/>
      <c r="R209" s="29"/>
      <c r="S209" s="29"/>
      <c r="T209" s="29"/>
      <c r="U209" s="29"/>
      <c r="V209" s="29"/>
      <c r="W209" s="29"/>
      <c r="X209" s="29"/>
      <c r="Y209" s="29"/>
    </row>
    <row r="210" spans="1:25" ht="15.75" customHeight="1" x14ac:dyDescent="0.25">
      <c r="A210" s="29"/>
      <c r="B210" s="213" t="s">
        <v>668</v>
      </c>
      <c r="C210" s="247"/>
      <c r="D210" s="247"/>
      <c r="E210" s="430"/>
      <c r="F210" s="392">
        <f>SUM(F211:F219)</f>
        <v>5980</v>
      </c>
      <c r="G210" s="399"/>
      <c r="H210" s="29"/>
      <c r="I210" s="29"/>
      <c r="J210" s="29"/>
      <c r="K210" s="29"/>
      <c r="L210" s="2"/>
      <c r="M210" s="29"/>
      <c r="N210" s="29"/>
      <c r="O210" s="29"/>
      <c r="P210" s="29"/>
      <c r="Q210" s="29"/>
      <c r="R210" s="29"/>
      <c r="S210" s="29"/>
      <c r="T210" s="29"/>
      <c r="U210" s="29"/>
      <c r="V210" s="29"/>
      <c r="W210" s="29"/>
      <c r="X210" s="29"/>
      <c r="Y210" s="29"/>
    </row>
    <row r="211" spans="1:25" ht="15.75" customHeight="1" x14ac:dyDescent="0.25">
      <c r="A211" s="29"/>
      <c r="B211" s="237" t="s">
        <v>654</v>
      </c>
      <c r="C211" s="243" t="s">
        <v>614</v>
      </c>
      <c r="D211" s="243">
        <v>2</v>
      </c>
      <c r="E211" s="431">
        <v>900</v>
      </c>
      <c r="F211" s="398">
        <f t="shared" ref="F211:F219" si="49">D211*E211</f>
        <v>1800</v>
      </c>
      <c r="G211" s="399"/>
      <c r="H211" s="29"/>
      <c r="I211" s="29"/>
      <c r="J211" s="29"/>
      <c r="K211" s="29"/>
      <c r="L211" s="2"/>
      <c r="M211" s="29"/>
      <c r="N211" s="29"/>
      <c r="O211" s="29"/>
      <c r="P211" s="29"/>
      <c r="Q211" s="29"/>
      <c r="R211" s="29"/>
      <c r="S211" s="29"/>
      <c r="T211" s="29"/>
      <c r="U211" s="29"/>
      <c r="V211" s="29"/>
      <c r="W211" s="29"/>
      <c r="X211" s="29"/>
      <c r="Y211" s="29"/>
    </row>
    <row r="212" spans="1:25" ht="15.75" customHeight="1" x14ac:dyDescent="0.25">
      <c r="A212" s="29"/>
      <c r="B212" s="237" t="s">
        <v>669</v>
      </c>
      <c r="C212" s="243" t="s">
        <v>634</v>
      </c>
      <c r="D212" s="243">
        <v>1</v>
      </c>
      <c r="E212" s="431">
        <v>180</v>
      </c>
      <c r="F212" s="398">
        <f t="shared" si="49"/>
        <v>180</v>
      </c>
      <c r="G212" s="399"/>
      <c r="H212" s="29"/>
      <c r="I212" s="29"/>
      <c r="J212" s="29"/>
      <c r="K212" s="29"/>
      <c r="L212" s="2"/>
      <c r="M212" s="29"/>
      <c r="N212" s="29"/>
      <c r="O212" s="29"/>
      <c r="P212" s="29"/>
      <c r="Q212" s="29"/>
      <c r="R212" s="29"/>
      <c r="S212" s="29"/>
      <c r="T212" s="29"/>
      <c r="U212" s="29"/>
      <c r="V212" s="29"/>
      <c r="W212" s="29"/>
      <c r="X212" s="29"/>
      <c r="Y212" s="29"/>
    </row>
    <row r="213" spans="1:25" ht="15.75" customHeight="1" x14ac:dyDescent="0.25">
      <c r="A213" s="29"/>
      <c r="B213" s="237" t="s">
        <v>670</v>
      </c>
      <c r="C213" s="243" t="s">
        <v>634</v>
      </c>
      <c r="D213" s="243">
        <v>1</v>
      </c>
      <c r="E213" s="431">
        <v>420</v>
      </c>
      <c r="F213" s="398">
        <f t="shared" si="49"/>
        <v>420</v>
      </c>
      <c r="G213" s="399"/>
      <c r="H213" s="29"/>
      <c r="I213" s="29"/>
      <c r="J213" s="29"/>
      <c r="K213" s="29"/>
      <c r="L213" s="2"/>
      <c r="M213" s="29"/>
      <c r="N213" s="29"/>
      <c r="O213" s="29"/>
      <c r="P213" s="29"/>
      <c r="Q213" s="29"/>
      <c r="R213" s="29"/>
      <c r="S213" s="29"/>
      <c r="T213" s="29"/>
      <c r="U213" s="29"/>
      <c r="V213" s="29"/>
      <c r="W213" s="29"/>
      <c r="X213" s="29"/>
      <c r="Y213" s="29"/>
    </row>
    <row r="214" spans="1:25" ht="15.75" customHeight="1" x14ac:dyDescent="0.25">
      <c r="A214" s="29"/>
      <c r="B214" s="237" t="s">
        <v>639</v>
      </c>
      <c r="C214" s="243" t="s">
        <v>634</v>
      </c>
      <c r="D214" s="243">
        <v>1</v>
      </c>
      <c r="E214" s="431">
        <v>80</v>
      </c>
      <c r="F214" s="398">
        <f t="shared" si="49"/>
        <v>80</v>
      </c>
      <c r="G214" s="399"/>
      <c r="H214" s="29"/>
      <c r="I214" s="29"/>
      <c r="J214" s="29"/>
      <c r="K214" s="29"/>
      <c r="L214" s="2"/>
      <c r="M214" s="29"/>
      <c r="N214" s="29"/>
      <c r="O214" s="29"/>
      <c r="P214" s="29"/>
      <c r="Q214" s="29"/>
      <c r="R214" s="29"/>
      <c r="S214" s="29"/>
      <c r="T214" s="29"/>
      <c r="U214" s="29"/>
      <c r="V214" s="29"/>
      <c r="W214" s="29"/>
      <c r="X214" s="29"/>
      <c r="Y214" s="29"/>
    </row>
    <row r="215" spans="1:25" ht="15.75" customHeight="1" x14ac:dyDescent="0.25">
      <c r="A215" s="29"/>
      <c r="B215" s="237" t="s">
        <v>671</v>
      </c>
      <c r="C215" s="243" t="s">
        <v>634</v>
      </c>
      <c r="D215" s="243">
        <v>1</v>
      </c>
      <c r="E215" s="431">
        <v>100</v>
      </c>
      <c r="F215" s="398">
        <f t="shared" si="49"/>
        <v>100</v>
      </c>
      <c r="G215" s="399"/>
      <c r="H215" s="29"/>
      <c r="I215" s="29"/>
      <c r="J215" s="29"/>
      <c r="K215" s="29"/>
      <c r="L215" s="2"/>
      <c r="M215" s="29"/>
      <c r="N215" s="29"/>
      <c r="O215" s="29"/>
      <c r="P215" s="29"/>
      <c r="Q215" s="29"/>
      <c r="R215" s="29"/>
      <c r="S215" s="29"/>
      <c r="T215" s="29"/>
      <c r="U215" s="29"/>
      <c r="V215" s="29"/>
      <c r="W215" s="29"/>
      <c r="X215" s="29"/>
      <c r="Y215" s="29"/>
    </row>
    <row r="216" spans="1:25" ht="15.75" customHeight="1" x14ac:dyDescent="0.25">
      <c r="A216" s="29"/>
      <c r="B216" s="237" t="s">
        <v>672</v>
      </c>
      <c r="C216" s="243" t="s">
        <v>634</v>
      </c>
      <c r="D216" s="243">
        <v>1</v>
      </c>
      <c r="E216" s="431">
        <v>50</v>
      </c>
      <c r="F216" s="398">
        <f t="shared" si="49"/>
        <v>50</v>
      </c>
      <c r="G216" s="399"/>
      <c r="H216" s="29"/>
      <c r="I216" s="29"/>
      <c r="J216" s="29"/>
      <c r="K216" s="29"/>
      <c r="L216" s="2"/>
      <c r="M216" s="29"/>
      <c r="N216" s="29"/>
      <c r="O216" s="29"/>
      <c r="P216" s="29"/>
      <c r="Q216" s="29"/>
      <c r="R216" s="29"/>
      <c r="S216" s="29"/>
      <c r="T216" s="29"/>
      <c r="U216" s="29"/>
      <c r="V216" s="29"/>
      <c r="W216" s="29"/>
      <c r="X216" s="29"/>
      <c r="Y216" s="29"/>
    </row>
    <row r="217" spans="1:25" ht="15.75" customHeight="1" x14ac:dyDescent="0.25">
      <c r="A217" s="29"/>
      <c r="B217" s="237" t="s">
        <v>673</v>
      </c>
      <c r="C217" s="243" t="s">
        <v>634</v>
      </c>
      <c r="D217" s="243">
        <v>1</v>
      </c>
      <c r="E217" s="431">
        <v>100</v>
      </c>
      <c r="F217" s="398">
        <f t="shared" si="49"/>
        <v>100</v>
      </c>
      <c r="G217" s="399"/>
      <c r="H217" s="29"/>
      <c r="I217" s="29"/>
      <c r="J217" s="29"/>
      <c r="K217" s="29"/>
      <c r="L217" s="2"/>
      <c r="M217" s="29"/>
      <c r="N217" s="29"/>
      <c r="O217" s="29"/>
      <c r="P217" s="29"/>
      <c r="Q217" s="29"/>
      <c r="R217" s="29"/>
      <c r="S217" s="29"/>
      <c r="T217" s="29"/>
      <c r="U217" s="29"/>
      <c r="V217" s="29"/>
      <c r="W217" s="29"/>
      <c r="X217" s="29"/>
      <c r="Y217" s="29"/>
    </row>
    <row r="218" spans="1:25" ht="15.75" customHeight="1" x14ac:dyDescent="0.25">
      <c r="A218" s="29"/>
      <c r="B218" s="237" t="s">
        <v>627</v>
      </c>
      <c r="C218" s="243" t="s">
        <v>626</v>
      </c>
      <c r="D218" s="243">
        <v>1</v>
      </c>
      <c r="E218" s="431">
        <v>100</v>
      </c>
      <c r="F218" s="398">
        <f t="shared" si="49"/>
        <v>100</v>
      </c>
      <c r="G218" s="399"/>
      <c r="H218" s="29"/>
      <c r="I218" s="29"/>
      <c r="J218" s="29"/>
      <c r="K218" s="29"/>
      <c r="L218" s="2"/>
      <c r="M218" s="29"/>
      <c r="N218" s="29"/>
      <c r="O218" s="29"/>
      <c r="P218" s="29"/>
      <c r="Q218" s="29"/>
      <c r="R218" s="29"/>
      <c r="S218" s="29"/>
      <c r="T218" s="29"/>
      <c r="U218" s="29"/>
      <c r="V218" s="29"/>
      <c r="W218" s="29"/>
      <c r="X218" s="29"/>
      <c r="Y218" s="29"/>
    </row>
    <row r="219" spans="1:25" ht="15.75" customHeight="1" x14ac:dyDescent="0.25">
      <c r="A219" s="29"/>
      <c r="B219" s="237" t="s">
        <v>585</v>
      </c>
      <c r="C219" s="243" t="s">
        <v>636</v>
      </c>
      <c r="D219" s="243">
        <v>9</v>
      </c>
      <c r="E219" s="431">
        <v>350</v>
      </c>
      <c r="F219" s="398">
        <f t="shared" si="49"/>
        <v>3150</v>
      </c>
      <c r="G219" s="399"/>
      <c r="H219" s="29"/>
      <c r="I219" s="29"/>
      <c r="J219" s="29"/>
      <c r="K219" s="29"/>
      <c r="L219" s="2"/>
      <c r="M219" s="29"/>
      <c r="N219" s="29"/>
      <c r="O219" s="29"/>
      <c r="P219" s="29"/>
      <c r="Q219" s="29"/>
      <c r="R219" s="29"/>
      <c r="S219" s="29"/>
      <c r="T219" s="29"/>
      <c r="U219" s="29"/>
      <c r="V219" s="29"/>
      <c r="W219" s="29"/>
      <c r="X219" s="29"/>
      <c r="Y219" s="29"/>
    </row>
    <row r="220" spans="1:25" ht="15.75" customHeight="1" x14ac:dyDescent="0.25">
      <c r="A220" s="29"/>
      <c r="B220" s="213" t="s">
        <v>674</v>
      </c>
      <c r="C220" s="247"/>
      <c r="D220" s="247"/>
      <c r="E220" s="430"/>
      <c r="F220" s="392">
        <f>SUM(F221:F225)</f>
        <v>975</v>
      </c>
      <c r="G220" s="399"/>
      <c r="H220" s="29"/>
      <c r="I220" s="29"/>
      <c r="J220" s="29"/>
      <c r="K220" s="29"/>
      <c r="L220" s="2"/>
      <c r="M220" s="29"/>
      <c r="N220" s="29"/>
      <c r="O220" s="29"/>
      <c r="P220" s="29"/>
      <c r="Q220" s="29"/>
      <c r="R220" s="29"/>
      <c r="S220" s="29"/>
      <c r="T220" s="29"/>
      <c r="U220" s="29"/>
      <c r="V220" s="29"/>
      <c r="W220" s="29"/>
      <c r="X220" s="29"/>
      <c r="Y220" s="29"/>
    </row>
    <row r="221" spans="1:25" ht="15.75" customHeight="1" x14ac:dyDescent="0.25">
      <c r="A221" s="29"/>
      <c r="B221" s="237" t="s">
        <v>642</v>
      </c>
      <c r="C221" s="243" t="s">
        <v>643</v>
      </c>
      <c r="D221" s="243">
        <v>1</v>
      </c>
      <c r="E221" s="431">
        <v>40</v>
      </c>
      <c r="F221" s="398">
        <f t="shared" ref="F221:F225" si="50">D221*E221</f>
        <v>40</v>
      </c>
      <c r="G221" s="399"/>
      <c r="H221" s="29"/>
      <c r="I221" s="29"/>
      <c r="J221" s="29"/>
      <c r="K221" s="29"/>
      <c r="L221" s="2"/>
      <c r="M221" s="29"/>
      <c r="N221" s="29"/>
      <c r="O221" s="29"/>
      <c r="P221" s="29"/>
      <c r="Q221" s="29"/>
      <c r="R221" s="29"/>
      <c r="S221" s="29"/>
      <c r="T221" s="29"/>
      <c r="U221" s="29"/>
      <c r="V221" s="29"/>
      <c r="W221" s="29"/>
      <c r="X221" s="29"/>
      <c r="Y221" s="29"/>
    </row>
    <row r="222" spans="1:25" ht="15.75" customHeight="1" x14ac:dyDescent="0.25">
      <c r="A222" s="29"/>
      <c r="B222" s="237" t="s">
        <v>644</v>
      </c>
      <c r="C222" s="243" t="s">
        <v>581</v>
      </c>
      <c r="D222" s="243">
        <v>5</v>
      </c>
      <c r="E222" s="431">
        <v>5</v>
      </c>
      <c r="F222" s="398">
        <f t="shared" si="50"/>
        <v>25</v>
      </c>
      <c r="G222" s="399"/>
      <c r="H222" s="29"/>
      <c r="I222" s="29"/>
      <c r="J222" s="29"/>
      <c r="K222" s="29"/>
      <c r="L222" s="2"/>
      <c r="M222" s="29"/>
      <c r="N222" s="29"/>
      <c r="O222" s="29"/>
      <c r="P222" s="29"/>
      <c r="Q222" s="29"/>
      <c r="R222" s="29"/>
      <c r="S222" s="29"/>
      <c r="T222" s="29"/>
      <c r="U222" s="29"/>
      <c r="V222" s="29"/>
      <c r="W222" s="29"/>
      <c r="X222" s="29"/>
      <c r="Y222" s="29"/>
    </row>
    <row r="223" spans="1:25" ht="15.75" customHeight="1" x14ac:dyDescent="0.25">
      <c r="A223" s="29"/>
      <c r="B223" s="237" t="s">
        <v>675</v>
      </c>
      <c r="C223" s="243" t="s">
        <v>581</v>
      </c>
      <c r="D223" s="243">
        <v>2</v>
      </c>
      <c r="E223" s="431">
        <v>200</v>
      </c>
      <c r="F223" s="398">
        <f t="shared" si="50"/>
        <v>400</v>
      </c>
      <c r="G223" s="399"/>
      <c r="H223" s="29"/>
      <c r="I223" s="29"/>
      <c r="J223" s="29"/>
      <c r="K223" s="29"/>
      <c r="L223" s="2"/>
      <c r="M223" s="29"/>
      <c r="N223" s="29"/>
      <c r="O223" s="29"/>
      <c r="P223" s="29"/>
      <c r="Q223" s="29"/>
      <c r="R223" s="29"/>
      <c r="S223" s="29"/>
      <c r="T223" s="29"/>
      <c r="U223" s="29"/>
      <c r="V223" s="29"/>
      <c r="W223" s="29"/>
      <c r="X223" s="29"/>
      <c r="Y223" s="29"/>
    </row>
    <row r="224" spans="1:25" ht="15.75" customHeight="1" x14ac:dyDescent="0.25">
      <c r="A224" s="29"/>
      <c r="B224" s="237" t="s">
        <v>676</v>
      </c>
      <c r="C224" s="243" t="s">
        <v>677</v>
      </c>
      <c r="D224" s="243">
        <v>100</v>
      </c>
      <c r="E224" s="431">
        <v>2</v>
      </c>
      <c r="F224" s="398">
        <f t="shared" si="50"/>
        <v>200</v>
      </c>
      <c r="G224" s="399"/>
      <c r="H224" s="29"/>
      <c r="I224" s="29"/>
      <c r="J224" s="29"/>
      <c r="K224" s="29"/>
      <c r="L224" s="2"/>
      <c r="M224" s="29"/>
      <c r="N224" s="29"/>
      <c r="O224" s="29"/>
      <c r="P224" s="29"/>
      <c r="Q224" s="29"/>
      <c r="R224" s="29"/>
      <c r="S224" s="29"/>
      <c r="T224" s="29"/>
      <c r="U224" s="29"/>
      <c r="V224" s="29"/>
      <c r="W224" s="29"/>
      <c r="X224" s="29"/>
      <c r="Y224" s="29"/>
    </row>
    <row r="225" spans="1:25" ht="15.75" customHeight="1" x14ac:dyDescent="0.25">
      <c r="A225" s="29"/>
      <c r="B225" s="237" t="s">
        <v>678</v>
      </c>
      <c r="C225" s="243" t="s">
        <v>679</v>
      </c>
      <c r="D225" s="243">
        <v>1</v>
      </c>
      <c r="E225" s="431">
        <v>310</v>
      </c>
      <c r="F225" s="398">
        <f t="shared" si="50"/>
        <v>310</v>
      </c>
      <c r="G225" s="399"/>
      <c r="H225" s="29"/>
      <c r="I225" s="29"/>
      <c r="J225" s="29"/>
      <c r="K225" s="29"/>
      <c r="L225" s="2"/>
      <c r="M225" s="29"/>
      <c r="N225" s="29"/>
      <c r="O225" s="29"/>
      <c r="P225" s="29"/>
      <c r="Q225" s="29"/>
      <c r="R225" s="29"/>
      <c r="S225" s="29"/>
      <c r="T225" s="29"/>
      <c r="U225" s="29"/>
      <c r="V225" s="29"/>
      <c r="W225" s="29"/>
      <c r="X225" s="29"/>
      <c r="Y225" s="29"/>
    </row>
    <row r="226" spans="1:25" ht="15.75" customHeight="1" x14ac:dyDescent="0.25">
      <c r="A226" s="29"/>
      <c r="B226" s="213" t="s">
        <v>640</v>
      </c>
      <c r="C226" s="247"/>
      <c r="D226" s="247"/>
      <c r="E226" s="430"/>
      <c r="F226" s="392">
        <f>SUM(F227:G228)</f>
        <v>180</v>
      </c>
      <c r="G226" s="399"/>
      <c r="H226" s="29"/>
      <c r="I226" s="29"/>
      <c r="J226" s="29"/>
      <c r="K226" s="29"/>
      <c r="L226" s="2"/>
      <c r="M226" s="29"/>
      <c r="N226" s="29"/>
      <c r="O226" s="29"/>
      <c r="P226" s="29"/>
      <c r="Q226" s="29"/>
      <c r="R226" s="29"/>
      <c r="S226" s="29"/>
      <c r="T226" s="29"/>
      <c r="U226" s="29"/>
      <c r="V226" s="29"/>
      <c r="W226" s="29"/>
      <c r="X226" s="29"/>
      <c r="Y226" s="29"/>
    </row>
    <row r="227" spans="1:25" ht="15.75" customHeight="1" x14ac:dyDescent="0.25">
      <c r="A227" s="29"/>
      <c r="B227" s="237" t="s">
        <v>680</v>
      </c>
      <c r="C227" s="243" t="s">
        <v>634</v>
      </c>
      <c r="D227" s="243">
        <v>1</v>
      </c>
      <c r="E227" s="431">
        <v>60</v>
      </c>
      <c r="F227" s="398">
        <f t="shared" ref="F227:F228" si="51">D227*E227</f>
        <v>60</v>
      </c>
      <c r="G227" s="399"/>
      <c r="H227" s="29"/>
      <c r="I227" s="29"/>
      <c r="J227" s="29"/>
      <c r="K227" s="29"/>
      <c r="L227" s="2"/>
      <c r="M227" s="29"/>
      <c r="N227" s="29"/>
      <c r="O227" s="29"/>
      <c r="P227" s="29"/>
      <c r="Q227" s="29"/>
      <c r="R227" s="29"/>
      <c r="S227" s="29"/>
      <c r="T227" s="29"/>
      <c r="U227" s="29"/>
      <c r="V227" s="29"/>
      <c r="W227" s="29"/>
      <c r="X227" s="29"/>
      <c r="Y227" s="29"/>
    </row>
    <row r="228" spans="1:25" ht="29.25" customHeight="1" x14ac:dyDescent="0.25">
      <c r="A228" s="29"/>
      <c r="B228" s="237" t="s">
        <v>681</v>
      </c>
      <c r="C228" s="243" t="s">
        <v>634</v>
      </c>
      <c r="D228" s="243">
        <v>2</v>
      </c>
      <c r="E228" s="431">
        <v>60</v>
      </c>
      <c r="F228" s="398">
        <f t="shared" si="51"/>
        <v>120</v>
      </c>
      <c r="G228" s="399"/>
      <c r="H228" s="29"/>
      <c r="I228" s="29"/>
      <c r="J228" s="29"/>
      <c r="K228" s="29"/>
      <c r="L228" s="2"/>
      <c r="M228" s="29"/>
      <c r="N228" s="29"/>
      <c r="O228" s="29"/>
      <c r="P228" s="29"/>
      <c r="Q228" s="29"/>
      <c r="R228" s="29"/>
      <c r="S228" s="29"/>
      <c r="T228" s="29"/>
      <c r="U228" s="29"/>
      <c r="V228" s="29"/>
      <c r="W228" s="29"/>
      <c r="X228" s="29"/>
      <c r="Y228" s="29"/>
    </row>
    <row r="229" spans="1:25" ht="25.5" customHeight="1" x14ac:dyDescent="0.25">
      <c r="A229" s="29"/>
      <c r="B229" s="213" t="s">
        <v>707</v>
      </c>
      <c r="C229" s="247"/>
      <c r="D229" s="247"/>
      <c r="E229" s="430"/>
      <c r="F229" s="392">
        <f>SUM(F230:F233)</f>
        <v>746</v>
      </c>
      <c r="G229" s="399"/>
      <c r="H229" s="29"/>
      <c r="I229" s="29"/>
      <c r="J229" s="29"/>
      <c r="K229" s="29"/>
      <c r="L229" s="2"/>
      <c r="M229" s="29"/>
      <c r="N229" s="29"/>
      <c r="O229" s="29"/>
      <c r="P229" s="29"/>
      <c r="Q229" s="29"/>
      <c r="R229" s="29"/>
      <c r="S229" s="29"/>
      <c r="T229" s="29"/>
      <c r="U229" s="29"/>
      <c r="V229" s="29"/>
      <c r="W229" s="29"/>
      <c r="X229" s="29"/>
      <c r="Y229" s="29"/>
    </row>
    <row r="230" spans="1:25" ht="15.75" customHeight="1" x14ac:dyDescent="0.25">
      <c r="A230" s="29"/>
      <c r="B230" s="237" t="s">
        <v>642</v>
      </c>
      <c r="C230" s="243" t="s">
        <v>643</v>
      </c>
      <c r="D230" s="243">
        <v>4</v>
      </c>
      <c r="E230" s="431">
        <v>40</v>
      </c>
      <c r="F230" s="398">
        <f t="shared" ref="F230:F233" si="52">D230*E230</f>
        <v>160</v>
      </c>
      <c r="G230" s="399"/>
      <c r="H230" s="29"/>
      <c r="I230" s="29"/>
      <c r="J230" s="29"/>
      <c r="K230" s="29"/>
      <c r="L230" s="2"/>
      <c r="M230" s="29"/>
      <c r="N230" s="29"/>
      <c r="O230" s="29"/>
      <c r="P230" s="29"/>
      <c r="Q230" s="29"/>
      <c r="R230" s="29"/>
      <c r="S230" s="29"/>
      <c r="T230" s="29"/>
      <c r="U230" s="29"/>
      <c r="V230" s="29"/>
      <c r="W230" s="29"/>
      <c r="X230" s="29"/>
      <c r="Y230" s="29"/>
    </row>
    <row r="231" spans="1:25" ht="15.75" customHeight="1" x14ac:dyDescent="0.25">
      <c r="A231" s="29"/>
      <c r="B231" s="237" t="s">
        <v>644</v>
      </c>
      <c r="C231" s="243" t="s">
        <v>581</v>
      </c>
      <c r="D231" s="243">
        <v>3</v>
      </c>
      <c r="E231" s="431">
        <v>2</v>
      </c>
      <c r="F231" s="398">
        <f t="shared" si="52"/>
        <v>6</v>
      </c>
      <c r="G231" s="399"/>
      <c r="H231" s="29"/>
      <c r="I231" s="29"/>
      <c r="J231" s="29"/>
      <c r="K231" s="29"/>
      <c r="L231" s="2"/>
      <c r="M231" s="29"/>
      <c r="N231" s="29"/>
      <c r="O231" s="29"/>
      <c r="P231" s="29"/>
      <c r="Q231" s="29"/>
      <c r="R231" s="29"/>
      <c r="S231" s="29"/>
      <c r="T231" s="29"/>
      <c r="U231" s="29"/>
      <c r="V231" s="29"/>
      <c r="W231" s="29"/>
      <c r="X231" s="29"/>
      <c r="Y231" s="29"/>
    </row>
    <row r="232" spans="1:25" ht="15.75" customHeight="1" x14ac:dyDescent="0.25">
      <c r="A232" s="29"/>
      <c r="B232" s="237" t="s">
        <v>675</v>
      </c>
      <c r="C232" s="243" t="s">
        <v>581</v>
      </c>
      <c r="D232" s="243">
        <v>2</v>
      </c>
      <c r="E232" s="431">
        <v>190</v>
      </c>
      <c r="F232" s="398">
        <f t="shared" si="52"/>
        <v>380</v>
      </c>
      <c r="G232" s="399"/>
      <c r="H232" s="29"/>
      <c r="I232" s="29"/>
      <c r="J232" s="29"/>
      <c r="K232" s="29"/>
      <c r="L232" s="2"/>
      <c r="M232" s="29"/>
      <c r="N232" s="29"/>
      <c r="O232" s="29"/>
      <c r="P232" s="29"/>
      <c r="Q232" s="29"/>
      <c r="R232" s="29"/>
      <c r="S232" s="29"/>
      <c r="T232" s="29"/>
      <c r="U232" s="29"/>
      <c r="V232" s="29"/>
      <c r="W232" s="29"/>
      <c r="X232" s="29"/>
      <c r="Y232" s="29"/>
    </row>
    <row r="233" spans="1:25" ht="15.75" customHeight="1" x14ac:dyDescent="0.25">
      <c r="A233" s="29"/>
      <c r="B233" s="237" t="s">
        <v>678</v>
      </c>
      <c r="C233" s="243" t="s">
        <v>679</v>
      </c>
      <c r="D233" s="243">
        <v>1</v>
      </c>
      <c r="E233" s="431">
        <v>200</v>
      </c>
      <c r="F233" s="398">
        <f t="shared" si="52"/>
        <v>200</v>
      </c>
      <c r="G233" s="399"/>
      <c r="H233" s="29"/>
      <c r="I233" s="29"/>
      <c r="J233" s="29"/>
      <c r="K233" s="29"/>
      <c r="L233" s="2"/>
      <c r="M233" s="29"/>
      <c r="N233" s="29"/>
      <c r="O233" s="29"/>
      <c r="P233" s="29"/>
      <c r="Q233" s="29"/>
      <c r="R233" s="29"/>
      <c r="S233" s="29"/>
      <c r="T233" s="29"/>
      <c r="U233" s="29"/>
      <c r="V233" s="29"/>
      <c r="W233" s="29"/>
      <c r="X233" s="29"/>
      <c r="Y233" s="29"/>
    </row>
    <row r="234" spans="1:25" ht="15.75" customHeight="1" x14ac:dyDescent="0.25">
      <c r="A234" s="29"/>
      <c r="B234" s="213" t="s">
        <v>708</v>
      </c>
      <c r="C234" s="247"/>
      <c r="D234" s="247"/>
      <c r="E234" s="430"/>
      <c r="F234" s="392">
        <f>SUM(F235:F236)</f>
        <v>360</v>
      </c>
      <c r="G234" s="399"/>
      <c r="H234" s="29"/>
      <c r="I234" s="29"/>
      <c r="J234" s="29"/>
      <c r="K234" s="29"/>
      <c r="L234" s="2"/>
      <c r="M234" s="29"/>
      <c r="N234" s="29"/>
      <c r="O234" s="29"/>
      <c r="P234" s="29"/>
      <c r="Q234" s="29"/>
      <c r="R234" s="29"/>
      <c r="S234" s="29"/>
      <c r="T234" s="29"/>
      <c r="U234" s="29"/>
      <c r="V234" s="29"/>
      <c r="W234" s="29"/>
      <c r="X234" s="29"/>
      <c r="Y234" s="29"/>
    </row>
    <row r="235" spans="1:25" ht="15.75" customHeight="1" x14ac:dyDescent="0.25">
      <c r="A235" s="29"/>
      <c r="B235" s="237" t="s">
        <v>709</v>
      </c>
      <c r="C235" s="243" t="s">
        <v>629</v>
      </c>
      <c r="D235" s="243">
        <v>10</v>
      </c>
      <c r="E235" s="431">
        <v>30</v>
      </c>
      <c r="F235" s="398">
        <f t="shared" ref="F235:F236" si="53">D235*E235</f>
        <v>300</v>
      </c>
      <c r="G235" s="399"/>
      <c r="H235" s="29"/>
      <c r="I235" s="29"/>
      <c r="J235" s="29"/>
      <c r="K235" s="29"/>
      <c r="L235" s="2"/>
      <c r="M235" s="29"/>
      <c r="N235" s="29"/>
      <c r="O235" s="29"/>
      <c r="P235" s="29"/>
      <c r="Q235" s="29"/>
      <c r="R235" s="29"/>
      <c r="S235" s="29"/>
      <c r="T235" s="29"/>
      <c r="U235" s="29"/>
      <c r="V235" s="29"/>
      <c r="W235" s="29"/>
      <c r="X235" s="29"/>
      <c r="Y235" s="29"/>
    </row>
    <row r="236" spans="1:25" ht="15.75" customHeight="1" x14ac:dyDescent="0.25">
      <c r="A236" s="29"/>
      <c r="B236" s="237" t="s">
        <v>710</v>
      </c>
      <c r="C236" s="243" t="s">
        <v>629</v>
      </c>
      <c r="D236" s="243">
        <v>2</v>
      </c>
      <c r="E236" s="431">
        <v>30</v>
      </c>
      <c r="F236" s="398">
        <f t="shared" si="53"/>
        <v>60</v>
      </c>
      <c r="G236" s="399"/>
      <c r="H236" s="29"/>
      <c r="I236" s="29"/>
      <c r="J236" s="29"/>
      <c r="K236" s="29"/>
      <c r="L236" s="2"/>
      <c r="M236" s="29"/>
      <c r="N236" s="29"/>
      <c r="O236" s="29"/>
      <c r="P236" s="29"/>
      <c r="Q236" s="29"/>
      <c r="R236" s="29"/>
      <c r="S236" s="29"/>
      <c r="T236" s="29"/>
      <c r="U236" s="29"/>
      <c r="V236" s="29"/>
      <c r="W236" s="29"/>
      <c r="X236" s="29"/>
      <c r="Y236" s="29"/>
    </row>
    <row r="237" spans="1:25" ht="15.75" customHeight="1" x14ac:dyDescent="0.25">
      <c r="A237" s="29"/>
      <c r="B237" s="213" t="s">
        <v>686</v>
      </c>
      <c r="C237" s="247"/>
      <c r="D237" s="247"/>
      <c r="E237" s="430"/>
      <c r="F237" s="392">
        <f>SUM(F238:F239)</f>
        <v>300</v>
      </c>
      <c r="G237" s="399"/>
      <c r="H237" s="29"/>
      <c r="I237" s="29"/>
      <c r="J237" s="29"/>
      <c r="K237" s="29"/>
      <c r="L237" s="2"/>
      <c r="M237" s="29"/>
      <c r="N237" s="29"/>
      <c r="O237" s="29"/>
      <c r="P237" s="29"/>
      <c r="Q237" s="29"/>
      <c r="R237" s="29"/>
      <c r="S237" s="29"/>
      <c r="T237" s="29"/>
      <c r="U237" s="29"/>
      <c r="V237" s="29"/>
      <c r="W237" s="29"/>
      <c r="X237" s="29"/>
      <c r="Y237" s="29"/>
    </row>
    <row r="238" spans="1:25" ht="15.75" customHeight="1" x14ac:dyDescent="0.25">
      <c r="A238" s="29"/>
      <c r="B238" s="237" t="s">
        <v>711</v>
      </c>
      <c r="C238" s="243" t="s">
        <v>629</v>
      </c>
      <c r="D238" s="243">
        <v>4</v>
      </c>
      <c r="E238" s="431">
        <v>40</v>
      </c>
      <c r="F238" s="398">
        <f t="shared" ref="F238:F239" si="54">D238*E238</f>
        <v>160</v>
      </c>
      <c r="G238" s="399"/>
      <c r="H238" s="29"/>
      <c r="I238" s="29"/>
      <c r="J238" s="29"/>
      <c r="K238" s="29"/>
      <c r="L238" s="2"/>
      <c r="M238" s="29"/>
      <c r="N238" s="29"/>
      <c r="O238" s="29"/>
      <c r="P238" s="29"/>
      <c r="Q238" s="29"/>
      <c r="R238" s="29"/>
      <c r="S238" s="29"/>
      <c r="T238" s="29"/>
      <c r="U238" s="29"/>
      <c r="V238" s="29"/>
      <c r="W238" s="29"/>
      <c r="X238" s="29"/>
      <c r="Y238" s="29"/>
    </row>
    <row r="239" spans="1:25" ht="15.75" customHeight="1" x14ac:dyDescent="0.25">
      <c r="A239" s="29"/>
      <c r="B239" s="237" t="s">
        <v>712</v>
      </c>
      <c r="C239" s="243" t="s">
        <v>629</v>
      </c>
      <c r="D239" s="243">
        <v>4</v>
      </c>
      <c r="E239" s="431">
        <v>35</v>
      </c>
      <c r="F239" s="398">
        <f t="shared" si="54"/>
        <v>140</v>
      </c>
      <c r="G239" s="399"/>
      <c r="H239" s="29"/>
      <c r="I239" s="29"/>
      <c r="J239" s="29"/>
      <c r="K239" s="29"/>
      <c r="L239" s="2"/>
      <c r="M239" s="29"/>
      <c r="N239" s="29"/>
      <c r="O239" s="29"/>
      <c r="P239" s="29"/>
      <c r="Q239" s="29"/>
      <c r="R239" s="29"/>
      <c r="S239" s="29"/>
      <c r="T239" s="29"/>
      <c r="U239" s="29"/>
      <c r="V239" s="29"/>
      <c r="W239" s="29"/>
      <c r="X239" s="29"/>
      <c r="Y239" s="29"/>
    </row>
    <row r="240" spans="1:25" ht="15.75" customHeight="1" x14ac:dyDescent="0.25">
      <c r="A240" s="29"/>
      <c r="B240" s="238" t="s">
        <v>713</v>
      </c>
      <c r="C240" s="247"/>
      <c r="D240" s="247"/>
      <c r="E240" s="430"/>
      <c r="F240" s="392">
        <f>SUM(F241:F243)</f>
        <v>30600</v>
      </c>
      <c r="G240" s="399"/>
      <c r="H240" s="29"/>
      <c r="I240" s="29"/>
      <c r="J240" s="29"/>
      <c r="K240" s="29"/>
      <c r="L240" s="2"/>
      <c r="M240" s="29"/>
      <c r="N240" s="29"/>
      <c r="O240" s="29"/>
      <c r="P240" s="29"/>
      <c r="Q240" s="29"/>
      <c r="R240" s="29"/>
      <c r="S240" s="29"/>
      <c r="T240" s="29"/>
      <c r="U240" s="29"/>
      <c r="V240" s="29"/>
      <c r="W240" s="29"/>
      <c r="X240" s="29"/>
      <c r="Y240" s="29"/>
    </row>
    <row r="241" spans="1:25" ht="15.75" customHeight="1" x14ac:dyDescent="0.25">
      <c r="A241" s="29"/>
      <c r="B241" s="237" t="s">
        <v>642</v>
      </c>
      <c r="C241" s="243" t="s">
        <v>621</v>
      </c>
      <c r="D241" s="243">
        <v>1</v>
      </c>
      <c r="E241" s="431">
        <v>1000</v>
      </c>
      <c r="F241" s="398">
        <f t="shared" ref="F241:F243" si="55">D241*E241</f>
        <v>1000</v>
      </c>
      <c r="G241" s="399"/>
      <c r="H241" s="29"/>
      <c r="I241" s="29"/>
      <c r="J241" s="29"/>
      <c r="K241" s="29"/>
      <c r="L241" s="2"/>
      <c r="M241" s="29"/>
      <c r="N241" s="29"/>
      <c r="O241" s="29"/>
      <c r="P241" s="29"/>
      <c r="Q241" s="29"/>
      <c r="R241" s="29"/>
      <c r="S241" s="29"/>
      <c r="T241" s="29"/>
      <c r="U241" s="29"/>
      <c r="V241" s="29"/>
      <c r="W241" s="29"/>
      <c r="X241" s="29"/>
      <c r="Y241" s="29"/>
    </row>
    <row r="242" spans="1:25" ht="15.75" customHeight="1" x14ac:dyDescent="0.25">
      <c r="A242" s="29"/>
      <c r="B242" s="237" t="s">
        <v>690</v>
      </c>
      <c r="C242" s="243" t="s">
        <v>581</v>
      </c>
      <c r="D242" s="243">
        <v>4</v>
      </c>
      <c r="E242" s="431">
        <v>3000</v>
      </c>
      <c r="F242" s="398">
        <f>D242*E242</f>
        <v>12000</v>
      </c>
      <c r="G242" s="399"/>
      <c r="H242" s="29"/>
      <c r="I242" s="29"/>
      <c r="J242" s="29"/>
      <c r="K242" s="29"/>
      <c r="L242" s="2"/>
      <c r="M242" s="29"/>
      <c r="N242" s="29"/>
      <c r="O242" s="29"/>
      <c r="P242" s="29"/>
      <c r="Q242" s="29"/>
      <c r="R242" s="29"/>
      <c r="S242" s="29"/>
      <c r="T242" s="29"/>
      <c r="U242" s="29"/>
      <c r="V242" s="29"/>
      <c r="W242" s="29"/>
      <c r="X242" s="29"/>
      <c r="Y242" s="29"/>
    </row>
    <row r="243" spans="1:25" ht="15.75" customHeight="1" x14ac:dyDescent="0.25">
      <c r="A243" s="29"/>
      <c r="B243" s="237" t="s">
        <v>691</v>
      </c>
      <c r="C243" s="243" t="s">
        <v>581</v>
      </c>
      <c r="D243" s="243">
        <v>4</v>
      </c>
      <c r="E243" s="431">
        <v>4400</v>
      </c>
      <c r="F243" s="398">
        <f t="shared" si="55"/>
        <v>17600</v>
      </c>
      <c r="G243" s="399"/>
      <c r="H243" s="29"/>
      <c r="I243" s="29"/>
      <c r="J243" s="29"/>
      <c r="K243" s="29"/>
      <c r="L243" s="2"/>
      <c r="M243" s="29"/>
      <c r="N243" s="29"/>
      <c r="O243" s="29"/>
      <c r="P243" s="29"/>
      <c r="Q243" s="29"/>
      <c r="R243" s="29"/>
      <c r="S243" s="29"/>
      <c r="T243" s="29"/>
      <c r="U243" s="29"/>
      <c r="V243" s="29"/>
      <c r="W243" s="29"/>
      <c r="X243" s="29"/>
      <c r="Y243" s="29"/>
    </row>
    <row r="244" spans="1:25" ht="15.75" customHeight="1" x14ac:dyDescent="0.25">
      <c r="A244" s="29"/>
      <c r="B244" s="213" t="s">
        <v>692</v>
      </c>
      <c r="C244" s="247"/>
      <c r="D244" s="247"/>
      <c r="E244" s="430"/>
      <c r="F244" s="392">
        <f>SUM(F245:F247)</f>
        <v>480</v>
      </c>
      <c r="G244" s="399"/>
      <c r="H244" s="29"/>
      <c r="I244" s="29"/>
      <c r="J244" s="29"/>
      <c r="K244" s="29"/>
      <c r="L244" s="2"/>
      <c r="M244" s="29"/>
      <c r="N244" s="29"/>
      <c r="O244" s="29"/>
      <c r="P244" s="29"/>
      <c r="Q244" s="29"/>
      <c r="R244" s="29"/>
      <c r="S244" s="29"/>
      <c r="T244" s="29"/>
      <c r="U244" s="29"/>
      <c r="V244" s="29"/>
      <c r="W244" s="29"/>
      <c r="X244" s="29"/>
      <c r="Y244" s="29"/>
    </row>
    <row r="245" spans="1:25" ht="15.75" customHeight="1" x14ac:dyDescent="0.25">
      <c r="A245" s="29"/>
      <c r="B245" s="237" t="s">
        <v>693</v>
      </c>
      <c r="C245" s="243" t="s">
        <v>634</v>
      </c>
      <c r="D245" s="243"/>
      <c r="E245" s="431">
        <v>1</v>
      </c>
      <c r="F245" s="398">
        <v>300</v>
      </c>
      <c r="G245" s="399"/>
      <c r="H245" s="29"/>
      <c r="I245" s="29"/>
      <c r="J245" s="29"/>
      <c r="K245" s="29"/>
      <c r="L245" s="2"/>
      <c r="M245" s="29"/>
      <c r="N245" s="29"/>
      <c r="O245" s="29"/>
      <c r="P245" s="29"/>
      <c r="Q245" s="29"/>
      <c r="R245" s="29"/>
      <c r="S245" s="29"/>
      <c r="T245" s="29"/>
      <c r="U245" s="29"/>
      <c r="V245" s="29"/>
      <c r="W245" s="29"/>
      <c r="X245" s="29"/>
      <c r="Y245" s="29"/>
    </row>
    <row r="246" spans="1:25" ht="15.75" customHeight="1" x14ac:dyDescent="0.25">
      <c r="A246" s="29"/>
      <c r="B246" s="237" t="s">
        <v>694</v>
      </c>
      <c r="C246" s="243" t="s">
        <v>581</v>
      </c>
      <c r="D246" s="243">
        <v>2</v>
      </c>
      <c r="E246" s="431">
        <v>30</v>
      </c>
      <c r="F246" s="398">
        <f t="shared" ref="F246:F247" si="56">D246*E246</f>
        <v>60</v>
      </c>
      <c r="G246" s="399"/>
      <c r="H246" s="29"/>
      <c r="I246" s="29"/>
      <c r="J246" s="29"/>
      <c r="K246" s="29"/>
      <c r="L246" s="2"/>
      <c r="M246" s="29"/>
      <c r="N246" s="29"/>
      <c r="O246" s="29"/>
      <c r="P246" s="29"/>
      <c r="Q246" s="29"/>
      <c r="R246" s="29"/>
      <c r="S246" s="29"/>
      <c r="T246" s="29"/>
      <c r="U246" s="29"/>
      <c r="V246" s="29"/>
      <c r="W246" s="29"/>
      <c r="X246" s="29"/>
      <c r="Y246" s="29"/>
    </row>
    <row r="247" spans="1:25" ht="15.75" customHeight="1" x14ac:dyDescent="0.25">
      <c r="A247" s="29"/>
      <c r="B247" s="237" t="s">
        <v>695</v>
      </c>
      <c r="C247" s="243" t="s">
        <v>581</v>
      </c>
      <c r="D247" s="243">
        <v>2</v>
      </c>
      <c r="E247" s="431">
        <v>60</v>
      </c>
      <c r="F247" s="398">
        <f t="shared" si="56"/>
        <v>120</v>
      </c>
      <c r="G247" s="399"/>
      <c r="H247" s="29"/>
      <c r="I247" s="29"/>
      <c r="J247" s="29"/>
      <c r="K247" s="29"/>
      <c r="L247" s="2"/>
      <c r="M247" s="29"/>
      <c r="N247" s="29"/>
      <c r="O247" s="29"/>
      <c r="P247" s="29"/>
      <c r="Q247" s="29"/>
      <c r="R247" s="29"/>
      <c r="S247" s="29"/>
      <c r="T247" s="29"/>
      <c r="U247" s="29"/>
      <c r="V247" s="29"/>
      <c r="W247" s="29"/>
      <c r="X247" s="29"/>
      <c r="Y247" s="29"/>
    </row>
    <row r="248" spans="1:25" ht="15.75" customHeight="1" x14ac:dyDescent="0.25">
      <c r="A248" s="29"/>
      <c r="B248" s="213" t="s">
        <v>696</v>
      </c>
      <c r="C248" s="247"/>
      <c r="D248" s="247"/>
      <c r="E248" s="430"/>
      <c r="F248" s="392">
        <f>SUM(F249:F250)</f>
        <v>3240</v>
      </c>
      <c r="G248" s="399"/>
      <c r="H248" s="29"/>
      <c r="I248" s="29"/>
      <c r="J248" s="29"/>
      <c r="K248" s="29"/>
      <c r="L248" s="2"/>
      <c r="M248" s="29"/>
      <c r="N248" s="29"/>
      <c r="O248" s="29"/>
      <c r="P248" s="29"/>
      <c r="Q248" s="29"/>
      <c r="R248" s="29"/>
      <c r="S248" s="29"/>
      <c r="T248" s="29"/>
      <c r="U248" s="29"/>
      <c r="V248" s="29"/>
      <c r="W248" s="29"/>
      <c r="X248" s="29"/>
      <c r="Y248" s="29"/>
    </row>
    <row r="249" spans="1:25" ht="27" customHeight="1" x14ac:dyDescent="0.25">
      <c r="A249" s="29"/>
      <c r="B249" s="237" t="s">
        <v>697</v>
      </c>
      <c r="C249" s="243" t="s">
        <v>621</v>
      </c>
      <c r="D249" s="243">
        <v>6</v>
      </c>
      <c r="E249" s="431">
        <v>40</v>
      </c>
      <c r="F249" s="398">
        <f t="shared" ref="F249:F250" si="57">D249*E249</f>
        <v>240</v>
      </c>
      <c r="G249" s="399"/>
      <c r="H249" s="29"/>
      <c r="I249" s="29"/>
      <c r="J249" s="29"/>
      <c r="K249" s="29"/>
      <c r="L249" s="2"/>
      <c r="M249" s="29"/>
      <c r="N249" s="29"/>
      <c r="O249" s="29"/>
      <c r="P249" s="29"/>
      <c r="Q249" s="29"/>
      <c r="R249" s="29"/>
      <c r="S249" s="29"/>
      <c r="T249" s="29"/>
      <c r="U249" s="29"/>
      <c r="V249" s="29"/>
      <c r="W249" s="29"/>
      <c r="X249" s="29"/>
      <c r="Y249" s="29"/>
    </row>
    <row r="250" spans="1:25" ht="15.75" customHeight="1" x14ac:dyDescent="0.25">
      <c r="A250" s="29"/>
      <c r="B250" s="237" t="s">
        <v>620</v>
      </c>
      <c r="C250" s="243" t="s">
        <v>636</v>
      </c>
      <c r="D250" s="243">
        <v>15</v>
      </c>
      <c r="E250" s="431">
        <v>200</v>
      </c>
      <c r="F250" s="398">
        <f t="shared" si="57"/>
        <v>3000</v>
      </c>
      <c r="G250" s="399"/>
      <c r="H250" s="29"/>
      <c r="I250" s="29"/>
      <c r="J250" s="29"/>
      <c r="K250" s="29"/>
      <c r="L250" s="2"/>
      <c r="M250" s="29"/>
      <c r="N250" s="29"/>
      <c r="O250" s="29"/>
      <c r="P250" s="29"/>
      <c r="Q250" s="29"/>
      <c r="R250" s="29"/>
      <c r="S250" s="29"/>
      <c r="T250" s="29"/>
      <c r="U250" s="29"/>
      <c r="V250" s="29"/>
      <c r="W250" s="29"/>
      <c r="X250" s="29"/>
      <c r="Y250" s="29"/>
    </row>
    <row r="251" spans="1:25" ht="15.75" customHeight="1" x14ac:dyDescent="0.25">
      <c r="A251" s="29"/>
      <c r="B251" s="213" t="s">
        <v>645</v>
      </c>
      <c r="C251" s="247"/>
      <c r="D251" s="247"/>
      <c r="E251" s="430"/>
      <c r="F251" s="392">
        <f>F204+F210+F220+F226+F229+F235+F238+F240+F244+F248</f>
        <v>44051</v>
      </c>
      <c r="G251" s="399"/>
      <c r="H251" s="29"/>
      <c r="I251" s="29"/>
      <c r="J251" s="29"/>
      <c r="K251" s="29"/>
      <c r="L251" s="2"/>
      <c r="M251" s="29"/>
      <c r="N251" s="29"/>
      <c r="O251" s="29"/>
      <c r="P251" s="29"/>
      <c r="Q251" s="29"/>
      <c r="R251" s="29"/>
      <c r="S251" s="29"/>
      <c r="T251" s="29"/>
      <c r="U251" s="29"/>
      <c r="V251" s="29"/>
      <c r="W251" s="29"/>
      <c r="X251" s="29"/>
      <c r="Y251" s="29"/>
    </row>
    <row r="252" spans="1:25" ht="15.75" customHeight="1" x14ac:dyDescent="0.25">
      <c r="A252" s="29"/>
      <c r="B252" s="2"/>
      <c r="C252" s="29"/>
      <c r="D252" s="29"/>
      <c r="E252" s="29"/>
      <c r="F252" s="29"/>
      <c r="G252" s="29"/>
      <c r="H252" s="29"/>
      <c r="I252" s="29"/>
      <c r="J252" s="29"/>
      <c r="K252" s="29"/>
      <c r="L252" s="2"/>
      <c r="M252" s="29"/>
      <c r="N252" s="29"/>
      <c r="O252" s="29"/>
      <c r="P252" s="29"/>
      <c r="Q252" s="29"/>
      <c r="R252" s="29"/>
      <c r="S252" s="29"/>
      <c r="T252" s="29"/>
      <c r="U252" s="29"/>
      <c r="V252" s="29"/>
      <c r="W252" s="29"/>
      <c r="X252" s="29"/>
      <c r="Y252" s="29"/>
    </row>
    <row r="253" spans="1:25" ht="37.5" customHeight="1" x14ac:dyDescent="0.25">
      <c r="A253" s="29"/>
      <c r="B253" s="549" t="s">
        <v>714</v>
      </c>
      <c r="C253" s="550"/>
      <c r="D253" s="550"/>
      <c r="E253" s="550"/>
      <c r="F253" s="550"/>
      <c r="G253" s="550"/>
      <c r="H253" s="550"/>
      <c r="I253" s="550"/>
      <c r="J253" s="550"/>
      <c r="K253" s="550"/>
      <c r="L253" s="550"/>
      <c r="M253" s="551"/>
      <c r="N253" s="29"/>
      <c r="O253" s="29"/>
      <c r="P253" s="29"/>
      <c r="Q253" s="29"/>
      <c r="R253" s="29"/>
      <c r="S253" s="29"/>
      <c r="T253" s="29"/>
      <c r="U253" s="29"/>
      <c r="V253" s="29"/>
      <c r="W253" s="29"/>
      <c r="X253" s="29"/>
      <c r="Y253" s="29"/>
    </row>
    <row r="254" spans="1:25" ht="15.75" customHeight="1" x14ac:dyDescent="0.25">
      <c r="A254" s="29"/>
      <c r="B254" s="2"/>
      <c r="C254" s="29"/>
      <c r="D254" s="29"/>
      <c r="E254" s="29"/>
      <c r="F254" s="29"/>
      <c r="G254" s="29"/>
      <c r="H254" s="29"/>
      <c r="I254" s="29"/>
      <c r="J254" s="29"/>
      <c r="K254" s="29"/>
      <c r="L254" s="2"/>
      <c r="M254" s="29"/>
      <c r="N254" s="29"/>
      <c r="O254" s="29"/>
      <c r="P254" s="29"/>
      <c r="Q254" s="29"/>
      <c r="R254" s="29"/>
      <c r="S254" s="29"/>
      <c r="T254" s="29"/>
      <c r="U254" s="29"/>
      <c r="V254" s="29"/>
      <c r="W254" s="29"/>
      <c r="X254" s="29"/>
      <c r="Y254" s="29"/>
    </row>
    <row r="255" spans="1:25" ht="15.75" customHeight="1" x14ac:dyDescent="0.25">
      <c r="A255" s="29"/>
      <c r="B255" s="555" t="s">
        <v>63</v>
      </c>
      <c r="C255" s="247">
        <v>0</v>
      </c>
      <c r="D255" s="247">
        <v>1</v>
      </c>
      <c r="E255" s="247">
        <v>2</v>
      </c>
      <c r="F255" s="247">
        <v>3</v>
      </c>
      <c r="G255" s="247">
        <v>4</v>
      </c>
      <c r="H255" s="247">
        <v>5</v>
      </c>
      <c r="I255" s="247">
        <v>6</v>
      </c>
      <c r="J255" s="247">
        <v>7</v>
      </c>
      <c r="K255" s="247">
        <v>8</v>
      </c>
      <c r="L255" s="247">
        <v>9</v>
      </c>
      <c r="M255" s="247">
        <v>10</v>
      </c>
      <c r="N255" s="29"/>
      <c r="O255" s="29"/>
      <c r="P255" s="29"/>
      <c r="Q255" s="29"/>
      <c r="R255" s="29"/>
      <c r="S255" s="29"/>
      <c r="T255" s="29"/>
      <c r="U255" s="29"/>
      <c r="V255" s="29"/>
      <c r="W255" s="29"/>
      <c r="X255" s="29"/>
      <c r="Y255" s="29"/>
    </row>
    <row r="256" spans="1:25" ht="15.75" customHeight="1" x14ac:dyDescent="0.25">
      <c r="A256" s="29"/>
      <c r="B256" s="517"/>
      <c r="C256" s="247">
        <v>2019</v>
      </c>
      <c r="D256" s="247">
        <v>2020</v>
      </c>
      <c r="E256" s="247">
        <v>2021</v>
      </c>
      <c r="F256" s="247">
        <v>2022</v>
      </c>
      <c r="G256" s="247">
        <v>2023</v>
      </c>
      <c r="H256" s="247">
        <v>2024</v>
      </c>
      <c r="I256" s="247">
        <v>2025</v>
      </c>
      <c r="J256" s="247">
        <v>2026</v>
      </c>
      <c r="K256" s="247">
        <v>2027</v>
      </c>
      <c r="L256" s="247">
        <v>2028</v>
      </c>
      <c r="M256" s="247">
        <v>2029</v>
      </c>
      <c r="N256" s="29"/>
      <c r="O256" s="29"/>
      <c r="P256" s="29"/>
      <c r="Q256" s="29"/>
      <c r="R256" s="29"/>
      <c r="S256" s="29"/>
      <c r="T256" s="29"/>
      <c r="U256" s="29"/>
      <c r="V256" s="29"/>
      <c r="W256" s="29"/>
      <c r="X256" s="29"/>
      <c r="Y256" s="29"/>
    </row>
    <row r="257" spans="1:25" ht="15.75" customHeight="1" x14ac:dyDescent="0.25">
      <c r="A257" s="29"/>
      <c r="B257" s="213" t="s">
        <v>647</v>
      </c>
      <c r="C257" s="247"/>
      <c r="D257" s="247">
        <f>SUM(D258:D259)</f>
        <v>189630</v>
      </c>
      <c r="E257" s="247">
        <f t="shared" ref="E257:M257" si="58">SUM(E258:E259)</f>
        <v>189630</v>
      </c>
      <c r="F257" s="247">
        <f t="shared" si="58"/>
        <v>189630</v>
      </c>
      <c r="G257" s="247">
        <f t="shared" si="58"/>
        <v>189630</v>
      </c>
      <c r="H257" s="247">
        <f t="shared" si="58"/>
        <v>189630</v>
      </c>
      <c r="I257" s="247">
        <f t="shared" si="58"/>
        <v>189630</v>
      </c>
      <c r="J257" s="247">
        <f t="shared" si="58"/>
        <v>189630</v>
      </c>
      <c r="K257" s="247">
        <f t="shared" si="58"/>
        <v>189630</v>
      </c>
      <c r="L257" s="247">
        <f t="shared" si="58"/>
        <v>189630</v>
      </c>
      <c r="M257" s="247">
        <f t="shared" si="58"/>
        <v>189630</v>
      </c>
      <c r="N257" s="29"/>
      <c r="O257" s="29"/>
      <c r="P257" s="29"/>
      <c r="Q257" s="29"/>
      <c r="R257" s="29"/>
      <c r="S257" s="29"/>
      <c r="T257" s="29"/>
      <c r="U257" s="29"/>
      <c r="V257" s="29"/>
      <c r="W257" s="29"/>
      <c r="X257" s="29"/>
      <c r="Y257" s="29"/>
    </row>
    <row r="258" spans="1:25" ht="15.75" customHeight="1" x14ac:dyDescent="0.25">
      <c r="A258" s="29"/>
      <c r="B258" s="237" t="s">
        <v>610</v>
      </c>
      <c r="C258" s="243"/>
      <c r="D258" s="243">
        <f>G184*12</f>
        <v>140550</v>
      </c>
      <c r="E258" s="243">
        <f t="shared" ref="E258:M258" si="59">D258</f>
        <v>140550</v>
      </c>
      <c r="F258" s="243">
        <f t="shared" si="59"/>
        <v>140550</v>
      </c>
      <c r="G258" s="243">
        <f t="shared" si="59"/>
        <v>140550</v>
      </c>
      <c r="H258" s="243">
        <f t="shared" si="59"/>
        <v>140550</v>
      </c>
      <c r="I258" s="243">
        <f t="shared" si="59"/>
        <v>140550</v>
      </c>
      <c r="J258" s="243">
        <f t="shared" si="59"/>
        <v>140550</v>
      </c>
      <c r="K258" s="243">
        <f t="shared" si="59"/>
        <v>140550</v>
      </c>
      <c r="L258" s="243">
        <f t="shared" si="59"/>
        <v>140550</v>
      </c>
      <c r="M258" s="243">
        <f t="shared" si="59"/>
        <v>140550</v>
      </c>
      <c r="N258" s="29"/>
      <c r="O258" s="29"/>
      <c r="P258" s="29"/>
      <c r="Q258" s="29"/>
      <c r="R258" s="29"/>
      <c r="S258" s="29"/>
      <c r="T258" s="29"/>
      <c r="U258" s="29"/>
      <c r="V258" s="29"/>
      <c r="W258" s="29"/>
      <c r="X258" s="29"/>
      <c r="Y258" s="29"/>
    </row>
    <row r="259" spans="1:25" ht="15.75" customHeight="1" x14ac:dyDescent="0.25">
      <c r="A259" s="29"/>
      <c r="B259" s="237" t="s">
        <v>622</v>
      </c>
      <c r="C259" s="243"/>
      <c r="D259" s="243">
        <f>F199*12</f>
        <v>49080</v>
      </c>
      <c r="E259" s="243">
        <f t="shared" ref="E259:M259" si="60">D259</f>
        <v>49080</v>
      </c>
      <c r="F259" s="243">
        <f t="shared" si="60"/>
        <v>49080</v>
      </c>
      <c r="G259" s="243">
        <f t="shared" si="60"/>
        <v>49080</v>
      </c>
      <c r="H259" s="243">
        <f t="shared" si="60"/>
        <v>49080</v>
      </c>
      <c r="I259" s="243">
        <f t="shared" si="60"/>
        <v>49080</v>
      </c>
      <c r="J259" s="243">
        <f t="shared" si="60"/>
        <v>49080</v>
      </c>
      <c r="K259" s="243">
        <f t="shared" si="60"/>
        <v>49080</v>
      </c>
      <c r="L259" s="243">
        <f t="shared" si="60"/>
        <v>49080</v>
      </c>
      <c r="M259" s="243">
        <f t="shared" si="60"/>
        <v>49080</v>
      </c>
      <c r="N259" s="29"/>
      <c r="O259" s="29"/>
      <c r="P259" s="29"/>
      <c r="Q259" s="29"/>
      <c r="R259" s="29"/>
      <c r="S259" s="29"/>
      <c r="T259" s="29"/>
      <c r="U259" s="29"/>
      <c r="V259" s="29"/>
      <c r="W259" s="29"/>
      <c r="X259" s="29"/>
      <c r="Y259" s="29"/>
    </row>
    <row r="260" spans="1:25" ht="15.75" customHeight="1" x14ac:dyDescent="0.25">
      <c r="A260" s="29"/>
      <c r="B260" s="213" t="s">
        <v>698</v>
      </c>
      <c r="C260" s="247"/>
      <c r="D260" s="247">
        <f>SUM(D261:D270)</f>
        <v>531012</v>
      </c>
      <c r="E260" s="247">
        <f>SUM(E261:E270)</f>
        <v>531012</v>
      </c>
      <c r="F260" s="247">
        <f t="shared" ref="F260:M260" si="61">SUM(F261:F270)</f>
        <v>531012</v>
      </c>
      <c r="G260" s="247">
        <f t="shared" si="61"/>
        <v>531012</v>
      </c>
      <c r="H260" s="247">
        <f t="shared" si="61"/>
        <v>531012</v>
      </c>
      <c r="I260" s="247">
        <f t="shared" si="61"/>
        <v>531012</v>
      </c>
      <c r="J260" s="247">
        <f t="shared" si="61"/>
        <v>531012</v>
      </c>
      <c r="K260" s="247">
        <f t="shared" si="61"/>
        <v>531012</v>
      </c>
      <c r="L260" s="247">
        <f t="shared" si="61"/>
        <v>531012</v>
      </c>
      <c r="M260" s="247">
        <f t="shared" si="61"/>
        <v>531012</v>
      </c>
      <c r="N260" s="29"/>
      <c r="O260" s="29"/>
      <c r="P260" s="29"/>
      <c r="Q260" s="29"/>
      <c r="R260" s="29"/>
      <c r="S260" s="29"/>
      <c r="T260" s="29"/>
      <c r="U260" s="29"/>
      <c r="V260" s="29"/>
      <c r="W260" s="29"/>
      <c r="X260" s="29"/>
      <c r="Y260" s="29"/>
    </row>
    <row r="261" spans="1:25" ht="15.75" customHeight="1" x14ac:dyDescent="0.25">
      <c r="A261" s="29"/>
      <c r="B261" s="237" t="s">
        <v>475</v>
      </c>
      <c r="C261" s="243"/>
      <c r="D261" s="243">
        <f>F204*12</f>
        <v>16680</v>
      </c>
      <c r="E261" s="243">
        <f t="shared" ref="E261:M261" si="62">D261</f>
        <v>16680</v>
      </c>
      <c r="F261" s="243">
        <f t="shared" si="62"/>
        <v>16680</v>
      </c>
      <c r="G261" s="243">
        <f t="shared" si="62"/>
        <v>16680</v>
      </c>
      <c r="H261" s="243">
        <f t="shared" si="62"/>
        <v>16680</v>
      </c>
      <c r="I261" s="243">
        <f t="shared" si="62"/>
        <v>16680</v>
      </c>
      <c r="J261" s="243">
        <f t="shared" si="62"/>
        <v>16680</v>
      </c>
      <c r="K261" s="243">
        <f t="shared" si="62"/>
        <v>16680</v>
      </c>
      <c r="L261" s="243">
        <f t="shared" si="62"/>
        <v>16680</v>
      </c>
      <c r="M261" s="243">
        <f t="shared" si="62"/>
        <v>16680</v>
      </c>
      <c r="N261" s="29"/>
      <c r="O261" s="29"/>
      <c r="P261" s="29"/>
      <c r="Q261" s="29"/>
      <c r="R261" s="29"/>
      <c r="S261" s="29"/>
      <c r="T261" s="29"/>
      <c r="U261" s="29"/>
      <c r="V261" s="29"/>
      <c r="W261" s="29"/>
      <c r="X261" s="29"/>
      <c r="Y261" s="29"/>
    </row>
    <row r="262" spans="1:25" ht="15.75" customHeight="1" x14ac:dyDescent="0.25">
      <c r="A262" s="29"/>
      <c r="B262" s="237" t="s">
        <v>699</v>
      </c>
      <c r="C262" s="243"/>
      <c r="D262" s="243">
        <f>F210*12</f>
        <v>71760</v>
      </c>
      <c r="E262" s="243">
        <f t="shared" ref="E262:M262" si="63">D262</f>
        <v>71760</v>
      </c>
      <c r="F262" s="243">
        <f t="shared" si="63"/>
        <v>71760</v>
      </c>
      <c r="G262" s="243">
        <f t="shared" si="63"/>
        <v>71760</v>
      </c>
      <c r="H262" s="243">
        <f t="shared" si="63"/>
        <v>71760</v>
      </c>
      <c r="I262" s="243">
        <f t="shared" si="63"/>
        <v>71760</v>
      </c>
      <c r="J262" s="243">
        <f t="shared" si="63"/>
        <v>71760</v>
      </c>
      <c r="K262" s="243">
        <f t="shared" si="63"/>
        <v>71760</v>
      </c>
      <c r="L262" s="243">
        <f t="shared" si="63"/>
        <v>71760</v>
      </c>
      <c r="M262" s="243">
        <f t="shared" si="63"/>
        <v>71760</v>
      </c>
      <c r="N262" s="29"/>
      <c r="O262" s="29"/>
      <c r="P262" s="29"/>
      <c r="Q262" s="29"/>
      <c r="R262" s="29"/>
      <c r="S262" s="29"/>
      <c r="T262" s="29"/>
      <c r="U262" s="29"/>
      <c r="V262" s="29"/>
      <c r="W262" s="29"/>
      <c r="X262" s="29"/>
      <c r="Y262" s="29"/>
    </row>
    <row r="263" spans="1:25" ht="15.75" customHeight="1" x14ac:dyDescent="0.25">
      <c r="A263" s="29"/>
      <c r="B263" s="237" t="s">
        <v>700</v>
      </c>
      <c r="C263" s="243"/>
      <c r="D263" s="243">
        <f>F220*12</f>
        <v>11700</v>
      </c>
      <c r="E263" s="243">
        <f t="shared" ref="E263:M263" si="64">D263</f>
        <v>11700</v>
      </c>
      <c r="F263" s="243">
        <f t="shared" si="64"/>
        <v>11700</v>
      </c>
      <c r="G263" s="243">
        <f t="shared" si="64"/>
        <v>11700</v>
      </c>
      <c r="H263" s="243">
        <f t="shared" si="64"/>
        <v>11700</v>
      </c>
      <c r="I263" s="243">
        <f t="shared" si="64"/>
        <v>11700</v>
      </c>
      <c r="J263" s="243">
        <f t="shared" si="64"/>
        <v>11700</v>
      </c>
      <c r="K263" s="243">
        <f t="shared" si="64"/>
        <v>11700</v>
      </c>
      <c r="L263" s="243">
        <f t="shared" si="64"/>
        <v>11700</v>
      </c>
      <c r="M263" s="243">
        <f t="shared" si="64"/>
        <v>11700</v>
      </c>
      <c r="N263" s="29"/>
      <c r="O263" s="29"/>
      <c r="P263" s="29"/>
      <c r="Q263" s="29"/>
      <c r="R263" s="29"/>
      <c r="S263" s="29"/>
      <c r="T263" s="29"/>
      <c r="U263" s="29"/>
      <c r="V263" s="29"/>
      <c r="W263" s="29"/>
      <c r="X263" s="29"/>
      <c r="Y263" s="29"/>
    </row>
    <row r="264" spans="1:25" ht="15.75" customHeight="1" x14ac:dyDescent="0.25">
      <c r="A264" s="29"/>
      <c r="B264" s="237" t="s">
        <v>640</v>
      </c>
      <c r="C264" s="243"/>
      <c r="D264" s="243">
        <f>F226*12</f>
        <v>2160</v>
      </c>
      <c r="E264" s="243">
        <f t="shared" ref="E264:M264" si="65">D264</f>
        <v>2160</v>
      </c>
      <c r="F264" s="243">
        <f t="shared" si="65"/>
        <v>2160</v>
      </c>
      <c r="G264" s="243">
        <f t="shared" si="65"/>
        <v>2160</v>
      </c>
      <c r="H264" s="243">
        <f t="shared" si="65"/>
        <v>2160</v>
      </c>
      <c r="I264" s="243">
        <f t="shared" si="65"/>
        <v>2160</v>
      </c>
      <c r="J264" s="243">
        <f t="shared" si="65"/>
        <v>2160</v>
      </c>
      <c r="K264" s="243">
        <f t="shared" si="65"/>
        <v>2160</v>
      </c>
      <c r="L264" s="243">
        <f t="shared" si="65"/>
        <v>2160</v>
      </c>
      <c r="M264" s="243">
        <f t="shared" si="65"/>
        <v>2160</v>
      </c>
      <c r="N264" s="29"/>
      <c r="O264" s="29"/>
      <c r="P264" s="29"/>
      <c r="Q264" s="29"/>
      <c r="R264" s="29"/>
      <c r="S264" s="29"/>
      <c r="T264" s="29"/>
      <c r="U264" s="29"/>
      <c r="V264" s="29"/>
      <c r="W264" s="29"/>
      <c r="X264" s="29"/>
      <c r="Y264" s="29"/>
    </row>
    <row r="265" spans="1:25" ht="27.75" customHeight="1" x14ac:dyDescent="0.25">
      <c r="A265" s="29"/>
      <c r="B265" s="237" t="s">
        <v>682</v>
      </c>
      <c r="C265" s="243"/>
      <c r="D265" s="243">
        <f>F229*12</f>
        <v>8952</v>
      </c>
      <c r="E265" s="243">
        <f t="shared" ref="E265:M265" si="66">D265</f>
        <v>8952</v>
      </c>
      <c r="F265" s="243">
        <f t="shared" si="66"/>
        <v>8952</v>
      </c>
      <c r="G265" s="243">
        <f t="shared" si="66"/>
        <v>8952</v>
      </c>
      <c r="H265" s="243">
        <f t="shared" si="66"/>
        <v>8952</v>
      </c>
      <c r="I265" s="243">
        <f t="shared" si="66"/>
        <v>8952</v>
      </c>
      <c r="J265" s="243">
        <f t="shared" si="66"/>
        <v>8952</v>
      </c>
      <c r="K265" s="243">
        <f t="shared" si="66"/>
        <v>8952</v>
      </c>
      <c r="L265" s="243">
        <f t="shared" si="66"/>
        <v>8952</v>
      </c>
      <c r="M265" s="243">
        <f t="shared" si="66"/>
        <v>8952</v>
      </c>
      <c r="N265" s="29"/>
      <c r="O265" s="29"/>
      <c r="P265" s="29"/>
      <c r="Q265" s="29"/>
      <c r="R265" s="29"/>
      <c r="S265" s="29"/>
      <c r="T265" s="29"/>
      <c r="U265" s="29"/>
      <c r="V265" s="29"/>
      <c r="W265" s="29"/>
      <c r="X265" s="29"/>
      <c r="Y265" s="29"/>
    </row>
    <row r="266" spans="1:25" ht="15.75" customHeight="1" x14ac:dyDescent="0.25">
      <c r="A266" s="29"/>
      <c r="B266" s="237" t="s">
        <v>708</v>
      </c>
      <c r="C266" s="243"/>
      <c r="D266" s="243">
        <f>F234*12</f>
        <v>4320</v>
      </c>
      <c r="E266" s="243">
        <f>D266</f>
        <v>4320</v>
      </c>
      <c r="F266" s="243">
        <f t="shared" ref="E266:M266" si="67">E266</f>
        <v>4320</v>
      </c>
      <c r="G266" s="243">
        <f t="shared" si="67"/>
        <v>4320</v>
      </c>
      <c r="H266" s="243">
        <f t="shared" si="67"/>
        <v>4320</v>
      </c>
      <c r="I266" s="243">
        <f t="shared" si="67"/>
        <v>4320</v>
      </c>
      <c r="J266" s="243">
        <f t="shared" si="67"/>
        <v>4320</v>
      </c>
      <c r="K266" s="243">
        <f t="shared" si="67"/>
        <v>4320</v>
      </c>
      <c r="L266" s="243">
        <f t="shared" si="67"/>
        <v>4320</v>
      </c>
      <c r="M266" s="243">
        <f t="shared" si="67"/>
        <v>4320</v>
      </c>
      <c r="N266" s="29"/>
      <c r="O266" s="29"/>
      <c r="P266" s="29"/>
      <c r="Q266" s="29"/>
      <c r="R266" s="29"/>
      <c r="S266" s="29"/>
      <c r="T266" s="29"/>
      <c r="U266" s="29"/>
      <c r="V266" s="29"/>
      <c r="W266" s="29"/>
      <c r="X266" s="29"/>
      <c r="Y266" s="29"/>
    </row>
    <row r="267" spans="1:25" ht="15.75" customHeight="1" x14ac:dyDescent="0.25">
      <c r="A267" s="29"/>
      <c r="B267" s="237" t="s">
        <v>715</v>
      </c>
      <c r="C267" s="243"/>
      <c r="D267" s="243">
        <f>F237*12</f>
        <v>3600</v>
      </c>
      <c r="E267" s="243">
        <f t="shared" ref="E267:M267" si="68">D267</f>
        <v>3600</v>
      </c>
      <c r="F267" s="243">
        <f t="shared" si="68"/>
        <v>3600</v>
      </c>
      <c r="G267" s="243">
        <f t="shared" si="68"/>
        <v>3600</v>
      </c>
      <c r="H267" s="243">
        <f t="shared" si="68"/>
        <v>3600</v>
      </c>
      <c r="I267" s="243">
        <f t="shared" si="68"/>
        <v>3600</v>
      </c>
      <c r="J267" s="243">
        <f t="shared" si="68"/>
        <v>3600</v>
      </c>
      <c r="K267" s="243">
        <f t="shared" si="68"/>
        <v>3600</v>
      </c>
      <c r="L267" s="243">
        <f t="shared" si="68"/>
        <v>3600</v>
      </c>
      <c r="M267" s="243">
        <f t="shared" si="68"/>
        <v>3600</v>
      </c>
      <c r="N267" s="29"/>
      <c r="O267" s="29"/>
      <c r="P267" s="29"/>
      <c r="Q267" s="29"/>
      <c r="R267" s="29"/>
      <c r="S267" s="29"/>
      <c r="T267" s="29"/>
      <c r="U267" s="29"/>
      <c r="V267" s="29"/>
      <c r="W267" s="29"/>
      <c r="X267" s="29"/>
      <c r="Y267" s="29"/>
    </row>
    <row r="268" spans="1:25" ht="15.75" customHeight="1" x14ac:dyDescent="0.25">
      <c r="A268" s="29"/>
      <c r="B268" s="237" t="s">
        <v>716</v>
      </c>
      <c r="C268" s="243"/>
      <c r="D268" s="243">
        <f>F240*12</f>
        <v>367200</v>
      </c>
      <c r="E268" s="243">
        <f t="shared" ref="E268:M268" si="69">D268</f>
        <v>367200</v>
      </c>
      <c r="F268" s="243">
        <f t="shared" si="69"/>
        <v>367200</v>
      </c>
      <c r="G268" s="243">
        <f t="shared" si="69"/>
        <v>367200</v>
      </c>
      <c r="H268" s="243">
        <f t="shared" si="69"/>
        <v>367200</v>
      </c>
      <c r="I268" s="243">
        <f t="shared" si="69"/>
        <v>367200</v>
      </c>
      <c r="J268" s="243">
        <f t="shared" si="69"/>
        <v>367200</v>
      </c>
      <c r="K268" s="243">
        <f t="shared" si="69"/>
        <v>367200</v>
      </c>
      <c r="L268" s="243">
        <f t="shared" si="69"/>
        <v>367200</v>
      </c>
      <c r="M268" s="243">
        <f t="shared" si="69"/>
        <v>367200</v>
      </c>
      <c r="N268" s="29"/>
      <c r="O268" s="29"/>
      <c r="P268" s="29"/>
      <c r="Q268" s="29"/>
      <c r="R268" s="29"/>
      <c r="S268" s="29"/>
      <c r="T268" s="29"/>
      <c r="U268" s="29"/>
      <c r="V268" s="29"/>
      <c r="W268" s="29"/>
      <c r="X268" s="29"/>
      <c r="Y268" s="29"/>
    </row>
    <row r="269" spans="1:25" ht="15.75" customHeight="1" x14ac:dyDescent="0.25">
      <c r="A269" s="29"/>
      <c r="B269" s="237" t="s">
        <v>704</v>
      </c>
      <c r="C269" s="243"/>
      <c r="D269" s="243">
        <f>F244*12</f>
        <v>5760</v>
      </c>
      <c r="E269" s="243">
        <f t="shared" ref="E269:M269" si="70">D269</f>
        <v>5760</v>
      </c>
      <c r="F269" s="243">
        <f t="shared" si="70"/>
        <v>5760</v>
      </c>
      <c r="G269" s="243">
        <f t="shared" si="70"/>
        <v>5760</v>
      </c>
      <c r="H269" s="243">
        <f t="shared" si="70"/>
        <v>5760</v>
      </c>
      <c r="I269" s="243">
        <f t="shared" si="70"/>
        <v>5760</v>
      </c>
      <c r="J269" s="243">
        <f t="shared" si="70"/>
        <v>5760</v>
      </c>
      <c r="K269" s="243">
        <f t="shared" si="70"/>
        <v>5760</v>
      </c>
      <c r="L269" s="243">
        <f t="shared" si="70"/>
        <v>5760</v>
      </c>
      <c r="M269" s="243">
        <f t="shared" si="70"/>
        <v>5760</v>
      </c>
      <c r="N269" s="29"/>
      <c r="O269" s="29"/>
      <c r="P269" s="29"/>
      <c r="Q269" s="29"/>
      <c r="R269" s="29"/>
      <c r="S269" s="29"/>
      <c r="T269" s="29"/>
      <c r="U269" s="29"/>
      <c r="V269" s="29"/>
      <c r="W269" s="29"/>
      <c r="X269" s="29"/>
      <c r="Y269" s="29"/>
    </row>
    <row r="270" spans="1:25" ht="15.75" customHeight="1" x14ac:dyDescent="0.25">
      <c r="A270" s="29"/>
      <c r="B270" s="237" t="s">
        <v>717</v>
      </c>
      <c r="C270" s="243"/>
      <c r="D270" s="243">
        <f>F248*12</f>
        <v>38880</v>
      </c>
      <c r="E270" s="243">
        <f t="shared" ref="E270:M270" si="71">D270</f>
        <v>38880</v>
      </c>
      <c r="F270" s="243">
        <f t="shared" si="71"/>
        <v>38880</v>
      </c>
      <c r="G270" s="243">
        <f t="shared" si="71"/>
        <v>38880</v>
      </c>
      <c r="H270" s="243">
        <f t="shared" si="71"/>
        <v>38880</v>
      </c>
      <c r="I270" s="243">
        <f t="shared" si="71"/>
        <v>38880</v>
      </c>
      <c r="J270" s="243">
        <f t="shared" si="71"/>
        <v>38880</v>
      </c>
      <c r="K270" s="243">
        <f t="shared" si="71"/>
        <v>38880</v>
      </c>
      <c r="L270" s="243">
        <f t="shared" si="71"/>
        <v>38880</v>
      </c>
      <c r="M270" s="243">
        <f t="shared" si="71"/>
        <v>38880</v>
      </c>
      <c r="N270" s="29"/>
      <c r="O270" s="29"/>
      <c r="P270" s="29"/>
      <c r="Q270" s="29"/>
      <c r="R270" s="29"/>
      <c r="S270" s="29"/>
      <c r="T270" s="29"/>
      <c r="U270" s="29"/>
      <c r="V270" s="29"/>
      <c r="W270" s="29"/>
      <c r="X270" s="29"/>
      <c r="Y270" s="29"/>
    </row>
    <row r="271" spans="1:25" ht="15.75" customHeight="1" x14ac:dyDescent="0.25">
      <c r="A271" s="29"/>
      <c r="B271" s="213" t="s">
        <v>114</v>
      </c>
      <c r="C271" s="247"/>
      <c r="D271" s="247">
        <f>D257+D260</f>
        <v>720642</v>
      </c>
      <c r="E271" s="247">
        <f>E257+E260</f>
        <v>720642</v>
      </c>
      <c r="F271" s="247">
        <f t="shared" ref="F271:M271" si="72">F257+F260</f>
        <v>720642</v>
      </c>
      <c r="G271" s="247">
        <f t="shared" si="72"/>
        <v>720642</v>
      </c>
      <c r="H271" s="247">
        <f t="shared" si="72"/>
        <v>720642</v>
      </c>
      <c r="I271" s="247">
        <f t="shared" si="72"/>
        <v>720642</v>
      </c>
      <c r="J271" s="247">
        <f t="shared" si="72"/>
        <v>720642</v>
      </c>
      <c r="K271" s="247">
        <f t="shared" si="72"/>
        <v>720642</v>
      </c>
      <c r="L271" s="247">
        <f t="shared" si="72"/>
        <v>720642</v>
      </c>
      <c r="M271" s="247">
        <f t="shared" si="72"/>
        <v>720642</v>
      </c>
      <c r="N271" s="29"/>
      <c r="O271" s="29"/>
      <c r="P271" s="29"/>
      <c r="Q271" s="29"/>
      <c r="R271" s="29"/>
      <c r="S271" s="29"/>
      <c r="T271" s="29"/>
      <c r="U271" s="29"/>
      <c r="V271" s="29"/>
      <c r="W271" s="29"/>
      <c r="X271" s="29"/>
      <c r="Y271" s="29"/>
    </row>
    <row r="272" spans="1:25" ht="15.75" customHeight="1" x14ac:dyDescent="0.25">
      <c r="A272" s="29"/>
      <c r="B272" s="2"/>
      <c r="C272" s="29"/>
      <c r="D272" s="29"/>
      <c r="E272" s="29"/>
      <c r="F272" s="29"/>
      <c r="G272" s="29"/>
      <c r="H272" s="29"/>
      <c r="I272" s="29"/>
      <c r="J272" s="29"/>
      <c r="K272" s="29"/>
      <c r="L272" s="2"/>
      <c r="M272" s="29"/>
      <c r="N272" s="29"/>
      <c r="O272" s="29"/>
      <c r="P272" s="29"/>
      <c r="Q272" s="29"/>
      <c r="R272" s="29"/>
      <c r="S272" s="29"/>
      <c r="T272" s="29"/>
      <c r="U272" s="29"/>
      <c r="V272" s="29"/>
      <c r="W272" s="29"/>
      <c r="X272" s="29"/>
      <c r="Y272" s="29"/>
    </row>
    <row r="273" spans="1:25" ht="15.75" customHeight="1" x14ac:dyDescent="0.25">
      <c r="A273" s="29"/>
      <c r="B273" s="2"/>
      <c r="C273" s="29"/>
      <c r="D273" s="29"/>
      <c r="E273" s="29"/>
      <c r="F273" s="29"/>
      <c r="G273" s="29"/>
      <c r="H273" s="29"/>
      <c r="I273" s="29"/>
      <c r="J273" s="29"/>
      <c r="K273" s="29"/>
      <c r="L273" s="2"/>
      <c r="M273" s="29"/>
      <c r="N273" s="29"/>
      <c r="O273" s="29"/>
      <c r="P273" s="29"/>
      <c r="Q273" s="29"/>
      <c r="R273" s="29"/>
      <c r="S273" s="29"/>
      <c r="T273" s="29"/>
      <c r="U273" s="29"/>
      <c r="V273" s="29"/>
      <c r="W273" s="29"/>
      <c r="X273" s="29"/>
      <c r="Y273" s="29"/>
    </row>
    <row r="274" spans="1:25" ht="15.75" customHeight="1" x14ac:dyDescent="0.25">
      <c r="A274" s="29"/>
      <c r="B274" s="2"/>
      <c r="C274" s="29"/>
      <c r="D274" s="29"/>
      <c r="E274" s="29"/>
      <c r="F274" s="29"/>
      <c r="G274" s="29"/>
      <c r="H274" s="29"/>
      <c r="I274" s="29"/>
      <c r="J274" s="29"/>
      <c r="K274" s="29"/>
      <c r="L274" s="2"/>
      <c r="M274" s="29"/>
      <c r="N274" s="29"/>
      <c r="O274" s="29"/>
      <c r="P274" s="29"/>
      <c r="Q274" s="29"/>
      <c r="R274" s="29"/>
      <c r="S274" s="29"/>
      <c r="T274" s="29"/>
      <c r="U274" s="29"/>
      <c r="V274" s="29"/>
      <c r="W274" s="29"/>
      <c r="X274" s="29"/>
      <c r="Y274" s="29"/>
    </row>
    <row r="275" spans="1:25" ht="15.75" customHeight="1" x14ac:dyDescent="0.25">
      <c r="A275" s="29"/>
      <c r="B275" s="2"/>
      <c r="C275" s="29"/>
      <c r="D275" s="29"/>
      <c r="E275" s="29"/>
      <c r="F275" s="29"/>
      <c r="G275" s="29"/>
      <c r="H275" s="29"/>
      <c r="I275" s="29"/>
      <c r="J275" s="29"/>
      <c r="K275" s="29"/>
      <c r="L275" s="2"/>
      <c r="M275" s="29"/>
      <c r="N275" s="29"/>
      <c r="O275" s="29"/>
      <c r="P275" s="29"/>
      <c r="Q275" s="29"/>
      <c r="R275" s="29"/>
      <c r="S275" s="29"/>
      <c r="T275" s="29"/>
      <c r="U275" s="29"/>
      <c r="V275" s="29"/>
      <c r="W275" s="29"/>
      <c r="X275" s="29"/>
      <c r="Y275" s="29"/>
    </row>
    <row r="276" spans="1:25" ht="15.75" customHeight="1" x14ac:dyDescent="0.25">
      <c r="A276" s="29"/>
      <c r="B276" s="2"/>
      <c r="C276" s="29"/>
      <c r="D276" s="29"/>
      <c r="E276" s="29"/>
      <c r="F276" s="29"/>
      <c r="G276" s="29"/>
      <c r="H276" s="29"/>
      <c r="I276" s="29"/>
      <c r="J276" s="29"/>
      <c r="K276" s="29"/>
      <c r="L276" s="2"/>
      <c r="M276" s="29"/>
      <c r="N276" s="29"/>
      <c r="O276" s="29"/>
      <c r="P276" s="29"/>
      <c r="Q276" s="29"/>
      <c r="R276" s="29"/>
      <c r="S276" s="29"/>
      <c r="T276" s="29"/>
      <c r="U276" s="29"/>
      <c r="V276" s="29"/>
      <c r="W276" s="29"/>
      <c r="X276" s="29"/>
      <c r="Y276" s="29"/>
    </row>
    <row r="277" spans="1:25" ht="15.75" customHeight="1" x14ac:dyDescent="0.25">
      <c r="A277" s="29"/>
      <c r="B277" s="2"/>
      <c r="C277" s="29"/>
      <c r="D277" s="29"/>
      <c r="E277" s="29"/>
      <c r="F277" s="29"/>
      <c r="G277" s="29"/>
      <c r="H277" s="29"/>
      <c r="I277" s="29"/>
      <c r="J277" s="29"/>
      <c r="K277" s="29"/>
      <c r="L277" s="2"/>
      <c r="M277" s="29"/>
      <c r="N277" s="29"/>
      <c r="O277" s="29"/>
      <c r="P277" s="29"/>
      <c r="Q277" s="29"/>
      <c r="R277" s="29"/>
      <c r="S277" s="29"/>
      <c r="T277" s="29"/>
      <c r="U277" s="29"/>
      <c r="V277" s="29"/>
      <c r="W277" s="29"/>
      <c r="X277" s="29"/>
      <c r="Y277" s="29"/>
    </row>
    <row r="278" spans="1:25" ht="15.75" customHeight="1" x14ac:dyDescent="0.25">
      <c r="A278" s="29"/>
      <c r="B278" s="2"/>
      <c r="C278" s="29"/>
      <c r="D278" s="29"/>
      <c r="E278" s="29"/>
      <c r="F278" s="29"/>
      <c r="G278" s="29"/>
      <c r="H278" s="29"/>
      <c r="I278" s="29"/>
      <c r="J278" s="29"/>
      <c r="K278" s="29"/>
      <c r="L278" s="2"/>
      <c r="M278" s="29"/>
      <c r="N278" s="29"/>
      <c r="O278" s="29"/>
      <c r="P278" s="29"/>
      <c r="Q278" s="29"/>
      <c r="R278" s="29"/>
      <c r="S278" s="29"/>
      <c r="T278" s="29"/>
      <c r="U278" s="29"/>
      <c r="V278" s="29"/>
      <c r="W278" s="29"/>
      <c r="X278" s="29"/>
      <c r="Y278" s="29"/>
    </row>
    <row r="279" spans="1:25" ht="15.75" customHeight="1" x14ac:dyDescent="0.25">
      <c r="A279" s="29"/>
      <c r="B279" s="2"/>
      <c r="C279" s="29"/>
      <c r="D279" s="29"/>
      <c r="E279" s="29"/>
      <c r="F279" s="29"/>
      <c r="G279" s="29"/>
      <c r="H279" s="29"/>
      <c r="I279" s="29"/>
      <c r="J279" s="29"/>
      <c r="K279" s="29"/>
      <c r="L279" s="2"/>
      <c r="M279" s="29"/>
      <c r="N279" s="29"/>
      <c r="O279" s="29"/>
      <c r="P279" s="29"/>
      <c r="Q279" s="29"/>
      <c r="R279" s="29"/>
      <c r="S279" s="29"/>
      <c r="T279" s="29"/>
      <c r="U279" s="29"/>
      <c r="V279" s="29"/>
      <c r="W279" s="29"/>
      <c r="X279" s="29"/>
      <c r="Y279" s="29"/>
    </row>
    <row r="280" spans="1:25" ht="15.75" customHeight="1" x14ac:dyDescent="0.25">
      <c r="A280" s="29"/>
      <c r="B280" s="2"/>
      <c r="C280" s="29"/>
      <c r="D280" s="29"/>
      <c r="E280" s="29"/>
      <c r="F280" s="29"/>
      <c r="G280" s="29"/>
      <c r="H280" s="29"/>
      <c r="I280" s="29"/>
      <c r="J280" s="29"/>
      <c r="K280" s="29"/>
      <c r="L280" s="2"/>
      <c r="M280" s="29"/>
      <c r="N280" s="29"/>
      <c r="O280" s="29"/>
      <c r="P280" s="29"/>
      <c r="Q280" s="29"/>
      <c r="R280" s="29"/>
      <c r="S280" s="29"/>
      <c r="T280" s="29"/>
      <c r="U280" s="29"/>
      <c r="V280" s="29"/>
      <c r="W280" s="29"/>
      <c r="X280" s="29"/>
      <c r="Y280" s="29"/>
    </row>
    <row r="281" spans="1:25" ht="15.75" customHeight="1" x14ac:dyDescent="0.25">
      <c r="A281" s="29"/>
      <c r="B281" s="2"/>
      <c r="C281" s="29"/>
      <c r="D281" s="29"/>
      <c r="E281" s="29"/>
      <c r="F281" s="29"/>
      <c r="G281" s="29"/>
      <c r="H281" s="29"/>
      <c r="I281" s="29"/>
      <c r="J281" s="29"/>
      <c r="K281" s="29"/>
      <c r="L281" s="2"/>
      <c r="M281" s="29"/>
      <c r="N281" s="29"/>
      <c r="O281" s="29"/>
      <c r="P281" s="29"/>
      <c r="Q281" s="29"/>
      <c r="R281" s="29"/>
      <c r="S281" s="29"/>
      <c r="T281" s="29"/>
      <c r="U281" s="29"/>
      <c r="V281" s="29"/>
      <c r="W281" s="29"/>
      <c r="X281" s="29"/>
      <c r="Y281" s="29"/>
    </row>
    <row r="282" spans="1:25" ht="15.75" customHeight="1" x14ac:dyDescent="0.25">
      <c r="A282" s="29"/>
      <c r="B282" s="2"/>
      <c r="C282" s="29"/>
      <c r="D282" s="29"/>
      <c r="E282" s="29"/>
      <c r="F282" s="29"/>
      <c r="G282" s="29"/>
      <c r="H282" s="29"/>
      <c r="I282" s="29"/>
      <c r="J282" s="29"/>
      <c r="K282" s="29"/>
      <c r="L282" s="2"/>
      <c r="M282" s="29"/>
      <c r="N282" s="29"/>
      <c r="O282" s="29"/>
      <c r="P282" s="29"/>
      <c r="Q282" s="29"/>
      <c r="R282" s="29"/>
      <c r="S282" s="29"/>
      <c r="T282" s="29"/>
      <c r="U282" s="29"/>
      <c r="V282" s="29"/>
      <c r="W282" s="29"/>
      <c r="X282" s="29"/>
      <c r="Y282" s="29"/>
    </row>
    <row r="283" spans="1:25" ht="15.75" customHeight="1" x14ac:dyDescent="0.25">
      <c r="A283" s="29"/>
      <c r="B283" s="2"/>
      <c r="C283" s="29"/>
      <c r="D283" s="29"/>
      <c r="E283" s="29"/>
      <c r="F283" s="29"/>
      <c r="G283" s="29"/>
      <c r="H283" s="29"/>
      <c r="I283" s="29"/>
      <c r="J283" s="29"/>
      <c r="K283" s="29"/>
      <c r="L283" s="2"/>
      <c r="M283" s="29"/>
      <c r="N283" s="29"/>
      <c r="O283" s="29"/>
      <c r="P283" s="29"/>
      <c r="Q283" s="29"/>
      <c r="R283" s="29"/>
      <c r="S283" s="29"/>
      <c r="T283" s="29"/>
      <c r="U283" s="29"/>
      <c r="V283" s="29"/>
      <c r="W283" s="29"/>
      <c r="X283" s="29"/>
      <c r="Y283" s="29"/>
    </row>
    <row r="284" spans="1:25" ht="15.75" customHeight="1" x14ac:dyDescent="0.25">
      <c r="A284" s="29"/>
      <c r="B284" s="2"/>
      <c r="C284" s="29"/>
      <c r="D284" s="29"/>
      <c r="E284" s="29"/>
      <c r="F284" s="29"/>
      <c r="G284" s="29"/>
      <c r="H284" s="29"/>
      <c r="I284" s="29"/>
      <c r="J284" s="29"/>
      <c r="K284" s="29"/>
      <c r="L284" s="2"/>
      <c r="M284" s="29"/>
      <c r="N284" s="29"/>
      <c r="O284" s="29"/>
      <c r="P284" s="29"/>
      <c r="Q284" s="29"/>
      <c r="R284" s="29"/>
      <c r="S284" s="29"/>
      <c r="T284" s="29"/>
      <c r="U284" s="29"/>
      <c r="V284" s="29"/>
      <c r="W284" s="29"/>
      <c r="X284" s="29"/>
      <c r="Y284" s="29"/>
    </row>
    <row r="285" spans="1:25" ht="15.75" customHeight="1" x14ac:dyDescent="0.25">
      <c r="A285" s="29"/>
      <c r="B285" s="2"/>
      <c r="C285" s="29"/>
      <c r="D285" s="29"/>
      <c r="E285" s="29"/>
      <c r="F285" s="29"/>
      <c r="G285" s="29"/>
      <c r="H285" s="29"/>
      <c r="I285" s="29"/>
      <c r="J285" s="29"/>
      <c r="K285" s="29"/>
      <c r="L285" s="2"/>
      <c r="M285" s="29"/>
      <c r="N285" s="29"/>
      <c r="O285" s="29"/>
      <c r="P285" s="29"/>
      <c r="Q285" s="29"/>
      <c r="R285" s="29"/>
      <c r="S285" s="29"/>
      <c r="T285" s="29"/>
      <c r="U285" s="29"/>
      <c r="V285" s="29"/>
      <c r="W285" s="29"/>
      <c r="X285" s="29"/>
      <c r="Y285" s="29"/>
    </row>
    <row r="286" spans="1:25" ht="15.75" customHeight="1" x14ac:dyDescent="0.25">
      <c r="A286" s="29"/>
      <c r="B286" s="2"/>
      <c r="C286" s="29"/>
      <c r="D286" s="29"/>
      <c r="E286" s="29"/>
      <c r="F286" s="29"/>
      <c r="G286" s="29"/>
      <c r="H286" s="29"/>
      <c r="I286" s="29"/>
      <c r="J286" s="29"/>
      <c r="K286" s="29"/>
      <c r="L286" s="2"/>
      <c r="M286" s="29"/>
      <c r="N286" s="29"/>
      <c r="O286" s="29"/>
      <c r="P286" s="29"/>
      <c r="Q286" s="29"/>
      <c r="R286" s="29"/>
      <c r="S286" s="29"/>
      <c r="T286" s="29"/>
      <c r="U286" s="29"/>
      <c r="V286" s="29"/>
      <c r="W286" s="29"/>
      <c r="X286" s="29"/>
      <c r="Y286" s="29"/>
    </row>
    <row r="287" spans="1:25" ht="15.75" customHeight="1" x14ac:dyDescent="0.25">
      <c r="A287" s="29"/>
      <c r="B287" s="2"/>
      <c r="C287" s="29"/>
      <c r="D287" s="29"/>
      <c r="E287" s="29"/>
      <c r="F287" s="29"/>
      <c r="G287" s="29"/>
      <c r="H287" s="29"/>
      <c r="I287" s="29"/>
      <c r="J287" s="29"/>
      <c r="K287" s="29"/>
      <c r="L287" s="2"/>
      <c r="M287" s="29"/>
      <c r="N287" s="29"/>
      <c r="O287" s="29"/>
      <c r="P287" s="29"/>
      <c r="Q287" s="29"/>
      <c r="R287" s="29"/>
      <c r="S287" s="29"/>
      <c r="T287" s="29"/>
      <c r="U287" s="29"/>
      <c r="V287" s="29"/>
      <c r="W287" s="29"/>
      <c r="X287" s="29"/>
      <c r="Y287" s="29"/>
    </row>
    <row r="288" spans="1:25" ht="15.75" customHeight="1" x14ac:dyDescent="0.25">
      <c r="A288" s="29"/>
      <c r="B288" s="2"/>
      <c r="C288" s="29"/>
      <c r="D288" s="29"/>
      <c r="E288" s="29"/>
      <c r="F288" s="29"/>
      <c r="G288" s="29"/>
      <c r="H288" s="29"/>
      <c r="I288" s="29"/>
      <c r="J288" s="29"/>
      <c r="K288" s="29"/>
      <c r="L288" s="2"/>
      <c r="M288" s="29"/>
      <c r="N288" s="29"/>
      <c r="O288" s="29"/>
      <c r="P288" s="29"/>
      <c r="Q288" s="29"/>
      <c r="R288" s="29"/>
      <c r="S288" s="29"/>
      <c r="T288" s="29"/>
      <c r="U288" s="29"/>
      <c r="V288" s="29"/>
      <c r="W288" s="29"/>
      <c r="X288" s="29"/>
      <c r="Y288" s="29"/>
    </row>
    <row r="289" spans="1:25" ht="15.75" customHeight="1" x14ac:dyDescent="0.25">
      <c r="A289" s="29"/>
      <c r="B289" s="2"/>
      <c r="C289" s="29"/>
      <c r="D289" s="29"/>
      <c r="E289" s="29"/>
      <c r="F289" s="29"/>
      <c r="G289" s="29"/>
      <c r="H289" s="29"/>
      <c r="I289" s="29"/>
      <c r="J289" s="29"/>
      <c r="K289" s="29"/>
      <c r="L289" s="2"/>
      <c r="M289" s="29"/>
      <c r="N289" s="29"/>
      <c r="O289" s="29"/>
      <c r="P289" s="29"/>
      <c r="Q289" s="29"/>
      <c r="R289" s="29"/>
      <c r="S289" s="29"/>
      <c r="T289" s="29"/>
      <c r="U289" s="29"/>
      <c r="V289" s="29"/>
      <c r="W289" s="29"/>
      <c r="X289" s="29"/>
      <c r="Y289" s="29"/>
    </row>
    <row r="290" spans="1:25" ht="15.75" customHeight="1" x14ac:dyDescent="0.25">
      <c r="A290" s="29"/>
      <c r="B290" s="2"/>
      <c r="C290" s="29"/>
      <c r="D290" s="29"/>
      <c r="E290" s="29"/>
      <c r="F290" s="29"/>
      <c r="G290" s="29"/>
      <c r="H290" s="29"/>
      <c r="I290" s="29"/>
      <c r="J290" s="29"/>
      <c r="K290" s="29"/>
      <c r="L290" s="2"/>
      <c r="M290" s="29"/>
      <c r="N290" s="29"/>
      <c r="O290" s="29"/>
      <c r="P290" s="29"/>
      <c r="Q290" s="29"/>
      <c r="R290" s="29"/>
      <c r="S290" s="29"/>
      <c r="T290" s="29"/>
      <c r="U290" s="29"/>
      <c r="V290" s="29"/>
      <c r="W290" s="29"/>
      <c r="X290" s="29"/>
      <c r="Y290" s="29"/>
    </row>
    <row r="291" spans="1:25" ht="15.75" customHeight="1" x14ac:dyDescent="0.25">
      <c r="A291" s="29"/>
      <c r="B291" s="2"/>
      <c r="C291" s="29"/>
      <c r="D291" s="29"/>
      <c r="E291" s="29"/>
      <c r="F291" s="29"/>
      <c r="G291" s="29"/>
      <c r="H291" s="29"/>
      <c r="I291" s="29"/>
      <c r="J291" s="29"/>
      <c r="K291" s="29"/>
      <c r="L291" s="2"/>
      <c r="M291" s="29"/>
      <c r="N291" s="29"/>
      <c r="O291" s="29"/>
      <c r="P291" s="29"/>
      <c r="Q291" s="29"/>
      <c r="R291" s="29"/>
      <c r="S291" s="29"/>
      <c r="T291" s="29"/>
      <c r="U291" s="29"/>
      <c r="V291" s="29"/>
      <c r="W291" s="29"/>
      <c r="X291" s="29"/>
      <c r="Y291" s="29"/>
    </row>
    <row r="292" spans="1:25" ht="15.75" customHeight="1" x14ac:dyDescent="0.25">
      <c r="A292" s="29"/>
      <c r="B292" s="2"/>
      <c r="C292" s="29"/>
      <c r="D292" s="29"/>
      <c r="E292" s="29"/>
      <c r="F292" s="29"/>
      <c r="G292" s="29"/>
      <c r="H292" s="29"/>
      <c r="I292" s="29"/>
      <c r="J292" s="29"/>
      <c r="K292" s="29"/>
      <c r="L292" s="2"/>
      <c r="M292" s="29"/>
      <c r="N292" s="29"/>
      <c r="O292" s="29"/>
      <c r="P292" s="29"/>
      <c r="Q292" s="29"/>
      <c r="R292" s="29"/>
      <c r="S292" s="29"/>
      <c r="T292" s="29"/>
      <c r="U292" s="29"/>
      <c r="V292" s="29"/>
      <c r="W292" s="29"/>
      <c r="X292" s="29"/>
      <c r="Y292" s="29"/>
    </row>
    <row r="293" spans="1:25" ht="15.75" customHeight="1" x14ac:dyDescent="0.25">
      <c r="A293" s="29"/>
      <c r="B293" s="2"/>
      <c r="C293" s="29"/>
      <c r="D293" s="29"/>
      <c r="E293" s="29"/>
      <c r="F293" s="29"/>
      <c r="G293" s="29"/>
      <c r="H293" s="29"/>
      <c r="I293" s="29"/>
      <c r="J293" s="29"/>
      <c r="K293" s="29"/>
      <c r="L293" s="2"/>
      <c r="M293" s="29"/>
      <c r="N293" s="29"/>
      <c r="O293" s="29"/>
      <c r="P293" s="29"/>
      <c r="Q293" s="29"/>
      <c r="R293" s="29"/>
      <c r="S293" s="29"/>
      <c r="T293" s="29"/>
      <c r="U293" s="29"/>
      <c r="V293" s="29"/>
      <c r="W293" s="29"/>
      <c r="X293" s="29"/>
      <c r="Y293" s="29"/>
    </row>
    <row r="294" spans="1:25" ht="15.75" customHeight="1" x14ac:dyDescent="0.25">
      <c r="A294" s="29"/>
      <c r="B294" s="2"/>
      <c r="C294" s="29"/>
      <c r="D294" s="29"/>
      <c r="E294" s="29"/>
      <c r="F294" s="29"/>
      <c r="G294" s="29"/>
      <c r="H294" s="29"/>
      <c r="I294" s="29"/>
      <c r="J294" s="29"/>
      <c r="K294" s="29"/>
      <c r="L294" s="2"/>
      <c r="M294" s="29"/>
      <c r="N294" s="29"/>
      <c r="O294" s="29"/>
      <c r="P294" s="29"/>
      <c r="Q294" s="29"/>
      <c r="R294" s="29"/>
      <c r="S294" s="29"/>
      <c r="T294" s="29"/>
      <c r="U294" s="29"/>
      <c r="V294" s="29"/>
      <c r="W294" s="29"/>
      <c r="X294" s="29"/>
      <c r="Y294" s="29"/>
    </row>
    <row r="295" spans="1:25" ht="15.75" customHeight="1" x14ac:dyDescent="0.25">
      <c r="A295" s="29"/>
      <c r="B295" s="2"/>
      <c r="C295" s="29"/>
      <c r="D295" s="29"/>
      <c r="E295" s="29"/>
      <c r="F295" s="29"/>
      <c r="G295" s="29"/>
      <c r="H295" s="29"/>
      <c r="I295" s="29"/>
      <c r="J295" s="29"/>
      <c r="K295" s="29"/>
      <c r="L295" s="2"/>
      <c r="M295" s="29"/>
      <c r="N295" s="29"/>
      <c r="O295" s="29"/>
      <c r="P295" s="29"/>
      <c r="Q295" s="29"/>
      <c r="R295" s="29"/>
      <c r="S295" s="29"/>
      <c r="T295" s="29"/>
      <c r="U295" s="29"/>
      <c r="V295" s="29"/>
      <c r="W295" s="29"/>
      <c r="X295" s="29"/>
      <c r="Y295" s="29"/>
    </row>
    <row r="296" spans="1:25" ht="15.75" customHeight="1" x14ac:dyDescent="0.25">
      <c r="A296" s="29"/>
      <c r="B296" s="2"/>
      <c r="C296" s="29"/>
      <c r="D296" s="29"/>
      <c r="E296" s="29"/>
      <c r="F296" s="29"/>
      <c r="G296" s="29"/>
      <c r="H296" s="29"/>
      <c r="I296" s="29"/>
      <c r="J296" s="29"/>
      <c r="K296" s="29"/>
      <c r="L296" s="2"/>
      <c r="M296" s="29"/>
      <c r="N296" s="29"/>
      <c r="O296" s="29"/>
      <c r="P296" s="29"/>
      <c r="Q296" s="29"/>
      <c r="R296" s="29"/>
      <c r="S296" s="29"/>
      <c r="T296" s="29"/>
      <c r="U296" s="29"/>
      <c r="V296" s="29"/>
      <c r="W296" s="29"/>
      <c r="X296" s="29"/>
      <c r="Y296" s="29"/>
    </row>
    <row r="297" spans="1:25" ht="15.75" customHeight="1" x14ac:dyDescent="0.25">
      <c r="A297" s="29"/>
      <c r="B297" s="2"/>
      <c r="C297" s="29"/>
      <c r="D297" s="29"/>
      <c r="E297" s="29"/>
      <c r="F297" s="29"/>
      <c r="G297" s="29"/>
      <c r="H297" s="29"/>
      <c r="I297" s="29"/>
      <c r="J297" s="29"/>
      <c r="K297" s="29"/>
      <c r="L297" s="2"/>
      <c r="M297" s="29"/>
      <c r="N297" s="29"/>
      <c r="O297" s="29"/>
      <c r="P297" s="29"/>
      <c r="Q297" s="29"/>
      <c r="R297" s="29"/>
      <c r="S297" s="29"/>
      <c r="T297" s="29"/>
      <c r="U297" s="29"/>
      <c r="V297" s="29"/>
      <c r="W297" s="29"/>
      <c r="X297" s="29"/>
      <c r="Y297" s="29"/>
    </row>
    <row r="298" spans="1:25" ht="15.75" customHeight="1" x14ac:dyDescent="0.25">
      <c r="A298" s="29"/>
      <c r="B298" s="2"/>
      <c r="C298" s="29"/>
      <c r="D298" s="29"/>
      <c r="E298" s="29"/>
      <c r="F298" s="29"/>
      <c r="G298" s="29"/>
      <c r="H298" s="29"/>
      <c r="I298" s="29"/>
      <c r="J298" s="29"/>
      <c r="K298" s="29"/>
      <c r="L298" s="2"/>
      <c r="M298" s="29"/>
      <c r="N298" s="29"/>
      <c r="O298" s="29"/>
      <c r="P298" s="29"/>
      <c r="Q298" s="29"/>
      <c r="R298" s="29"/>
      <c r="S298" s="29"/>
      <c r="T298" s="29"/>
      <c r="U298" s="29"/>
      <c r="V298" s="29"/>
      <c r="W298" s="29"/>
      <c r="X298" s="29"/>
      <c r="Y298" s="29"/>
    </row>
    <row r="299" spans="1:25" ht="15.75" customHeight="1" x14ac:dyDescent="0.25">
      <c r="A299" s="29"/>
      <c r="B299" s="2"/>
      <c r="C299" s="29"/>
      <c r="D299" s="29"/>
      <c r="E299" s="29"/>
      <c r="F299" s="29"/>
      <c r="G299" s="29"/>
      <c r="H299" s="29"/>
      <c r="I299" s="29"/>
      <c r="J299" s="29"/>
      <c r="K299" s="29"/>
      <c r="L299" s="2"/>
      <c r="M299" s="29"/>
      <c r="N299" s="29"/>
      <c r="O299" s="29"/>
      <c r="P299" s="29"/>
      <c r="Q299" s="29"/>
      <c r="R299" s="29"/>
      <c r="S299" s="29"/>
      <c r="T299" s="29"/>
      <c r="U299" s="29"/>
      <c r="V299" s="29"/>
      <c r="W299" s="29"/>
      <c r="X299" s="29"/>
      <c r="Y299" s="29"/>
    </row>
    <row r="300" spans="1:25" ht="15.75" customHeight="1" x14ac:dyDescent="0.25">
      <c r="A300" s="29"/>
      <c r="B300" s="2"/>
      <c r="C300" s="29"/>
      <c r="D300" s="29"/>
      <c r="E300" s="29"/>
      <c r="F300" s="29"/>
      <c r="G300" s="29"/>
      <c r="H300" s="29"/>
      <c r="I300" s="29"/>
      <c r="J300" s="29"/>
      <c r="K300" s="29"/>
      <c r="L300" s="2"/>
      <c r="M300" s="29"/>
      <c r="N300" s="29"/>
      <c r="O300" s="29"/>
      <c r="P300" s="29"/>
      <c r="Q300" s="29"/>
      <c r="R300" s="29"/>
      <c r="S300" s="29"/>
      <c r="T300" s="29"/>
      <c r="U300" s="29"/>
      <c r="V300" s="29"/>
      <c r="W300" s="29"/>
      <c r="X300" s="29"/>
      <c r="Y300" s="29"/>
    </row>
    <row r="301" spans="1:25" ht="15.75" customHeight="1" x14ac:dyDescent="0.25">
      <c r="A301" s="29"/>
      <c r="B301" s="2"/>
      <c r="C301" s="29"/>
      <c r="D301" s="29"/>
      <c r="E301" s="29"/>
      <c r="F301" s="29"/>
      <c r="G301" s="29"/>
      <c r="H301" s="29"/>
      <c r="I301" s="29"/>
      <c r="J301" s="29"/>
      <c r="K301" s="29"/>
      <c r="L301" s="2"/>
      <c r="M301" s="29"/>
      <c r="N301" s="29"/>
      <c r="O301" s="29"/>
      <c r="P301" s="29"/>
      <c r="Q301" s="29"/>
      <c r="R301" s="29"/>
      <c r="S301" s="29"/>
      <c r="T301" s="29"/>
      <c r="U301" s="29"/>
      <c r="V301" s="29"/>
      <c r="W301" s="29"/>
      <c r="X301" s="29"/>
      <c r="Y301" s="29"/>
    </row>
    <row r="302" spans="1:25" ht="15.75" customHeight="1" x14ac:dyDescent="0.25">
      <c r="A302" s="29"/>
      <c r="B302" s="2"/>
      <c r="C302" s="29"/>
      <c r="D302" s="29"/>
      <c r="E302" s="29"/>
      <c r="F302" s="29"/>
      <c r="G302" s="29"/>
      <c r="H302" s="29"/>
      <c r="I302" s="29"/>
      <c r="J302" s="29"/>
      <c r="K302" s="29"/>
      <c r="L302" s="2"/>
      <c r="M302" s="29"/>
      <c r="N302" s="29"/>
      <c r="O302" s="29"/>
      <c r="P302" s="29"/>
      <c r="Q302" s="29"/>
      <c r="R302" s="29"/>
      <c r="S302" s="29"/>
      <c r="T302" s="29"/>
      <c r="U302" s="29"/>
      <c r="V302" s="29"/>
      <c r="W302" s="29"/>
      <c r="X302" s="29"/>
      <c r="Y302" s="29"/>
    </row>
    <row r="303" spans="1:25" ht="15.75" customHeight="1" x14ac:dyDescent="0.25">
      <c r="A303" s="29"/>
      <c r="B303" s="2"/>
      <c r="C303" s="29"/>
      <c r="D303" s="29"/>
      <c r="E303" s="29"/>
      <c r="F303" s="29"/>
      <c r="G303" s="29"/>
      <c r="H303" s="29"/>
      <c r="I303" s="29"/>
      <c r="J303" s="29"/>
      <c r="K303" s="29"/>
      <c r="L303" s="2"/>
      <c r="M303" s="29"/>
      <c r="N303" s="29"/>
      <c r="O303" s="29"/>
      <c r="P303" s="29"/>
      <c r="Q303" s="29"/>
      <c r="R303" s="29"/>
      <c r="S303" s="29"/>
      <c r="T303" s="29"/>
      <c r="U303" s="29"/>
      <c r="V303" s="29"/>
      <c r="W303" s="29"/>
      <c r="X303" s="29"/>
      <c r="Y303" s="29"/>
    </row>
    <row r="304" spans="1:25" ht="15.75" customHeight="1" x14ac:dyDescent="0.25">
      <c r="A304" s="29"/>
      <c r="B304" s="2"/>
      <c r="C304" s="29"/>
      <c r="D304" s="29"/>
      <c r="E304" s="29"/>
      <c r="F304" s="29"/>
      <c r="G304" s="29"/>
      <c r="H304" s="29"/>
      <c r="I304" s="29"/>
      <c r="J304" s="29"/>
      <c r="K304" s="29"/>
      <c r="L304" s="2"/>
      <c r="M304" s="29"/>
      <c r="N304" s="29"/>
      <c r="O304" s="29"/>
      <c r="P304" s="29"/>
      <c r="Q304" s="29"/>
      <c r="R304" s="29"/>
      <c r="S304" s="29"/>
      <c r="T304" s="29"/>
      <c r="U304" s="29"/>
      <c r="V304" s="29"/>
      <c r="W304" s="29"/>
      <c r="X304" s="29"/>
      <c r="Y304" s="29"/>
    </row>
    <row r="305" spans="1:25" ht="15.75" customHeight="1" x14ac:dyDescent="0.25">
      <c r="A305" s="29"/>
      <c r="B305" s="2"/>
      <c r="C305" s="29"/>
      <c r="D305" s="29"/>
      <c r="E305" s="29"/>
      <c r="F305" s="29"/>
      <c r="G305" s="29"/>
      <c r="H305" s="29"/>
      <c r="I305" s="29"/>
      <c r="J305" s="29"/>
      <c r="K305" s="29"/>
      <c r="L305" s="2"/>
      <c r="M305" s="29"/>
      <c r="N305" s="29"/>
      <c r="O305" s="29"/>
      <c r="P305" s="29"/>
      <c r="Q305" s="29"/>
      <c r="R305" s="29"/>
      <c r="S305" s="29"/>
      <c r="T305" s="29"/>
      <c r="U305" s="29"/>
      <c r="V305" s="29"/>
      <c r="W305" s="29"/>
      <c r="X305" s="29"/>
      <c r="Y305" s="29"/>
    </row>
    <row r="306" spans="1:25" ht="15.75" customHeight="1" x14ac:dyDescent="0.25">
      <c r="A306" s="29"/>
      <c r="B306" s="2"/>
      <c r="C306" s="29"/>
      <c r="D306" s="29"/>
      <c r="E306" s="29"/>
      <c r="F306" s="29"/>
      <c r="G306" s="29"/>
      <c r="H306" s="29"/>
      <c r="I306" s="29"/>
      <c r="J306" s="29"/>
      <c r="K306" s="29"/>
      <c r="L306" s="2"/>
      <c r="M306" s="29"/>
      <c r="N306" s="29"/>
      <c r="O306" s="29"/>
      <c r="P306" s="29"/>
      <c r="Q306" s="29"/>
      <c r="R306" s="29"/>
      <c r="S306" s="29"/>
      <c r="T306" s="29"/>
      <c r="U306" s="29"/>
      <c r="V306" s="29"/>
      <c r="W306" s="29"/>
      <c r="X306" s="29"/>
      <c r="Y306" s="29"/>
    </row>
    <row r="307" spans="1:25" ht="15.75" customHeight="1" x14ac:dyDescent="0.25">
      <c r="A307" s="29"/>
      <c r="B307" s="2"/>
      <c r="C307" s="29"/>
      <c r="D307" s="29"/>
      <c r="E307" s="29"/>
      <c r="F307" s="29"/>
      <c r="G307" s="29"/>
      <c r="H307" s="29"/>
      <c r="I307" s="29"/>
      <c r="J307" s="29"/>
      <c r="K307" s="29"/>
      <c r="L307" s="2"/>
      <c r="M307" s="29"/>
      <c r="N307" s="29"/>
      <c r="O307" s="29"/>
      <c r="P307" s="29"/>
      <c r="Q307" s="29"/>
      <c r="R307" s="29"/>
      <c r="S307" s="29"/>
      <c r="T307" s="29"/>
      <c r="U307" s="29"/>
      <c r="V307" s="29"/>
      <c r="W307" s="29"/>
      <c r="X307" s="29"/>
      <c r="Y307" s="29"/>
    </row>
    <row r="308" spans="1:25" ht="15.75" customHeight="1" x14ac:dyDescent="0.25">
      <c r="A308" s="29"/>
      <c r="B308" s="2"/>
      <c r="C308" s="29"/>
      <c r="D308" s="29"/>
      <c r="E308" s="29"/>
      <c r="F308" s="29"/>
      <c r="G308" s="29"/>
      <c r="H308" s="29"/>
      <c r="I308" s="29"/>
      <c r="J308" s="29"/>
      <c r="K308" s="29"/>
      <c r="L308" s="2"/>
      <c r="M308" s="29"/>
      <c r="N308" s="29"/>
      <c r="O308" s="29"/>
      <c r="P308" s="29"/>
      <c r="Q308" s="29"/>
      <c r="R308" s="29"/>
      <c r="S308" s="29"/>
      <c r="T308" s="29"/>
      <c r="U308" s="29"/>
      <c r="V308" s="29"/>
      <c r="W308" s="29"/>
      <c r="X308" s="29"/>
      <c r="Y308" s="29"/>
    </row>
    <row r="309" spans="1:25" ht="15.75" customHeight="1" x14ac:dyDescent="0.25">
      <c r="A309" s="29"/>
      <c r="B309" s="2"/>
      <c r="C309" s="29"/>
      <c r="D309" s="29"/>
      <c r="E309" s="29"/>
      <c r="F309" s="29"/>
      <c r="G309" s="29"/>
      <c r="H309" s="29"/>
      <c r="I309" s="29"/>
      <c r="J309" s="29"/>
      <c r="K309" s="29"/>
      <c r="L309" s="2"/>
      <c r="M309" s="29"/>
      <c r="N309" s="29"/>
      <c r="O309" s="29"/>
      <c r="P309" s="29"/>
      <c r="Q309" s="29"/>
      <c r="R309" s="29"/>
      <c r="S309" s="29"/>
      <c r="T309" s="29"/>
      <c r="U309" s="29"/>
      <c r="V309" s="29"/>
      <c r="W309" s="29"/>
      <c r="X309" s="29"/>
      <c r="Y309" s="29"/>
    </row>
    <row r="310" spans="1:25" ht="15.75" customHeight="1" x14ac:dyDescent="0.25">
      <c r="A310" s="29"/>
      <c r="B310" s="2"/>
      <c r="C310" s="29"/>
      <c r="D310" s="29"/>
      <c r="E310" s="29"/>
      <c r="F310" s="29"/>
      <c r="G310" s="29"/>
      <c r="H310" s="29"/>
      <c r="I310" s="29"/>
      <c r="J310" s="29"/>
      <c r="K310" s="29"/>
      <c r="L310" s="2"/>
      <c r="M310" s="29"/>
      <c r="N310" s="29"/>
      <c r="O310" s="29"/>
      <c r="P310" s="29"/>
      <c r="Q310" s="29"/>
      <c r="R310" s="29"/>
      <c r="S310" s="29"/>
      <c r="T310" s="29"/>
      <c r="U310" s="29"/>
      <c r="V310" s="29"/>
      <c r="W310" s="29"/>
      <c r="X310" s="29"/>
      <c r="Y310" s="29"/>
    </row>
    <row r="311" spans="1:25" ht="15.75" customHeight="1" x14ac:dyDescent="0.25">
      <c r="A311" s="29"/>
      <c r="B311" s="2"/>
      <c r="C311" s="29"/>
      <c r="D311" s="29"/>
      <c r="E311" s="29"/>
      <c r="F311" s="29"/>
      <c r="G311" s="29"/>
      <c r="H311" s="29"/>
      <c r="I311" s="29"/>
      <c r="J311" s="29"/>
      <c r="K311" s="29"/>
      <c r="L311" s="2"/>
      <c r="M311" s="29"/>
      <c r="N311" s="29"/>
      <c r="O311" s="29"/>
      <c r="P311" s="29"/>
      <c r="Q311" s="29"/>
      <c r="R311" s="29"/>
      <c r="S311" s="29"/>
      <c r="T311" s="29"/>
      <c r="U311" s="29"/>
      <c r="V311" s="29"/>
      <c r="W311" s="29"/>
      <c r="X311" s="29"/>
      <c r="Y311" s="29"/>
    </row>
    <row r="312" spans="1:25" ht="15.75" customHeight="1" x14ac:dyDescent="0.25">
      <c r="A312" s="29"/>
      <c r="B312" s="2"/>
      <c r="C312" s="29"/>
      <c r="D312" s="29"/>
      <c r="E312" s="29"/>
      <c r="F312" s="29"/>
      <c r="G312" s="29"/>
      <c r="H312" s="29"/>
      <c r="I312" s="29"/>
      <c r="J312" s="29"/>
      <c r="K312" s="29"/>
      <c r="L312" s="2"/>
      <c r="M312" s="29"/>
      <c r="N312" s="29"/>
      <c r="O312" s="29"/>
      <c r="P312" s="29"/>
      <c r="Q312" s="29"/>
      <c r="R312" s="29"/>
      <c r="S312" s="29"/>
      <c r="T312" s="29"/>
      <c r="U312" s="29"/>
      <c r="V312" s="29"/>
      <c r="W312" s="29"/>
      <c r="X312" s="29"/>
      <c r="Y312" s="29"/>
    </row>
    <row r="313" spans="1:25" ht="15.75" customHeight="1" x14ac:dyDescent="0.25">
      <c r="A313" s="29"/>
      <c r="B313" s="2"/>
      <c r="C313" s="29"/>
      <c r="D313" s="29"/>
      <c r="E313" s="29"/>
      <c r="F313" s="29"/>
      <c r="G313" s="29"/>
      <c r="H313" s="29"/>
      <c r="I313" s="29"/>
      <c r="J313" s="29"/>
      <c r="K313" s="29"/>
      <c r="L313" s="2"/>
      <c r="M313" s="29"/>
      <c r="N313" s="29"/>
      <c r="O313" s="29"/>
      <c r="P313" s="29"/>
      <c r="Q313" s="29"/>
      <c r="R313" s="29"/>
      <c r="S313" s="29"/>
      <c r="T313" s="29"/>
      <c r="U313" s="29"/>
      <c r="V313" s="29"/>
      <c r="W313" s="29"/>
      <c r="X313" s="29"/>
      <c r="Y313" s="29"/>
    </row>
    <row r="314" spans="1:25" ht="15.75" customHeight="1" x14ac:dyDescent="0.25">
      <c r="A314" s="29"/>
      <c r="B314" s="2"/>
      <c r="C314" s="29"/>
      <c r="D314" s="29"/>
      <c r="E314" s="29"/>
      <c r="F314" s="29"/>
      <c r="G314" s="29"/>
      <c r="H314" s="29"/>
      <c r="I314" s="29"/>
      <c r="J314" s="29"/>
      <c r="K314" s="29"/>
      <c r="L314" s="2"/>
      <c r="M314" s="29"/>
      <c r="N314" s="29"/>
      <c r="O314" s="29"/>
      <c r="P314" s="29"/>
      <c r="Q314" s="29"/>
      <c r="R314" s="29"/>
      <c r="S314" s="29"/>
      <c r="T314" s="29"/>
      <c r="U314" s="29"/>
      <c r="V314" s="29"/>
      <c r="W314" s="29"/>
      <c r="X314" s="29"/>
      <c r="Y314" s="29"/>
    </row>
    <row r="315" spans="1:25" ht="15.75" customHeight="1" x14ac:dyDescent="0.25">
      <c r="A315" s="29"/>
      <c r="B315" s="2"/>
      <c r="C315" s="29"/>
      <c r="D315" s="29"/>
      <c r="E315" s="29"/>
      <c r="F315" s="29"/>
      <c r="G315" s="29"/>
      <c r="H315" s="29"/>
      <c r="I315" s="29"/>
      <c r="J315" s="29"/>
      <c r="K315" s="29"/>
      <c r="L315" s="2"/>
      <c r="M315" s="29"/>
      <c r="N315" s="29"/>
      <c r="O315" s="29"/>
      <c r="P315" s="29"/>
      <c r="Q315" s="29"/>
      <c r="R315" s="29"/>
      <c r="S315" s="29"/>
      <c r="T315" s="29"/>
      <c r="U315" s="29"/>
      <c r="V315" s="29"/>
      <c r="W315" s="29"/>
      <c r="X315" s="29"/>
      <c r="Y315" s="29"/>
    </row>
    <row r="316" spans="1:25" ht="15.75" customHeight="1" x14ac:dyDescent="0.25">
      <c r="A316" s="29"/>
      <c r="B316" s="2"/>
      <c r="C316" s="29"/>
      <c r="D316" s="29"/>
      <c r="E316" s="29"/>
      <c r="F316" s="29"/>
      <c r="G316" s="29"/>
      <c r="H316" s="29"/>
      <c r="I316" s="29"/>
      <c r="J316" s="29"/>
      <c r="K316" s="29"/>
      <c r="L316" s="2"/>
      <c r="M316" s="29"/>
      <c r="N316" s="29"/>
      <c r="O316" s="29"/>
      <c r="P316" s="29"/>
      <c r="Q316" s="29"/>
      <c r="R316" s="29"/>
      <c r="S316" s="29"/>
      <c r="T316" s="29"/>
      <c r="U316" s="29"/>
      <c r="V316" s="29"/>
      <c r="W316" s="29"/>
      <c r="X316" s="29"/>
      <c r="Y316" s="29"/>
    </row>
    <row r="317" spans="1:25" ht="15.75" customHeight="1" x14ac:dyDescent="0.25">
      <c r="A317" s="29"/>
      <c r="B317" s="2"/>
      <c r="C317" s="29"/>
      <c r="D317" s="29"/>
      <c r="E317" s="29"/>
      <c r="F317" s="29"/>
      <c r="G317" s="29"/>
      <c r="H317" s="29"/>
      <c r="I317" s="29"/>
      <c r="J317" s="29"/>
      <c r="K317" s="29"/>
      <c r="L317" s="2"/>
      <c r="M317" s="29"/>
      <c r="N317" s="29"/>
      <c r="O317" s="29"/>
      <c r="P317" s="29"/>
      <c r="Q317" s="29"/>
      <c r="R317" s="29"/>
      <c r="S317" s="29"/>
      <c r="T317" s="29"/>
      <c r="U317" s="29"/>
      <c r="V317" s="29"/>
      <c r="W317" s="29"/>
      <c r="X317" s="29"/>
      <c r="Y317" s="29"/>
    </row>
    <row r="318" spans="1:25" ht="15.75" customHeight="1" x14ac:dyDescent="0.25">
      <c r="A318" s="29"/>
      <c r="B318" s="2"/>
      <c r="C318" s="29"/>
      <c r="D318" s="29"/>
      <c r="E318" s="29"/>
      <c r="F318" s="29"/>
      <c r="G318" s="29"/>
      <c r="H318" s="29"/>
      <c r="I318" s="29"/>
      <c r="J318" s="29"/>
      <c r="K318" s="29"/>
      <c r="L318" s="2"/>
      <c r="M318" s="29"/>
      <c r="N318" s="29"/>
      <c r="O318" s="29"/>
      <c r="P318" s="29"/>
      <c r="Q318" s="29"/>
      <c r="R318" s="29"/>
      <c r="S318" s="29"/>
      <c r="T318" s="29"/>
      <c r="U318" s="29"/>
      <c r="V318" s="29"/>
      <c r="W318" s="29"/>
      <c r="X318" s="29"/>
      <c r="Y318" s="29"/>
    </row>
    <row r="319" spans="1:25" ht="15.75" customHeight="1" x14ac:dyDescent="0.25">
      <c r="A319" s="29"/>
      <c r="B319" s="2"/>
      <c r="C319" s="29"/>
      <c r="D319" s="29"/>
      <c r="E319" s="29"/>
      <c r="F319" s="29"/>
      <c r="G319" s="29"/>
      <c r="H319" s="29"/>
      <c r="I319" s="29"/>
      <c r="J319" s="29"/>
      <c r="K319" s="29"/>
      <c r="L319" s="2"/>
      <c r="M319" s="29"/>
      <c r="N319" s="29"/>
      <c r="O319" s="29"/>
      <c r="P319" s="29"/>
      <c r="Q319" s="29"/>
      <c r="R319" s="29"/>
      <c r="S319" s="29"/>
      <c r="T319" s="29"/>
      <c r="U319" s="29"/>
      <c r="V319" s="29"/>
      <c r="W319" s="29"/>
      <c r="X319" s="29"/>
      <c r="Y319" s="29"/>
    </row>
    <row r="320" spans="1:25" ht="15.75" customHeight="1" x14ac:dyDescent="0.25">
      <c r="A320" s="29"/>
      <c r="B320" s="2"/>
      <c r="C320" s="29"/>
      <c r="D320" s="29"/>
      <c r="E320" s="29"/>
      <c r="F320" s="29"/>
      <c r="G320" s="29"/>
      <c r="H320" s="29"/>
      <c r="I320" s="29"/>
      <c r="J320" s="29"/>
      <c r="K320" s="29"/>
      <c r="L320" s="2"/>
      <c r="M320" s="29"/>
      <c r="N320" s="29"/>
      <c r="O320" s="29"/>
      <c r="P320" s="29"/>
      <c r="Q320" s="29"/>
      <c r="R320" s="29"/>
      <c r="S320" s="29"/>
      <c r="T320" s="29"/>
      <c r="U320" s="29"/>
      <c r="V320" s="29"/>
      <c r="W320" s="29"/>
      <c r="X320" s="29"/>
      <c r="Y320" s="29"/>
    </row>
    <row r="321" spans="1:25" ht="15.75" customHeight="1" x14ac:dyDescent="0.25">
      <c r="A321" s="29"/>
      <c r="B321" s="2"/>
      <c r="C321" s="29"/>
      <c r="D321" s="29"/>
      <c r="E321" s="29"/>
      <c r="F321" s="29"/>
      <c r="G321" s="29"/>
      <c r="H321" s="29"/>
      <c r="I321" s="29"/>
      <c r="J321" s="29"/>
      <c r="K321" s="29"/>
      <c r="L321" s="2"/>
      <c r="M321" s="29"/>
      <c r="N321" s="29"/>
      <c r="O321" s="29"/>
      <c r="P321" s="29"/>
      <c r="Q321" s="29"/>
      <c r="R321" s="29"/>
      <c r="S321" s="29"/>
      <c r="T321" s="29"/>
      <c r="U321" s="29"/>
      <c r="V321" s="29"/>
      <c r="W321" s="29"/>
      <c r="X321" s="29"/>
      <c r="Y321" s="29"/>
    </row>
    <row r="322" spans="1:25" ht="15.75" customHeight="1" x14ac:dyDescent="0.25">
      <c r="A322" s="29"/>
      <c r="B322" s="2"/>
      <c r="C322" s="29"/>
      <c r="D322" s="29"/>
      <c r="E322" s="29"/>
      <c r="F322" s="29"/>
      <c r="G322" s="29"/>
      <c r="H322" s="29"/>
      <c r="I322" s="29"/>
      <c r="J322" s="29"/>
      <c r="K322" s="29"/>
      <c r="L322" s="2"/>
      <c r="M322" s="29"/>
      <c r="N322" s="29"/>
      <c r="O322" s="29"/>
      <c r="P322" s="29"/>
      <c r="Q322" s="29"/>
      <c r="R322" s="29"/>
      <c r="S322" s="29"/>
      <c r="T322" s="29"/>
      <c r="U322" s="29"/>
      <c r="V322" s="29"/>
      <c r="W322" s="29"/>
      <c r="X322" s="29"/>
      <c r="Y322" s="29"/>
    </row>
    <row r="323" spans="1:25" ht="15.75" customHeight="1" x14ac:dyDescent="0.25">
      <c r="A323" s="29"/>
      <c r="B323" s="2"/>
      <c r="C323" s="29"/>
      <c r="D323" s="29"/>
      <c r="E323" s="29"/>
      <c r="F323" s="29"/>
      <c r="G323" s="29"/>
      <c r="H323" s="29"/>
      <c r="I323" s="29"/>
      <c r="J323" s="29"/>
      <c r="K323" s="29"/>
      <c r="L323" s="2"/>
      <c r="M323" s="29"/>
      <c r="N323" s="29"/>
      <c r="O323" s="29"/>
      <c r="P323" s="29"/>
      <c r="Q323" s="29"/>
      <c r="R323" s="29"/>
      <c r="S323" s="29"/>
      <c r="T323" s="29"/>
      <c r="U323" s="29"/>
      <c r="V323" s="29"/>
      <c r="W323" s="29"/>
      <c r="X323" s="29"/>
      <c r="Y323" s="29"/>
    </row>
    <row r="324" spans="1:25" ht="15.75" customHeight="1" x14ac:dyDescent="0.25">
      <c r="A324" s="29"/>
      <c r="B324" s="2"/>
      <c r="C324" s="29"/>
      <c r="D324" s="29"/>
      <c r="E324" s="29"/>
      <c r="F324" s="29"/>
      <c r="G324" s="29"/>
      <c r="H324" s="29"/>
      <c r="I324" s="29"/>
      <c r="J324" s="29"/>
      <c r="K324" s="29"/>
      <c r="L324" s="2"/>
      <c r="M324" s="29"/>
      <c r="N324" s="29"/>
      <c r="O324" s="29"/>
      <c r="P324" s="29"/>
      <c r="Q324" s="29"/>
      <c r="R324" s="29"/>
      <c r="S324" s="29"/>
      <c r="T324" s="29"/>
      <c r="U324" s="29"/>
      <c r="V324" s="29"/>
      <c r="W324" s="29"/>
      <c r="X324" s="29"/>
      <c r="Y324" s="29"/>
    </row>
    <row r="325" spans="1:25" ht="15.75" customHeight="1" x14ac:dyDescent="0.25">
      <c r="A325" s="29"/>
      <c r="B325" s="2"/>
      <c r="C325" s="29"/>
      <c r="D325" s="29"/>
      <c r="E325" s="29"/>
      <c r="F325" s="29"/>
      <c r="G325" s="29"/>
      <c r="H325" s="29"/>
      <c r="I325" s="29"/>
      <c r="J325" s="29"/>
      <c r="K325" s="29"/>
      <c r="L325" s="2"/>
      <c r="M325" s="29"/>
      <c r="N325" s="29"/>
      <c r="O325" s="29"/>
      <c r="P325" s="29"/>
      <c r="Q325" s="29"/>
      <c r="R325" s="29"/>
      <c r="S325" s="29"/>
      <c r="T325" s="29"/>
      <c r="U325" s="29"/>
      <c r="V325" s="29"/>
      <c r="W325" s="29"/>
      <c r="X325" s="29"/>
      <c r="Y325" s="29"/>
    </row>
    <row r="326" spans="1:25" ht="15.75" customHeight="1" x14ac:dyDescent="0.25">
      <c r="A326" s="29"/>
      <c r="B326" s="2"/>
      <c r="C326" s="29"/>
      <c r="D326" s="29"/>
      <c r="E326" s="29"/>
      <c r="F326" s="29"/>
      <c r="G326" s="29"/>
      <c r="H326" s="29"/>
      <c r="I326" s="29"/>
      <c r="J326" s="29"/>
      <c r="K326" s="29"/>
      <c r="L326" s="2"/>
      <c r="M326" s="29"/>
      <c r="N326" s="29"/>
      <c r="O326" s="29"/>
      <c r="P326" s="29"/>
      <c r="Q326" s="29"/>
      <c r="R326" s="29"/>
      <c r="S326" s="29"/>
      <c r="T326" s="29"/>
      <c r="U326" s="29"/>
      <c r="V326" s="29"/>
      <c r="W326" s="29"/>
      <c r="X326" s="29"/>
      <c r="Y326" s="29"/>
    </row>
    <row r="327" spans="1:25" ht="15.75" customHeight="1" x14ac:dyDescent="0.25">
      <c r="A327" s="29"/>
      <c r="B327" s="2"/>
      <c r="C327" s="29"/>
      <c r="D327" s="29"/>
      <c r="E327" s="29"/>
      <c r="F327" s="29"/>
      <c r="G327" s="29"/>
      <c r="H327" s="29"/>
      <c r="I327" s="29"/>
      <c r="J327" s="29"/>
      <c r="K327" s="29"/>
      <c r="L327" s="2"/>
      <c r="M327" s="29"/>
      <c r="N327" s="29"/>
      <c r="O327" s="29"/>
      <c r="P327" s="29"/>
      <c r="Q327" s="29"/>
      <c r="R327" s="29"/>
      <c r="S327" s="29"/>
      <c r="T327" s="29"/>
      <c r="U327" s="29"/>
      <c r="V327" s="29"/>
      <c r="W327" s="29"/>
      <c r="X327" s="29"/>
      <c r="Y327" s="29"/>
    </row>
    <row r="328" spans="1:25" ht="15.75" customHeight="1" x14ac:dyDescent="0.25">
      <c r="A328" s="29"/>
      <c r="B328" s="2"/>
      <c r="C328" s="29"/>
      <c r="D328" s="29"/>
      <c r="E328" s="29"/>
      <c r="F328" s="29"/>
      <c r="G328" s="29"/>
      <c r="H328" s="29"/>
      <c r="I328" s="29"/>
      <c r="J328" s="29"/>
      <c r="K328" s="29"/>
      <c r="L328" s="2"/>
      <c r="M328" s="29"/>
      <c r="N328" s="29"/>
      <c r="O328" s="29"/>
      <c r="P328" s="29"/>
      <c r="Q328" s="29"/>
      <c r="R328" s="29"/>
      <c r="S328" s="29"/>
      <c r="T328" s="29"/>
      <c r="U328" s="29"/>
      <c r="V328" s="29"/>
      <c r="W328" s="29"/>
      <c r="X328" s="29"/>
      <c r="Y328" s="29"/>
    </row>
    <row r="329" spans="1:25" ht="15.75" customHeight="1" x14ac:dyDescent="0.25">
      <c r="A329" s="29"/>
      <c r="B329" s="2"/>
      <c r="C329" s="29"/>
      <c r="D329" s="29"/>
      <c r="E329" s="29"/>
      <c r="F329" s="29"/>
      <c r="G329" s="29"/>
      <c r="H329" s="29"/>
      <c r="I329" s="29"/>
      <c r="J329" s="29"/>
      <c r="K329" s="29"/>
      <c r="L329" s="2"/>
      <c r="M329" s="29"/>
      <c r="N329" s="29"/>
      <c r="O329" s="29"/>
      <c r="P329" s="29"/>
      <c r="Q329" s="29"/>
      <c r="R329" s="29"/>
      <c r="S329" s="29"/>
      <c r="T329" s="29"/>
      <c r="U329" s="29"/>
      <c r="V329" s="29"/>
      <c r="W329" s="29"/>
      <c r="X329" s="29"/>
      <c r="Y329" s="29"/>
    </row>
    <row r="330" spans="1:25" ht="15.75" customHeight="1" x14ac:dyDescent="0.25">
      <c r="A330" s="29"/>
      <c r="B330" s="2"/>
      <c r="C330" s="29"/>
      <c r="D330" s="29"/>
      <c r="E330" s="29"/>
      <c r="F330" s="29"/>
      <c r="G330" s="29"/>
      <c r="H330" s="29"/>
      <c r="I330" s="29"/>
      <c r="J330" s="29"/>
      <c r="K330" s="29"/>
      <c r="L330" s="2"/>
      <c r="M330" s="29"/>
      <c r="N330" s="29"/>
      <c r="O330" s="29"/>
      <c r="P330" s="29"/>
      <c r="Q330" s="29"/>
      <c r="R330" s="29"/>
      <c r="S330" s="29"/>
      <c r="T330" s="29"/>
      <c r="U330" s="29"/>
      <c r="V330" s="29"/>
      <c r="W330" s="29"/>
      <c r="X330" s="29"/>
      <c r="Y330" s="29"/>
    </row>
    <row r="331" spans="1:25" ht="15.75" customHeight="1" x14ac:dyDescent="0.25">
      <c r="A331" s="29"/>
      <c r="B331" s="2"/>
      <c r="C331" s="29"/>
      <c r="D331" s="29"/>
      <c r="E331" s="29"/>
      <c r="F331" s="29"/>
      <c r="G331" s="29"/>
      <c r="H331" s="29"/>
      <c r="I331" s="29"/>
      <c r="J331" s="29"/>
      <c r="K331" s="29"/>
      <c r="L331" s="2"/>
      <c r="M331" s="29"/>
      <c r="N331" s="29"/>
      <c r="O331" s="29"/>
      <c r="P331" s="29"/>
      <c r="Q331" s="29"/>
      <c r="R331" s="29"/>
      <c r="S331" s="29"/>
      <c r="T331" s="29"/>
      <c r="U331" s="29"/>
      <c r="V331" s="29"/>
      <c r="W331" s="29"/>
      <c r="X331" s="29"/>
      <c r="Y331" s="29"/>
    </row>
    <row r="332" spans="1:25" ht="15.75" customHeight="1" x14ac:dyDescent="0.25">
      <c r="A332" s="29"/>
      <c r="B332" s="2"/>
      <c r="C332" s="29"/>
      <c r="D332" s="29"/>
      <c r="E332" s="29"/>
      <c r="F332" s="29"/>
      <c r="G332" s="29"/>
      <c r="H332" s="29"/>
      <c r="I332" s="29"/>
      <c r="J332" s="29"/>
      <c r="K332" s="29"/>
      <c r="L332" s="2"/>
      <c r="M332" s="29"/>
      <c r="N332" s="29"/>
      <c r="O332" s="29"/>
      <c r="P332" s="29"/>
      <c r="Q332" s="29"/>
      <c r="R332" s="29"/>
      <c r="S332" s="29"/>
      <c r="T332" s="29"/>
      <c r="U332" s="29"/>
      <c r="V332" s="29"/>
      <c r="W332" s="29"/>
      <c r="X332" s="29"/>
      <c r="Y332" s="29"/>
    </row>
    <row r="333" spans="1:25" ht="15.75" customHeight="1" x14ac:dyDescent="0.25">
      <c r="A333" s="29"/>
      <c r="B333" s="2"/>
      <c r="C333" s="29"/>
      <c r="D333" s="29"/>
      <c r="E333" s="29"/>
      <c r="F333" s="29"/>
      <c r="G333" s="29"/>
      <c r="H333" s="29"/>
      <c r="I333" s="29"/>
      <c r="J333" s="29"/>
      <c r="K333" s="29"/>
      <c r="L333" s="2"/>
      <c r="M333" s="29"/>
      <c r="N333" s="29"/>
      <c r="O333" s="29"/>
      <c r="P333" s="29"/>
      <c r="Q333" s="29"/>
      <c r="R333" s="29"/>
      <c r="S333" s="29"/>
      <c r="T333" s="29"/>
      <c r="U333" s="29"/>
      <c r="V333" s="29"/>
      <c r="W333" s="29"/>
      <c r="X333" s="29"/>
      <c r="Y333" s="29"/>
    </row>
    <row r="334" spans="1:25" ht="15.75" customHeight="1" x14ac:dyDescent="0.25">
      <c r="A334" s="29"/>
      <c r="B334" s="2"/>
      <c r="C334" s="29"/>
      <c r="D334" s="29"/>
      <c r="E334" s="29"/>
      <c r="F334" s="29"/>
      <c r="G334" s="29"/>
      <c r="H334" s="29"/>
      <c r="I334" s="29"/>
      <c r="J334" s="29"/>
      <c r="K334" s="29"/>
      <c r="L334" s="2"/>
      <c r="M334" s="29"/>
      <c r="N334" s="29"/>
      <c r="O334" s="29"/>
      <c r="P334" s="29"/>
      <c r="Q334" s="29"/>
      <c r="R334" s="29"/>
      <c r="S334" s="29"/>
      <c r="T334" s="29"/>
      <c r="U334" s="29"/>
      <c r="V334" s="29"/>
      <c r="W334" s="29"/>
      <c r="X334" s="29"/>
      <c r="Y334" s="29"/>
    </row>
    <row r="335" spans="1:25" ht="15.75" customHeight="1" x14ac:dyDescent="0.25">
      <c r="A335" s="29"/>
      <c r="B335" s="2"/>
      <c r="C335" s="29"/>
      <c r="D335" s="29"/>
      <c r="E335" s="29"/>
      <c r="F335" s="29"/>
      <c r="G335" s="29"/>
      <c r="H335" s="29"/>
      <c r="I335" s="29"/>
      <c r="J335" s="29"/>
      <c r="K335" s="29"/>
      <c r="L335" s="2"/>
      <c r="M335" s="29"/>
      <c r="N335" s="29"/>
      <c r="O335" s="29"/>
      <c r="P335" s="29"/>
      <c r="Q335" s="29"/>
      <c r="R335" s="29"/>
      <c r="S335" s="29"/>
      <c r="T335" s="29"/>
      <c r="U335" s="29"/>
      <c r="V335" s="29"/>
      <c r="W335" s="29"/>
      <c r="X335" s="29"/>
      <c r="Y335" s="29"/>
    </row>
    <row r="336" spans="1:25" ht="15.75" customHeight="1" x14ac:dyDescent="0.25">
      <c r="A336" s="29"/>
      <c r="B336" s="2"/>
      <c r="C336" s="29"/>
      <c r="D336" s="29"/>
      <c r="E336" s="29"/>
      <c r="F336" s="29"/>
      <c r="G336" s="29"/>
      <c r="H336" s="29"/>
      <c r="I336" s="29"/>
      <c r="J336" s="29"/>
      <c r="K336" s="29"/>
      <c r="L336" s="2"/>
      <c r="M336" s="29"/>
      <c r="N336" s="29"/>
      <c r="O336" s="29"/>
      <c r="P336" s="29"/>
      <c r="Q336" s="29"/>
      <c r="R336" s="29"/>
      <c r="S336" s="29"/>
      <c r="T336" s="29"/>
      <c r="U336" s="29"/>
      <c r="V336" s="29"/>
      <c r="W336" s="29"/>
      <c r="X336" s="29"/>
      <c r="Y336" s="29"/>
    </row>
    <row r="337" spans="1:25" ht="15.75" customHeight="1" x14ac:dyDescent="0.25">
      <c r="A337" s="29"/>
      <c r="B337" s="2"/>
      <c r="C337" s="29"/>
      <c r="D337" s="29"/>
      <c r="E337" s="29"/>
      <c r="F337" s="29"/>
      <c r="G337" s="29"/>
      <c r="H337" s="29"/>
      <c r="I337" s="29"/>
      <c r="J337" s="29"/>
      <c r="K337" s="29"/>
      <c r="L337" s="2"/>
      <c r="M337" s="29"/>
      <c r="N337" s="29"/>
      <c r="O337" s="29"/>
      <c r="P337" s="29"/>
      <c r="Q337" s="29"/>
      <c r="R337" s="29"/>
      <c r="S337" s="29"/>
      <c r="T337" s="29"/>
      <c r="U337" s="29"/>
      <c r="V337" s="29"/>
      <c r="W337" s="29"/>
      <c r="X337" s="29"/>
      <c r="Y337" s="29"/>
    </row>
    <row r="338" spans="1:25" ht="15.75" customHeight="1" x14ac:dyDescent="0.25">
      <c r="A338" s="29"/>
      <c r="B338" s="2"/>
      <c r="C338" s="29"/>
      <c r="D338" s="29"/>
      <c r="E338" s="29"/>
      <c r="F338" s="29"/>
      <c r="G338" s="29"/>
      <c r="H338" s="29"/>
      <c r="I338" s="29"/>
      <c r="J338" s="29"/>
      <c r="K338" s="29"/>
      <c r="L338" s="2"/>
      <c r="M338" s="29"/>
      <c r="N338" s="29"/>
      <c r="O338" s="29"/>
      <c r="P338" s="29"/>
      <c r="Q338" s="29"/>
      <c r="R338" s="29"/>
      <c r="S338" s="29"/>
      <c r="T338" s="29"/>
      <c r="U338" s="29"/>
      <c r="V338" s="29"/>
      <c r="W338" s="29"/>
      <c r="X338" s="29"/>
      <c r="Y338" s="29"/>
    </row>
    <row r="339" spans="1:25" ht="15.75" customHeight="1" x14ac:dyDescent="0.25">
      <c r="A339" s="29"/>
      <c r="B339" s="2"/>
      <c r="C339" s="29"/>
      <c r="D339" s="29"/>
      <c r="E339" s="29"/>
      <c r="F339" s="29"/>
      <c r="G339" s="29"/>
      <c r="H339" s="29"/>
      <c r="I339" s="29"/>
      <c r="J339" s="29"/>
      <c r="K339" s="29"/>
      <c r="L339" s="2"/>
      <c r="M339" s="29"/>
      <c r="N339" s="29"/>
      <c r="O339" s="29"/>
      <c r="P339" s="29"/>
      <c r="Q339" s="29"/>
      <c r="R339" s="29"/>
      <c r="S339" s="29"/>
      <c r="T339" s="29"/>
      <c r="U339" s="29"/>
      <c r="V339" s="29"/>
      <c r="W339" s="29"/>
      <c r="X339" s="29"/>
      <c r="Y339" s="29"/>
    </row>
    <row r="340" spans="1:25" ht="15.75" customHeight="1" x14ac:dyDescent="0.25">
      <c r="A340" s="29"/>
      <c r="B340" s="2"/>
      <c r="C340" s="29"/>
      <c r="D340" s="29"/>
      <c r="E340" s="29"/>
      <c r="F340" s="29"/>
      <c r="G340" s="29"/>
      <c r="H340" s="29"/>
      <c r="I340" s="29"/>
      <c r="J340" s="29"/>
      <c r="K340" s="29"/>
      <c r="L340" s="2"/>
      <c r="M340" s="29"/>
      <c r="N340" s="29"/>
      <c r="O340" s="29"/>
      <c r="P340" s="29"/>
      <c r="Q340" s="29"/>
      <c r="R340" s="29"/>
      <c r="S340" s="29"/>
      <c r="T340" s="29"/>
      <c r="U340" s="29"/>
      <c r="V340" s="29"/>
      <c r="W340" s="29"/>
      <c r="X340" s="29"/>
      <c r="Y340" s="29"/>
    </row>
    <row r="341" spans="1:25" ht="15.75" customHeight="1" x14ac:dyDescent="0.25">
      <c r="A341" s="29"/>
      <c r="B341" s="2"/>
      <c r="C341" s="29"/>
      <c r="D341" s="29"/>
      <c r="E341" s="29"/>
      <c r="F341" s="29"/>
      <c r="G341" s="29"/>
      <c r="H341" s="29"/>
      <c r="I341" s="29"/>
      <c r="J341" s="29"/>
      <c r="K341" s="29"/>
      <c r="L341" s="2"/>
      <c r="M341" s="29"/>
      <c r="N341" s="29"/>
      <c r="O341" s="29"/>
      <c r="P341" s="29"/>
      <c r="Q341" s="29"/>
      <c r="R341" s="29"/>
      <c r="S341" s="29"/>
      <c r="T341" s="29"/>
      <c r="U341" s="29"/>
      <c r="V341" s="29"/>
      <c r="W341" s="29"/>
      <c r="X341" s="29"/>
      <c r="Y341" s="29"/>
    </row>
    <row r="342" spans="1:25" ht="15.75" customHeight="1" x14ac:dyDescent="0.25">
      <c r="A342" s="29"/>
      <c r="B342" s="2"/>
      <c r="C342" s="29"/>
      <c r="D342" s="29"/>
      <c r="E342" s="29"/>
      <c r="F342" s="29"/>
      <c r="G342" s="29"/>
      <c r="H342" s="29"/>
      <c r="I342" s="29"/>
      <c r="J342" s="29"/>
      <c r="K342" s="29"/>
      <c r="L342" s="2"/>
      <c r="M342" s="29"/>
      <c r="N342" s="29"/>
      <c r="O342" s="29"/>
      <c r="P342" s="29"/>
      <c r="Q342" s="29"/>
      <c r="R342" s="29"/>
      <c r="S342" s="29"/>
      <c r="T342" s="29"/>
      <c r="U342" s="29"/>
      <c r="V342" s="29"/>
      <c r="W342" s="29"/>
      <c r="X342" s="29"/>
      <c r="Y342" s="29"/>
    </row>
    <row r="343" spans="1:25" ht="15.75" customHeight="1" x14ac:dyDescent="0.25">
      <c r="A343" s="29"/>
      <c r="B343" s="2"/>
      <c r="C343" s="29"/>
      <c r="D343" s="29"/>
      <c r="E343" s="29"/>
      <c r="F343" s="29"/>
      <c r="G343" s="29"/>
      <c r="H343" s="29"/>
      <c r="I343" s="29"/>
      <c r="J343" s="29"/>
      <c r="K343" s="29"/>
      <c r="L343" s="2"/>
      <c r="M343" s="29"/>
      <c r="N343" s="29"/>
      <c r="O343" s="29"/>
      <c r="P343" s="29"/>
      <c r="Q343" s="29"/>
      <c r="R343" s="29"/>
      <c r="S343" s="29"/>
      <c r="T343" s="29"/>
      <c r="U343" s="29"/>
      <c r="V343" s="29"/>
      <c r="W343" s="29"/>
      <c r="X343" s="29"/>
      <c r="Y343" s="29"/>
    </row>
    <row r="344" spans="1:25" ht="15.75" customHeight="1" x14ac:dyDescent="0.25">
      <c r="A344" s="29"/>
      <c r="B344" s="2"/>
      <c r="C344" s="29"/>
      <c r="D344" s="29"/>
      <c r="E344" s="29"/>
      <c r="F344" s="29"/>
      <c r="G344" s="29"/>
      <c r="H344" s="29"/>
      <c r="I344" s="29"/>
      <c r="J344" s="29"/>
      <c r="K344" s="29"/>
      <c r="L344" s="2"/>
      <c r="M344" s="29"/>
      <c r="N344" s="29"/>
      <c r="O344" s="29"/>
      <c r="P344" s="29"/>
      <c r="Q344" s="29"/>
      <c r="R344" s="29"/>
      <c r="S344" s="29"/>
      <c r="T344" s="29"/>
      <c r="U344" s="29"/>
      <c r="V344" s="29"/>
      <c r="W344" s="29"/>
      <c r="X344" s="29"/>
      <c r="Y344" s="29"/>
    </row>
    <row r="345" spans="1:25" ht="15.75" customHeight="1" x14ac:dyDescent="0.25">
      <c r="A345" s="29"/>
      <c r="B345" s="2"/>
      <c r="C345" s="29"/>
      <c r="D345" s="29"/>
      <c r="E345" s="29"/>
      <c r="F345" s="29"/>
      <c r="G345" s="29"/>
      <c r="H345" s="29"/>
      <c r="I345" s="29"/>
      <c r="J345" s="29"/>
      <c r="K345" s="29"/>
      <c r="L345" s="2"/>
      <c r="M345" s="29"/>
      <c r="N345" s="29"/>
      <c r="O345" s="29"/>
      <c r="P345" s="29"/>
      <c r="Q345" s="29"/>
      <c r="R345" s="29"/>
      <c r="S345" s="29"/>
      <c r="T345" s="29"/>
      <c r="U345" s="29"/>
      <c r="V345" s="29"/>
      <c r="W345" s="29"/>
      <c r="X345" s="29"/>
      <c r="Y345" s="29"/>
    </row>
    <row r="346" spans="1:25" ht="15.75" customHeight="1" x14ac:dyDescent="0.25">
      <c r="A346" s="29"/>
      <c r="B346" s="2"/>
      <c r="C346" s="29"/>
      <c r="D346" s="29"/>
      <c r="E346" s="29"/>
      <c r="F346" s="29"/>
      <c r="G346" s="29"/>
      <c r="H346" s="29"/>
      <c r="I346" s="29"/>
      <c r="J346" s="29"/>
      <c r="K346" s="29"/>
      <c r="L346" s="2"/>
      <c r="M346" s="29"/>
      <c r="N346" s="29"/>
      <c r="O346" s="29"/>
      <c r="P346" s="29"/>
      <c r="Q346" s="29"/>
      <c r="R346" s="29"/>
      <c r="S346" s="29"/>
      <c r="T346" s="29"/>
      <c r="U346" s="29"/>
      <c r="V346" s="29"/>
      <c r="W346" s="29"/>
      <c r="X346" s="29"/>
      <c r="Y346" s="29"/>
    </row>
    <row r="347" spans="1:25" ht="15.75" customHeight="1" x14ac:dyDescent="0.25">
      <c r="A347" s="29"/>
      <c r="B347" s="2"/>
      <c r="C347" s="29"/>
      <c r="D347" s="29"/>
      <c r="E347" s="29"/>
      <c r="F347" s="29"/>
      <c r="G347" s="29"/>
      <c r="H347" s="29"/>
      <c r="I347" s="29"/>
      <c r="J347" s="29"/>
      <c r="K347" s="29"/>
      <c r="L347" s="2"/>
      <c r="M347" s="29"/>
      <c r="N347" s="29"/>
      <c r="O347" s="29"/>
      <c r="P347" s="29"/>
      <c r="Q347" s="29"/>
      <c r="R347" s="29"/>
      <c r="S347" s="29"/>
      <c r="T347" s="29"/>
      <c r="U347" s="29"/>
      <c r="V347" s="29"/>
      <c r="W347" s="29"/>
      <c r="X347" s="29"/>
      <c r="Y347" s="29"/>
    </row>
    <row r="348" spans="1:25" ht="15.75" customHeight="1" x14ac:dyDescent="0.25">
      <c r="A348" s="29"/>
      <c r="B348" s="2"/>
      <c r="C348" s="29"/>
      <c r="D348" s="29"/>
      <c r="E348" s="29"/>
      <c r="F348" s="29"/>
      <c r="G348" s="29"/>
      <c r="H348" s="29"/>
      <c r="I348" s="29"/>
      <c r="J348" s="29"/>
      <c r="K348" s="29"/>
      <c r="L348" s="2"/>
      <c r="M348" s="29"/>
      <c r="N348" s="29"/>
      <c r="O348" s="29"/>
      <c r="P348" s="29"/>
      <c r="Q348" s="29"/>
      <c r="R348" s="29"/>
      <c r="S348" s="29"/>
      <c r="T348" s="29"/>
      <c r="U348" s="29"/>
      <c r="V348" s="29"/>
      <c r="W348" s="29"/>
      <c r="X348" s="29"/>
      <c r="Y348" s="29"/>
    </row>
    <row r="349" spans="1:25" ht="15.75" customHeight="1" x14ac:dyDescent="0.25">
      <c r="A349" s="29"/>
      <c r="B349" s="2"/>
      <c r="C349" s="29"/>
      <c r="D349" s="29"/>
      <c r="E349" s="29"/>
      <c r="F349" s="29"/>
      <c r="G349" s="29"/>
      <c r="H349" s="29"/>
      <c r="I349" s="29"/>
      <c r="J349" s="29"/>
      <c r="K349" s="29"/>
      <c r="L349" s="2"/>
      <c r="M349" s="29"/>
      <c r="N349" s="29"/>
      <c r="O349" s="29"/>
      <c r="P349" s="29"/>
      <c r="Q349" s="29"/>
      <c r="R349" s="29"/>
      <c r="S349" s="29"/>
      <c r="T349" s="29"/>
      <c r="U349" s="29"/>
      <c r="V349" s="29"/>
      <c r="W349" s="29"/>
      <c r="X349" s="29"/>
      <c r="Y349" s="29"/>
    </row>
    <row r="350" spans="1:25" ht="15.75" customHeight="1" x14ac:dyDescent="0.25">
      <c r="A350" s="29"/>
      <c r="B350" s="2"/>
      <c r="C350" s="29"/>
      <c r="D350" s="29"/>
      <c r="E350" s="29"/>
      <c r="F350" s="29"/>
      <c r="G350" s="29"/>
      <c r="H350" s="29"/>
      <c r="I350" s="29"/>
      <c r="J350" s="29"/>
      <c r="K350" s="29"/>
      <c r="L350" s="2"/>
      <c r="M350" s="29"/>
      <c r="N350" s="29"/>
      <c r="O350" s="29"/>
      <c r="P350" s="29"/>
      <c r="Q350" s="29"/>
      <c r="R350" s="29"/>
      <c r="S350" s="29"/>
      <c r="T350" s="29"/>
      <c r="U350" s="29"/>
      <c r="V350" s="29"/>
      <c r="W350" s="29"/>
      <c r="X350" s="29"/>
      <c r="Y350" s="29"/>
    </row>
    <row r="351" spans="1:25" ht="15.75" customHeight="1" x14ac:dyDescent="0.25">
      <c r="A351" s="29"/>
      <c r="B351" s="2"/>
      <c r="C351" s="29"/>
      <c r="D351" s="29"/>
      <c r="E351" s="29"/>
      <c r="F351" s="29"/>
      <c r="G351" s="29"/>
      <c r="H351" s="29"/>
      <c r="I351" s="29"/>
      <c r="J351" s="29"/>
      <c r="K351" s="29"/>
      <c r="L351" s="2"/>
      <c r="M351" s="29"/>
      <c r="N351" s="29"/>
      <c r="O351" s="29"/>
      <c r="P351" s="29"/>
      <c r="Q351" s="29"/>
      <c r="R351" s="29"/>
      <c r="S351" s="29"/>
      <c r="T351" s="29"/>
      <c r="U351" s="29"/>
      <c r="V351" s="29"/>
      <c r="W351" s="29"/>
      <c r="X351" s="29"/>
      <c r="Y351" s="29"/>
    </row>
    <row r="352" spans="1:25" ht="15.75" customHeight="1" x14ac:dyDescent="0.25">
      <c r="A352" s="29"/>
      <c r="B352" s="2"/>
      <c r="C352" s="29"/>
      <c r="D352" s="29"/>
      <c r="E352" s="29"/>
      <c r="F352" s="29"/>
      <c r="G352" s="29"/>
      <c r="H352" s="29"/>
      <c r="I352" s="29"/>
      <c r="J352" s="29"/>
      <c r="K352" s="29"/>
      <c r="L352" s="2"/>
      <c r="M352" s="29"/>
      <c r="N352" s="29"/>
      <c r="O352" s="29"/>
      <c r="P352" s="29"/>
      <c r="Q352" s="29"/>
      <c r="R352" s="29"/>
      <c r="S352" s="29"/>
      <c r="T352" s="29"/>
      <c r="U352" s="29"/>
      <c r="V352" s="29"/>
      <c r="W352" s="29"/>
      <c r="X352" s="29"/>
      <c r="Y352" s="29"/>
    </row>
    <row r="353" spans="1:25" ht="15.75" customHeight="1" x14ac:dyDescent="0.25">
      <c r="A353" s="29"/>
      <c r="B353" s="2"/>
      <c r="C353" s="29"/>
      <c r="D353" s="29"/>
      <c r="E353" s="29"/>
      <c r="F353" s="29"/>
      <c r="G353" s="29"/>
      <c r="H353" s="29"/>
      <c r="I353" s="29"/>
      <c r="J353" s="29"/>
      <c r="K353" s="29"/>
      <c r="L353" s="2"/>
      <c r="M353" s="29"/>
      <c r="N353" s="29"/>
      <c r="O353" s="29"/>
      <c r="P353" s="29"/>
      <c r="Q353" s="29"/>
      <c r="R353" s="29"/>
      <c r="S353" s="29"/>
      <c r="T353" s="29"/>
      <c r="U353" s="29"/>
      <c r="V353" s="29"/>
      <c r="W353" s="29"/>
      <c r="X353" s="29"/>
      <c r="Y353" s="29"/>
    </row>
    <row r="354" spans="1:25" ht="15.75" customHeight="1" x14ac:dyDescent="0.25">
      <c r="A354" s="29"/>
      <c r="B354" s="2"/>
      <c r="C354" s="29"/>
      <c r="D354" s="29"/>
      <c r="E354" s="29"/>
      <c r="F354" s="29"/>
      <c r="G354" s="29"/>
      <c r="H354" s="29"/>
      <c r="I354" s="29"/>
      <c r="J354" s="29"/>
      <c r="K354" s="29"/>
      <c r="L354" s="2"/>
      <c r="M354" s="29"/>
      <c r="N354" s="29"/>
      <c r="O354" s="29"/>
      <c r="P354" s="29"/>
      <c r="Q354" s="29"/>
      <c r="R354" s="29"/>
      <c r="S354" s="29"/>
      <c r="T354" s="29"/>
      <c r="U354" s="29"/>
      <c r="V354" s="29"/>
      <c r="W354" s="29"/>
      <c r="X354" s="29"/>
      <c r="Y354" s="29"/>
    </row>
    <row r="355" spans="1:25" ht="15.75" customHeight="1" x14ac:dyDescent="0.25">
      <c r="A355" s="29"/>
      <c r="B355" s="2"/>
      <c r="C355" s="29"/>
      <c r="D355" s="29"/>
      <c r="E355" s="29"/>
      <c r="F355" s="29"/>
      <c r="G355" s="29"/>
      <c r="H355" s="29"/>
      <c r="I355" s="29"/>
      <c r="J355" s="29"/>
      <c r="K355" s="29"/>
      <c r="L355" s="2"/>
      <c r="M355" s="29"/>
      <c r="N355" s="29"/>
      <c r="O355" s="29"/>
      <c r="P355" s="29"/>
      <c r="Q355" s="29"/>
      <c r="R355" s="29"/>
      <c r="S355" s="29"/>
      <c r="T355" s="29"/>
      <c r="U355" s="29"/>
      <c r="V355" s="29"/>
      <c r="W355" s="29"/>
      <c r="X355" s="29"/>
      <c r="Y355" s="29"/>
    </row>
    <row r="356" spans="1:25" ht="15.75" customHeight="1" x14ac:dyDescent="0.25">
      <c r="A356" s="29"/>
      <c r="B356" s="2"/>
      <c r="C356" s="29"/>
      <c r="D356" s="29"/>
      <c r="E356" s="29"/>
      <c r="F356" s="29"/>
      <c r="G356" s="29"/>
      <c r="H356" s="29"/>
      <c r="I356" s="29"/>
      <c r="J356" s="29"/>
      <c r="K356" s="29"/>
      <c r="L356" s="2"/>
      <c r="M356" s="29"/>
      <c r="N356" s="29"/>
      <c r="O356" s="29"/>
      <c r="P356" s="29"/>
      <c r="Q356" s="29"/>
      <c r="R356" s="29"/>
      <c r="S356" s="29"/>
      <c r="T356" s="29"/>
      <c r="U356" s="29"/>
      <c r="V356" s="29"/>
      <c r="W356" s="29"/>
      <c r="X356" s="29"/>
      <c r="Y356" s="29"/>
    </row>
    <row r="357" spans="1:25" ht="15.75" customHeight="1" x14ac:dyDescent="0.25">
      <c r="A357" s="29"/>
      <c r="B357" s="2"/>
      <c r="C357" s="29"/>
      <c r="D357" s="29"/>
      <c r="E357" s="29"/>
      <c r="F357" s="29"/>
      <c r="G357" s="29"/>
      <c r="H357" s="29"/>
      <c r="I357" s="29"/>
      <c r="J357" s="29"/>
      <c r="K357" s="29"/>
      <c r="L357" s="2"/>
      <c r="M357" s="29"/>
      <c r="N357" s="29"/>
      <c r="O357" s="29"/>
      <c r="P357" s="29"/>
      <c r="Q357" s="29"/>
      <c r="R357" s="29"/>
      <c r="S357" s="29"/>
      <c r="T357" s="29"/>
      <c r="U357" s="29"/>
      <c r="V357" s="29"/>
      <c r="W357" s="29"/>
      <c r="X357" s="29"/>
      <c r="Y357" s="29"/>
    </row>
    <row r="358" spans="1:25" ht="15.75" customHeight="1" x14ac:dyDescent="0.25">
      <c r="A358" s="29"/>
      <c r="B358" s="2"/>
      <c r="C358" s="29"/>
      <c r="D358" s="29"/>
      <c r="E358" s="29"/>
      <c r="F358" s="29"/>
      <c r="G358" s="29"/>
      <c r="H358" s="29"/>
      <c r="I358" s="29"/>
      <c r="J358" s="29"/>
      <c r="K358" s="29"/>
      <c r="L358" s="2"/>
      <c r="M358" s="29"/>
      <c r="N358" s="29"/>
      <c r="O358" s="29"/>
      <c r="P358" s="29"/>
      <c r="Q358" s="29"/>
      <c r="R358" s="29"/>
      <c r="S358" s="29"/>
      <c r="T358" s="29"/>
      <c r="U358" s="29"/>
      <c r="V358" s="29"/>
      <c r="W358" s="29"/>
      <c r="X358" s="29"/>
      <c r="Y358" s="29"/>
    </row>
    <row r="359" spans="1:25" ht="15.75" customHeight="1" x14ac:dyDescent="0.25">
      <c r="A359" s="29"/>
      <c r="B359" s="2"/>
      <c r="C359" s="29"/>
      <c r="D359" s="29"/>
      <c r="E359" s="29"/>
      <c r="F359" s="29"/>
      <c r="G359" s="29"/>
      <c r="H359" s="29"/>
      <c r="I359" s="29"/>
      <c r="J359" s="29"/>
      <c r="K359" s="29"/>
      <c r="L359" s="2"/>
      <c r="M359" s="29"/>
      <c r="N359" s="29"/>
      <c r="O359" s="29"/>
      <c r="P359" s="29"/>
      <c r="Q359" s="29"/>
      <c r="R359" s="29"/>
      <c r="S359" s="29"/>
      <c r="T359" s="29"/>
      <c r="U359" s="29"/>
      <c r="V359" s="29"/>
      <c r="W359" s="29"/>
      <c r="X359" s="29"/>
      <c r="Y359" s="29"/>
    </row>
    <row r="360" spans="1:25" ht="15.75" customHeight="1" x14ac:dyDescent="0.25">
      <c r="A360" s="29"/>
      <c r="B360" s="2"/>
      <c r="C360" s="29"/>
      <c r="D360" s="29"/>
      <c r="E360" s="29"/>
      <c r="F360" s="29"/>
      <c r="G360" s="29"/>
      <c r="H360" s="29"/>
      <c r="I360" s="29"/>
      <c r="J360" s="29"/>
      <c r="K360" s="29"/>
      <c r="L360" s="2"/>
      <c r="M360" s="29"/>
      <c r="N360" s="29"/>
      <c r="O360" s="29"/>
      <c r="P360" s="29"/>
      <c r="Q360" s="29"/>
      <c r="R360" s="29"/>
      <c r="S360" s="29"/>
      <c r="T360" s="29"/>
      <c r="U360" s="29"/>
      <c r="V360" s="29"/>
      <c r="W360" s="29"/>
      <c r="X360" s="29"/>
      <c r="Y360" s="29"/>
    </row>
    <row r="361" spans="1:25" ht="15.75" customHeight="1" x14ac:dyDescent="0.25">
      <c r="A361" s="29"/>
      <c r="B361" s="2"/>
      <c r="C361" s="29"/>
      <c r="D361" s="29"/>
      <c r="E361" s="29"/>
      <c r="F361" s="29"/>
      <c r="G361" s="29"/>
      <c r="H361" s="29"/>
      <c r="I361" s="29"/>
      <c r="J361" s="29"/>
      <c r="K361" s="29"/>
      <c r="L361" s="2"/>
      <c r="M361" s="29"/>
      <c r="N361" s="29"/>
      <c r="O361" s="29"/>
      <c r="P361" s="29"/>
      <c r="Q361" s="29"/>
      <c r="R361" s="29"/>
      <c r="S361" s="29"/>
      <c r="T361" s="29"/>
      <c r="U361" s="29"/>
      <c r="V361" s="29"/>
      <c r="W361" s="29"/>
      <c r="X361" s="29"/>
      <c r="Y361" s="29"/>
    </row>
    <row r="362" spans="1:25" ht="15.75" customHeight="1" x14ac:dyDescent="0.25">
      <c r="A362" s="29"/>
      <c r="B362" s="2"/>
      <c r="C362" s="29"/>
      <c r="D362" s="29"/>
      <c r="E362" s="29"/>
      <c r="F362" s="29"/>
      <c r="G362" s="29"/>
      <c r="H362" s="29"/>
      <c r="I362" s="29"/>
      <c r="J362" s="29"/>
      <c r="K362" s="29"/>
      <c r="L362" s="2"/>
      <c r="M362" s="29"/>
      <c r="N362" s="29"/>
      <c r="O362" s="29"/>
      <c r="P362" s="29"/>
      <c r="Q362" s="29"/>
      <c r="R362" s="29"/>
      <c r="S362" s="29"/>
      <c r="T362" s="29"/>
      <c r="U362" s="29"/>
      <c r="V362" s="29"/>
      <c r="W362" s="29"/>
      <c r="X362" s="29"/>
      <c r="Y362" s="29"/>
    </row>
    <row r="363" spans="1:25" ht="15.75" customHeight="1" x14ac:dyDescent="0.25">
      <c r="A363" s="29"/>
      <c r="B363" s="2"/>
      <c r="C363" s="29"/>
      <c r="D363" s="29"/>
      <c r="E363" s="29"/>
      <c r="F363" s="29"/>
      <c r="G363" s="29"/>
      <c r="H363" s="29"/>
      <c r="I363" s="29"/>
      <c r="J363" s="29"/>
      <c r="K363" s="29"/>
      <c r="L363" s="2"/>
      <c r="M363" s="29"/>
      <c r="N363" s="29"/>
      <c r="O363" s="29"/>
      <c r="P363" s="29"/>
      <c r="Q363" s="29"/>
      <c r="R363" s="29"/>
      <c r="S363" s="29"/>
      <c r="T363" s="29"/>
      <c r="U363" s="29"/>
      <c r="V363" s="29"/>
      <c r="W363" s="29"/>
      <c r="X363" s="29"/>
      <c r="Y363" s="29"/>
    </row>
    <row r="364" spans="1:25" ht="15.75" customHeight="1" x14ac:dyDescent="0.25">
      <c r="A364" s="29"/>
      <c r="B364" s="2"/>
      <c r="C364" s="29"/>
      <c r="D364" s="29"/>
      <c r="E364" s="29"/>
      <c r="F364" s="29"/>
      <c r="G364" s="29"/>
      <c r="H364" s="29"/>
      <c r="I364" s="29"/>
      <c r="J364" s="29"/>
      <c r="K364" s="29"/>
      <c r="L364" s="2"/>
      <c r="M364" s="29"/>
      <c r="N364" s="29"/>
      <c r="O364" s="29"/>
      <c r="P364" s="29"/>
      <c r="Q364" s="29"/>
      <c r="R364" s="29"/>
      <c r="S364" s="29"/>
      <c r="T364" s="29"/>
      <c r="U364" s="29"/>
      <c r="V364" s="29"/>
      <c r="W364" s="29"/>
      <c r="X364" s="29"/>
      <c r="Y364" s="29"/>
    </row>
    <row r="365" spans="1:25" ht="15.75" customHeight="1" x14ac:dyDescent="0.25">
      <c r="A365" s="29"/>
      <c r="B365" s="2"/>
      <c r="C365" s="29"/>
      <c r="D365" s="29"/>
      <c r="E365" s="29"/>
      <c r="F365" s="29"/>
      <c r="G365" s="29"/>
      <c r="H365" s="29"/>
      <c r="I365" s="29"/>
      <c r="J365" s="29"/>
      <c r="K365" s="29"/>
      <c r="L365" s="2"/>
      <c r="M365" s="29"/>
      <c r="N365" s="29"/>
      <c r="O365" s="29"/>
      <c r="P365" s="29"/>
      <c r="Q365" s="29"/>
      <c r="R365" s="29"/>
      <c r="S365" s="29"/>
      <c r="T365" s="29"/>
      <c r="U365" s="29"/>
      <c r="V365" s="29"/>
      <c r="W365" s="29"/>
      <c r="X365" s="29"/>
      <c r="Y365" s="29"/>
    </row>
    <row r="366" spans="1:25" ht="15.75" customHeight="1" x14ac:dyDescent="0.25">
      <c r="A366" s="29"/>
      <c r="B366" s="2"/>
      <c r="C366" s="29"/>
      <c r="D366" s="29"/>
      <c r="E366" s="29"/>
      <c r="F366" s="29"/>
      <c r="G366" s="29"/>
      <c r="H366" s="29"/>
      <c r="I366" s="29"/>
      <c r="J366" s="29"/>
      <c r="K366" s="29"/>
      <c r="L366" s="2"/>
      <c r="M366" s="29"/>
      <c r="N366" s="29"/>
      <c r="O366" s="29"/>
      <c r="P366" s="29"/>
      <c r="Q366" s="29"/>
      <c r="R366" s="29"/>
      <c r="S366" s="29"/>
      <c r="T366" s="29"/>
      <c r="U366" s="29"/>
      <c r="V366" s="29"/>
      <c r="W366" s="29"/>
      <c r="X366" s="29"/>
      <c r="Y366" s="29"/>
    </row>
    <row r="367" spans="1:25" ht="15.75" customHeight="1" x14ac:dyDescent="0.25">
      <c r="A367" s="29"/>
      <c r="B367" s="2"/>
      <c r="C367" s="29"/>
      <c r="D367" s="29"/>
      <c r="E367" s="29"/>
      <c r="F367" s="29"/>
      <c r="G367" s="29"/>
      <c r="H367" s="29"/>
      <c r="I367" s="29"/>
      <c r="J367" s="29"/>
      <c r="K367" s="29"/>
      <c r="L367" s="2"/>
      <c r="M367" s="29"/>
      <c r="N367" s="29"/>
      <c r="O367" s="29"/>
      <c r="P367" s="29"/>
      <c r="Q367" s="29"/>
      <c r="R367" s="29"/>
      <c r="S367" s="29"/>
      <c r="T367" s="29"/>
      <c r="U367" s="29"/>
      <c r="V367" s="29"/>
      <c r="W367" s="29"/>
      <c r="X367" s="29"/>
      <c r="Y367" s="29"/>
    </row>
    <row r="368" spans="1:25" ht="15.75" customHeight="1" x14ac:dyDescent="0.25">
      <c r="A368" s="29"/>
      <c r="B368" s="2"/>
      <c r="C368" s="29"/>
      <c r="D368" s="29"/>
      <c r="E368" s="29"/>
      <c r="F368" s="29"/>
      <c r="G368" s="29"/>
      <c r="H368" s="29"/>
      <c r="I368" s="29"/>
      <c r="J368" s="29"/>
      <c r="K368" s="29"/>
      <c r="L368" s="2"/>
      <c r="M368" s="29"/>
      <c r="N368" s="29"/>
      <c r="O368" s="29"/>
      <c r="P368" s="29"/>
      <c r="Q368" s="29"/>
      <c r="R368" s="29"/>
      <c r="S368" s="29"/>
      <c r="T368" s="29"/>
      <c r="U368" s="29"/>
      <c r="V368" s="29"/>
      <c r="W368" s="29"/>
      <c r="X368" s="29"/>
      <c r="Y368" s="29"/>
    </row>
    <row r="369" spans="1:25" ht="15.75" customHeight="1" x14ac:dyDescent="0.25">
      <c r="A369" s="29"/>
      <c r="B369" s="2"/>
      <c r="C369" s="29"/>
      <c r="D369" s="29"/>
      <c r="E369" s="29"/>
      <c r="F369" s="29"/>
      <c r="G369" s="29"/>
      <c r="H369" s="29"/>
      <c r="I369" s="29"/>
      <c r="J369" s="29"/>
      <c r="K369" s="29"/>
      <c r="L369" s="2"/>
      <c r="M369" s="29"/>
      <c r="N369" s="29"/>
      <c r="O369" s="29"/>
      <c r="P369" s="29"/>
      <c r="Q369" s="29"/>
      <c r="R369" s="29"/>
      <c r="S369" s="29"/>
      <c r="T369" s="29"/>
      <c r="U369" s="29"/>
      <c r="V369" s="29"/>
      <c r="W369" s="29"/>
      <c r="X369" s="29"/>
      <c r="Y369" s="29"/>
    </row>
    <row r="370" spans="1:25" ht="15.75" customHeight="1" x14ac:dyDescent="0.25">
      <c r="A370" s="29"/>
      <c r="B370" s="2"/>
      <c r="C370" s="29"/>
      <c r="D370" s="29"/>
      <c r="E370" s="29"/>
      <c r="F370" s="29"/>
      <c r="G370" s="29"/>
      <c r="H370" s="29"/>
      <c r="I370" s="29"/>
      <c r="J370" s="29"/>
      <c r="K370" s="29"/>
      <c r="L370" s="2"/>
      <c r="M370" s="29"/>
      <c r="N370" s="29"/>
      <c r="O370" s="29"/>
      <c r="P370" s="29"/>
      <c r="Q370" s="29"/>
      <c r="R370" s="29"/>
      <c r="S370" s="29"/>
      <c r="T370" s="29"/>
      <c r="U370" s="29"/>
      <c r="V370" s="29"/>
      <c r="W370" s="29"/>
      <c r="X370" s="29"/>
      <c r="Y370" s="29"/>
    </row>
    <row r="371" spans="1:25" ht="15.75" customHeight="1" x14ac:dyDescent="0.25">
      <c r="A371" s="29"/>
      <c r="B371" s="2"/>
      <c r="C371" s="29"/>
      <c r="D371" s="29"/>
      <c r="E371" s="29"/>
      <c r="F371" s="29"/>
      <c r="G371" s="29"/>
      <c r="H371" s="29"/>
      <c r="I371" s="29"/>
      <c r="J371" s="29"/>
      <c r="K371" s="29"/>
      <c r="L371" s="2"/>
      <c r="M371" s="29"/>
      <c r="N371" s="29"/>
      <c r="O371" s="29"/>
      <c r="P371" s="29"/>
      <c r="Q371" s="29"/>
      <c r="R371" s="29"/>
      <c r="S371" s="29"/>
      <c r="T371" s="29"/>
      <c r="U371" s="29"/>
      <c r="V371" s="29"/>
      <c r="W371" s="29"/>
      <c r="X371" s="29"/>
      <c r="Y371" s="29"/>
    </row>
    <row r="372" spans="1:25" ht="15.75" customHeight="1" x14ac:dyDescent="0.25">
      <c r="A372" s="29"/>
      <c r="B372" s="2"/>
      <c r="C372" s="29"/>
      <c r="D372" s="29"/>
      <c r="E372" s="29"/>
      <c r="F372" s="29"/>
      <c r="G372" s="29"/>
      <c r="H372" s="29"/>
      <c r="I372" s="29"/>
      <c r="J372" s="29"/>
      <c r="K372" s="29"/>
      <c r="L372" s="2"/>
      <c r="M372" s="29"/>
      <c r="N372" s="29"/>
      <c r="O372" s="29"/>
      <c r="P372" s="29"/>
      <c r="Q372" s="29"/>
      <c r="R372" s="29"/>
      <c r="S372" s="29"/>
      <c r="T372" s="29"/>
      <c r="U372" s="29"/>
      <c r="V372" s="29"/>
      <c r="W372" s="29"/>
      <c r="X372" s="29"/>
      <c r="Y372" s="29"/>
    </row>
    <row r="373" spans="1:25" ht="15.75" customHeight="1" x14ac:dyDescent="0.25">
      <c r="A373" s="29"/>
      <c r="B373" s="2"/>
      <c r="C373" s="29"/>
      <c r="D373" s="29"/>
      <c r="E373" s="29"/>
      <c r="F373" s="29"/>
      <c r="G373" s="29"/>
      <c r="H373" s="29"/>
      <c r="I373" s="29"/>
      <c r="J373" s="29"/>
      <c r="K373" s="29"/>
      <c r="L373" s="2"/>
      <c r="M373" s="29"/>
      <c r="N373" s="29"/>
      <c r="O373" s="29"/>
      <c r="P373" s="29"/>
      <c r="Q373" s="29"/>
      <c r="R373" s="29"/>
      <c r="S373" s="29"/>
      <c r="T373" s="29"/>
      <c r="U373" s="29"/>
      <c r="V373" s="29"/>
      <c r="W373" s="29"/>
      <c r="X373" s="29"/>
      <c r="Y373" s="29"/>
    </row>
    <row r="374" spans="1:25" ht="15.75" customHeight="1" x14ac:dyDescent="0.25">
      <c r="A374" s="29"/>
      <c r="B374" s="2"/>
      <c r="C374" s="29"/>
      <c r="D374" s="29"/>
      <c r="E374" s="29"/>
      <c r="F374" s="29"/>
      <c r="G374" s="29"/>
      <c r="H374" s="29"/>
      <c r="I374" s="29"/>
      <c r="J374" s="29"/>
      <c r="K374" s="29"/>
      <c r="L374" s="2"/>
      <c r="M374" s="29"/>
      <c r="N374" s="29"/>
      <c r="O374" s="29"/>
      <c r="P374" s="29"/>
      <c r="Q374" s="29"/>
      <c r="R374" s="29"/>
      <c r="S374" s="29"/>
      <c r="T374" s="29"/>
      <c r="U374" s="29"/>
      <c r="V374" s="29"/>
      <c r="W374" s="29"/>
      <c r="X374" s="29"/>
      <c r="Y374" s="29"/>
    </row>
    <row r="375" spans="1:25" ht="15.75" customHeight="1" x14ac:dyDescent="0.25">
      <c r="A375" s="29"/>
      <c r="B375" s="2"/>
      <c r="C375" s="29"/>
      <c r="D375" s="29"/>
      <c r="E375" s="29"/>
      <c r="F375" s="29"/>
      <c r="G375" s="29"/>
      <c r="H375" s="29"/>
      <c r="I375" s="29"/>
      <c r="J375" s="29"/>
      <c r="K375" s="29"/>
      <c r="L375" s="2"/>
      <c r="M375" s="29"/>
      <c r="N375" s="29"/>
      <c r="O375" s="29"/>
      <c r="P375" s="29"/>
      <c r="Q375" s="29"/>
      <c r="R375" s="29"/>
      <c r="S375" s="29"/>
      <c r="T375" s="29"/>
      <c r="U375" s="29"/>
      <c r="V375" s="29"/>
      <c r="W375" s="29"/>
      <c r="X375" s="29"/>
      <c r="Y375" s="29"/>
    </row>
    <row r="376" spans="1:25" ht="15.75" customHeight="1" x14ac:dyDescent="0.25">
      <c r="A376" s="29"/>
      <c r="B376" s="2"/>
      <c r="C376" s="29"/>
      <c r="D376" s="29"/>
      <c r="E376" s="29"/>
      <c r="F376" s="29"/>
      <c r="G376" s="29"/>
      <c r="H376" s="29"/>
      <c r="I376" s="29"/>
      <c r="J376" s="29"/>
      <c r="K376" s="29"/>
      <c r="L376" s="2"/>
      <c r="M376" s="29"/>
      <c r="N376" s="29"/>
      <c r="O376" s="29"/>
      <c r="P376" s="29"/>
      <c r="Q376" s="29"/>
      <c r="R376" s="29"/>
      <c r="S376" s="29"/>
      <c r="T376" s="29"/>
      <c r="U376" s="29"/>
      <c r="V376" s="29"/>
      <c r="W376" s="29"/>
      <c r="X376" s="29"/>
      <c r="Y376" s="29"/>
    </row>
    <row r="377" spans="1:25" ht="15.75" customHeight="1" x14ac:dyDescent="0.25">
      <c r="A377" s="29"/>
      <c r="B377" s="2"/>
      <c r="C377" s="29"/>
      <c r="D377" s="29"/>
      <c r="E377" s="29"/>
      <c r="F377" s="29"/>
      <c r="G377" s="29"/>
      <c r="H377" s="29"/>
      <c r="I377" s="29"/>
      <c r="J377" s="29"/>
      <c r="K377" s="29"/>
      <c r="L377" s="2"/>
      <c r="M377" s="29"/>
      <c r="N377" s="29"/>
      <c r="O377" s="29"/>
      <c r="P377" s="29"/>
      <c r="Q377" s="29"/>
      <c r="R377" s="29"/>
      <c r="S377" s="29"/>
      <c r="T377" s="29"/>
      <c r="U377" s="29"/>
      <c r="V377" s="29"/>
      <c r="W377" s="29"/>
      <c r="X377" s="29"/>
      <c r="Y377" s="29"/>
    </row>
    <row r="378" spans="1:25" ht="15.75" customHeight="1" x14ac:dyDescent="0.25">
      <c r="A378" s="29"/>
      <c r="B378" s="2"/>
      <c r="C378" s="29"/>
      <c r="D378" s="29"/>
      <c r="E378" s="29"/>
      <c r="F378" s="29"/>
      <c r="G378" s="29"/>
      <c r="H378" s="29"/>
      <c r="I378" s="29"/>
      <c r="J378" s="29"/>
      <c r="K378" s="29"/>
      <c r="L378" s="2"/>
      <c r="M378" s="29"/>
      <c r="N378" s="29"/>
      <c r="O378" s="29"/>
      <c r="P378" s="29"/>
      <c r="Q378" s="29"/>
      <c r="R378" s="29"/>
      <c r="S378" s="29"/>
      <c r="T378" s="29"/>
      <c r="U378" s="29"/>
      <c r="V378" s="29"/>
      <c r="W378" s="29"/>
      <c r="X378" s="29"/>
      <c r="Y378" s="29"/>
    </row>
    <row r="379" spans="1:25" ht="15.75" customHeight="1" x14ac:dyDescent="0.25">
      <c r="A379" s="29"/>
      <c r="B379" s="2"/>
      <c r="C379" s="29"/>
      <c r="D379" s="29"/>
      <c r="E379" s="29"/>
      <c r="F379" s="29"/>
      <c r="G379" s="29"/>
      <c r="H379" s="29"/>
      <c r="I379" s="29"/>
      <c r="J379" s="29"/>
      <c r="K379" s="29"/>
      <c r="L379" s="2"/>
      <c r="M379" s="29"/>
      <c r="N379" s="29"/>
      <c r="O379" s="29"/>
      <c r="P379" s="29"/>
      <c r="Q379" s="29"/>
      <c r="R379" s="29"/>
      <c r="S379" s="29"/>
      <c r="T379" s="29"/>
      <c r="U379" s="29"/>
      <c r="V379" s="29"/>
      <c r="W379" s="29"/>
      <c r="X379" s="29"/>
      <c r="Y379" s="29"/>
    </row>
    <row r="380" spans="1:25" ht="15.75" customHeight="1" x14ac:dyDescent="0.25">
      <c r="A380" s="29"/>
      <c r="B380" s="2"/>
      <c r="C380" s="29"/>
      <c r="D380" s="29"/>
      <c r="E380" s="29"/>
      <c r="F380" s="29"/>
      <c r="G380" s="29"/>
      <c r="H380" s="29"/>
      <c r="I380" s="29"/>
      <c r="J380" s="29"/>
      <c r="K380" s="29"/>
      <c r="L380" s="2"/>
      <c r="M380" s="29"/>
      <c r="N380" s="29"/>
      <c r="O380" s="29"/>
      <c r="P380" s="29"/>
      <c r="Q380" s="29"/>
      <c r="R380" s="29"/>
      <c r="S380" s="29"/>
      <c r="T380" s="29"/>
      <c r="U380" s="29"/>
      <c r="V380" s="29"/>
      <c r="W380" s="29"/>
      <c r="X380" s="29"/>
      <c r="Y380" s="29"/>
    </row>
    <row r="381" spans="1:25" ht="15.75" customHeight="1" x14ac:dyDescent="0.25">
      <c r="A381" s="29"/>
      <c r="B381" s="2"/>
      <c r="C381" s="29"/>
      <c r="D381" s="29"/>
      <c r="E381" s="29"/>
      <c r="F381" s="29"/>
      <c r="G381" s="29"/>
      <c r="H381" s="29"/>
      <c r="I381" s="29"/>
      <c r="J381" s="29"/>
      <c r="K381" s="29"/>
      <c r="L381" s="2"/>
      <c r="M381" s="29"/>
      <c r="N381" s="29"/>
      <c r="O381" s="29"/>
      <c r="P381" s="29"/>
      <c r="Q381" s="29"/>
      <c r="R381" s="29"/>
      <c r="S381" s="29"/>
      <c r="T381" s="29"/>
      <c r="U381" s="29"/>
      <c r="V381" s="29"/>
      <c r="W381" s="29"/>
      <c r="X381" s="29"/>
      <c r="Y381" s="29"/>
    </row>
    <row r="382" spans="1:25" ht="15.75" customHeight="1" x14ac:dyDescent="0.25">
      <c r="A382" s="29"/>
      <c r="B382" s="2"/>
      <c r="C382" s="29"/>
      <c r="D382" s="29"/>
      <c r="E382" s="29"/>
      <c r="F382" s="29"/>
      <c r="G382" s="29"/>
      <c r="H382" s="29"/>
      <c r="I382" s="29"/>
      <c r="J382" s="29"/>
      <c r="K382" s="29"/>
      <c r="L382" s="2"/>
      <c r="M382" s="29"/>
      <c r="N382" s="29"/>
      <c r="O382" s="29"/>
      <c r="P382" s="29"/>
      <c r="Q382" s="29"/>
      <c r="R382" s="29"/>
      <c r="S382" s="29"/>
      <c r="T382" s="29"/>
      <c r="U382" s="29"/>
      <c r="V382" s="29"/>
      <c r="W382" s="29"/>
      <c r="X382" s="29"/>
      <c r="Y382" s="29"/>
    </row>
    <row r="383" spans="1:25" ht="15.75" customHeight="1" x14ac:dyDescent="0.25">
      <c r="A383" s="29"/>
      <c r="B383" s="2"/>
      <c r="C383" s="29"/>
      <c r="D383" s="29"/>
      <c r="E383" s="29"/>
      <c r="F383" s="29"/>
      <c r="G383" s="29"/>
      <c r="H383" s="29"/>
      <c r="I383" s="29"/>
      <c r="J383" s="29"/>
      <c r="K383" s="29"/>
      <c r="L383" s="2"/>
      <c r="M383" s="29"/>
      <c r="N383" s="29"/>
      <c r="O383" s="29"/>
      <c r="P383" s="29"/>
      <c r="Q383" s="29"/>
      <c r="R383" s="29"/>
      <c r="S383" s="29"/>
      <c r="T383" s="29"/>
      <c r="U383" s="29"/>
      <c r="V383" s="29"/>
      <c r="W383" s="29"/>
      <c r="X383" s="29"/>
      <c r="Y383" s="29"/>
    </row>
    <row r="384" spans="1:25" ht="15.75" customHeight="1" x14ac:dyDescent="0.25">
      <c r="A384" s="29"/>
      <c r="B384" s="2"/>
      <c r="C384" s="29"/>
      <c r="D384" s="29"/>
      <c r="E384" s="29"/>
      <c r="F384" s="29"/>
      <c r="G384" s="29"/>
      <c r="H384" s="29"/>
      <c r="I384" s="29"/>
      <c r="J384" s="29"/>
      <c r="K384" s="29"/>
      <c r="L384" s="2"/>
      <c r="M384" s="29"/>
      <c r="N384" s="29"/>
      <c r="O384" s="29"/>
      <c r="P384" s="29"/>
      <c r="Q384" s="29"/>
      <c r="R384" s="29"/>
      <c r="S384" s="29"/>
      <c r="T384" s="29"/>
      <c r="U384" s="29"/>
      <c r="V384" s="29"/>
      <c r="W384" s="29"/>
      <c r="X384" s="29"/>
      <c r="Y384" s="29"/>
    </row>
    <row r="385" spans="1:25" ht="15.75" customHeight="1" x14ac:dyDescent="0.25">
      <c r="A385" s="29"/>
      <c r="B385" s="2"/>
      <c r="C385" s="29"/>
      <c r="D385" s="29"/>
      <c r="E385" s="29"/>
      <c r="F385" s="29"/>
      <c r="G385" s="29"/>
      <c r="H385" s="29"/>
      <c r="I385" s="29"/>
      <c r="J385" s="29"/>
      <c r="K385" s="29"/>
      <c r="L385" s="2"/>
      <c r="M385" s="29"/>
      <c r="N385" s="29"/>
      <c r="O385" s="29"/>
      <c r="P385" s="29"/>
      <c r="Q385" s="29"/>
      <c r="R385" s="29"/>
      <c r="S385" s="29"/>
      <c r="T385" s="29"/>
      <c r="U385" s="29"/>
      <c r="V385" s="29"/>
      <c r="W385" s="29"/>
      <c r="X385" s="29"/>
      <c r="Y385" s="29"/>
    </row>
    <row r="386" spans="1:25" ht="15.75" customHeight="1" x14ac:dyDescent="0.25">
      <c r="A386" s="29"/>
      <c r="B386" s="2"/>
      <c r="C386" s="29"/>
      <c r="D386" s="29"/>
      <c r="E386" s="29"/>
      <c r="F386" s="29"/>
      <c r="G386" s="29"/>
      <c r="H386" s="29"/>
      <c r="I386" s="29"/>
      <c r="J386" s="29"/>
      <c r="K386" s="29"/>
      <c r="L386" s="2"/>
      <c r="M386" s="29"/>
      <c r="N386" s="29"/>
      <c r="O386" s="29"/>
      <c r="P386" s="29"/>
      <c r="Q386" s="29"/>
      <c r="R386" s="29"/>
      <c r="S386" s="29"/>
      <c r="T386" s="29"/>
      <c r="U386" s="29"/>
      <c r="V386" s="29"/>
      <c r="W386" s="29"/>
      <c r="X386" s="29"/>
      <c r="Y386" s="29"/>
    </row>
    <row r="387" spans="1:25" ht="15.75" customHeight="1" x14ac:dyDescent="0.25">
      <c r="A387" s="29"/>
      <c r="B387" s="2"/>
      <c r="C387" s="29"/>
      <c r="D387" s="29"/>
      <c r="E387" s="29"/>
      <c r="F387" s="29"/>
      <c r="G387" s="29"/>
      <c r="H387" s="29"/>
      <c r="I387" s="29"/>
      <c r="J387" s="29"/>
      <c r="K387" s="29"/>
      <c r="L387" s="2"/>
      <c r="M387" s="29"/>
      <c r="N387" s="29"/>
      <c r="O387" s="29"/>
      <c r="P387" s="29"/>
      <c r="Q387" s="29"/>
      <c r="R387" s="29"/>
      <c r="S387" s="29"/>
      <c r="T387" s="29"/>
      <c r="U387" s="29"/>
      <c r="V387" s="29"/>
      <c r="W387" s="29"/>
      <c r="X387" s="29"/>
      <c r="Y387" s="29"/>
    </row>
    <row r="388" spans="1:25" ht="15.75" customHeight="1" x14ac:dyDescent="0.25">
      <c r="A388" s="29"/>
      <c r="B388" s="2"/>
      <c r="C388" s="29"/>
      <c r="D388" s="29"/>
      <c r="E388" s="29"/>
      <c r="F388" s="29"/>
      <c r="G388" s="29"/>
      <c r="H388" s="29"/>
      <c r="I388" s="29"/>
      <c r="J388" s="29"/>
      <c r="K388" s="29"/>
      <c r="L388" s="2"/>
      <c r="M388" s="29"/>
      <c r="N388" s="29"/>
      <c r="O388" s="29"/>
      <c r="P388" s="29"/>
      <c r="Q388" s="29"/>
      <c r="R388" s="29"/>
      <c r="S388" s="29"/>
      <c r="T388" s="29"/>
      <c r="U388" s="29"/>
      <c r="V388" s="29"/>
      <c r="W388" s="29"/>
      <c r="X388" s="29"/>
      <c r="Y388" s="29"/>
    </row>
    <row r="389" spans="1:25" ht="15.75" customHeight="1" x14ac:dyDescent="0.25">
      <c r="A389" s="29"/>
      <c r="B389" s="2"/>
      <c r="C389" s="29"/>
      <c r="D389" s="29"/>
      <c r="E389" s="29"/>
      <c r="F389" s="29"/>
      <c r="G389" s="29"/>
      <c r="H389" s="29"/>
      <c r="I389" s="29"/>
      <c r="J389" s="29"/>
      <c r="K389" s="29"/>
      <c r="L389" s="2"/>
      <c r="M389" s="29"/>
      <c r="N389" s="29"/>
      <c r="O389" s="29"/>
      <c r="P389" s="29"/>
      <c r="Q389" s="29"/>
      <c r="R389" s="29"/>
      <c r="S389" s="29"/>
      <c r="T389" s="29"/>
      <c r="U389" s="29"/>
      <c r="V389" s="29"/>
      <c r="W389" s="29"/>
      <c r="X389" s="29"/>
      <c r="Y389" s="29"/>
    </row>
    <row r="390" spans="1:25" ht="15.75" customHeight="1" x14ac:dyDescent="0.25">
      <c r="A390" s="29"/>
      <c r="B390" s="2"/>
      <c r="C390" s="29"/>
      <c r="D390" s="29"/>
      <c r="E390" s="29"/>
      <c r="F390" s="29"/>
      <c r="G390" s="29"/>
      <c r="H390" s="29"/>
      <c r="I390" s="29"/>
      <c r="J390" s="29"/>
      <c r="K390" s="29"/>
      <c r="L390" s="2"/>
      <c r="M390" s="29"/>
      <c r="N390" s="29"/>
      <c r="O390" s="29"/>
      <c r="P390" s="29"/>
      <c r="Q390" s="29"/>
      <c r="R390" s="29"/>
      <c r="S390" s="29"/>
      <c r="T390" s="29"/>
      <c r="U390" s="29"/>
      <c r="V390" s="29"/>
      <c r="W390" s="29"/>
      <c r="X390" s="29"/>
      <c r="Y390" s="29"/>
    </row>
    <row r="391" spans="1:25" ht="15.75" customHeight="1" x14ac:dyDescent="0.25">
      <c r="A391" s="29"/>
      <c r="B391" s="2"/>
      <c r="C391" s="29"/>
      <c r="D391" s="29"/>
      <c r="E391" s="29"/>
      <c r="F391" s="29"/>
      <c r="G391" s="29"/>
      <c r="H391" s="29"/>
      <c r="I391" s="29"/>
      <c r="J391" s="29"/>
      <c r="K391" s="29"/>
      <c r="L391" s="2"/>
      <c r="M391" s="29"/>
      <c r="N391" s="29"/>
      <c r="O391" s="29"/>
      <c r="P391" s="29"/>
      <c r="Q391" s="29"/>
      <c r="R391" s="29"/>
      <c r="S391" s="29"/>
      <c r="T391" s="29"/>
      <c r="U391" s="29"/>
      <c r="V391" s="29"/>
      <c r="W391" s="29"/>
      <c r="X391" s="29"/>
      <c r="Y391" s="29"/>
    </row>
    <row r="392" spans="1:25" ht="15.75" customHeight="1" x14ac:dyDescent="0.25">
      <c r="A392" s="29"/>
      <c r="B392" s="2"/>
      <c r="C392" s="29"/>
      <c r="D392" s="29"/>
      <c r="E392" s="29"/>
      <c r="F392" s="29"/>
      <c r="G392" s="29"/>
      <c r="H392" s="29"/>
      <c r="I392" s="29"/>
      <c r="J392" s="29"/>
      <c r="K392" s="29"/>
      <c r="L392" s="2"/>
      <c r="M392" s="29"/>
      <c r="N392" s="29"/>
      <c r="O392" s="29"/>
      <c r="P392" s="29"/>
      <c r="Q392" s="29"/>
      <c r="R392" s="29"/>
      <c r="S392" s="29"/>
      <c r="T392" s="29"/>
      <c r="U392" s="29"/>
      <c r="V392" s="29"/>
      <c r="W392" s="29"/>
      <c r="X392" s="29"/>
      <c r="Y392" s="29"/>
    </row>
    <row r="393" spans="1:25" ht="15.75" customHeight="1" x14ac:dyDescent="0.25">
      <c r="A393" s="29"/>
      <c r="B393" s="2"/>
      <c r="C393" s="29"/>
      <c r="D393" s="29"/>
      <c r="E393" s="29"/>
      <c r="F393" s="29"/>
      <c r="G393" s="29"/>
      <c r="H393" s="29"/>
      <c r="I393" s="29"/>
      <c r="J393" s="29"/>
      <c r="K393" s="29"/>
      <c r="L393" s="2"/>
      <c r="M393" s="29"/>
      <c r="N393" s="29"/>
      <c r="O393" s="29"/>
      <c r="P393" s="29"/>
      <c r="Q393" s="29"/>
      <c r="R393" s="29"/>
      <c r="S393" s="29"/>
      <c r="T393" s="29"/>
      <c r="U393" s="29"/>
      <c r="V393" s="29"/>
      <c r="W393" s="29"/>
      <c r="X393" s="29"/>
      <c r="Y393" s="29"/>
    </row>
    <row r="394" spans="1:25" ht="15.75" customHeight="1" x14ac:dyDescent="0.25">
      <c r="A394" s="29"/>
      <c r="B394" s="2"/>
      <c r="C394" s="29"/>
      <c r="D394" s="29"/>
      <c r="E394" s="29"/>
      <c r="F394" s="29"/>
      <c r="G394" s="29"/>
      <c r="H394" s="29"/>
      <c r="I394" s="29"/>
      <c r="J394" s="29"/>
      <c r="K394" s="29"/>
      <c r="L394" s="2"/>
      <c r="M394" s="29"/>
      <c r="N394" s="29"/>
      <c r="O394" s="29"/>
      <c r="P394" s="29"/>
      <c r="Q394" s="29"/>
      <c r="R394" s="29"/>
      <c r="S394" s="29"/>
      <c r="T394" s="29"/>
      <c r="U394" s="29"/>
      <c r="V394" s="29"/>
      <c r="W394" s="29"/>
      <c r="X394" s="29"/>
      <c r="Y394" s="29"/>
    </row>
    <row r="395" spans="1:25" ht="15.75" customHeight="1" x14ac:dyDescent="0.25">
      <c r="A395" s="29"/>
      <c r="B395" s="2"/>
      <c r="C395" s="29"/>
      <c r="D395" s="29"/>
      <c r="E395" s="29"/>
      <c r="F395" s="29"/>
      <c r="G395" s="29"/>
      <c r="H395" s="29"/>
      <c r="I395" s="29"/>
      <c r="J395" s="29"/>
      <c r="K395" s="29"/>
      <c r="L395" s="2"/>
      <c r="M395" s="29"/>
      <c r="N395" s="29"/>
      <c r="O395" s="29"/>
      <c r="P395" s="29"/>
      <c r="Q395" s="29"/>
      <c r="R395" s="29"/>
      <c r="S395" s="29"/>
      <c r="T395" s="29"/>
      <c r="U395" s="29"/>
      <c r="V395" s="29"/>
      <c r="W395" s="29"/>
      <c r="X395" s="29"/>
      <c r="Y395" s="29"/>
    </row>
    <row r="396" spans="1:25" ht="15.75" customHeight="1" x14ac:dyDescent="0.25">
      <c r="A396" s="29"/>
      <c r="B396" s="2"/>
      <c r="C396" s="29"/>
      <c r="D396" s="29"/>
      <c r="E396" s="29"/>
      <c r="F396" s="29"/>
      <c r="G396" s="29"/>
      <c r="H396" s="29"/>
      <c r="I396" s="29"/>
      <c r="J396" s="29"/>
      <c r="K396" s="29"/>
      <c r="L396" s="2"/>
      <c r="M396" s="29"/>
      <c r="N396" s="29"/>
      <c r="O396" s="29"/>
      <c r="P396" s="29"/>
      <c r="Q396" s="29"/>
      <c r="R396" s="29"/>
      <c r="S396" s="29"/>
      <c r="T396" s="29"/>
      <c r="U396" s="29"/>
      <c r="V396" s="29"/>
      <c r="W396" s="29"/>
      <c r="X396" s="29"/>
      <c r="Y396" s="29"/>
    </row>
    <row r="397" spans="1:25" ht="15.75" customHeight="1" x14ac:dyDescent="0.25">
      <c r="A397" s="29"/>
      <c r="B397" s="2"/>
      <c r="C397" s="29"/>
      <c r="D397" s="29"/>
      <c r="E397" s="29"/>
      <c r="F397" s="29"/>
      <c r="G397" s="29"/>
      <c r="H397" s="29"/>
      <c r="I397" s="29"/>
      <c r="J397" s="29"/>
      <c r="K397" s="29"/>
      <c r="L397" s="2"/>
      <c r="M397" s="29"/>
      <c r="N397" s="29"/>
      <c r="O397" s="29"/>
      <c r="P397" s="29"/>
      <c r="Q397" s="29"/>
      <c r="R397" s="29"/>
      <c r="S397" s="29"/>
      <c r="T397" s="29"/>
      <c r="U397" s="29"/>
      <c r="V397" s="29"/>
      <c r="W397" s="29"/>
      <c r="X397" s="29"/>
      <c r="Y397" s="29"/>
    </row>
    <row r="398" spans="1:25" ht="15.75" customHeight="1" x14ac:dyDescent="0.25">
      <c r="A398" s="29"/>
      <c r="B398" s="2"/>
      <c r="C398" s="29"/>
      <c r="D398" s="29"/>
      <c r="E398" s="29"/>
      <c r="F398" s="29"/>
      <c r="G398" s="29"/>
      <c r="H398" s="29"/>
      <c r="I398" s="29"/>
      <c r="J398" s="29"/>
      <c r="K398" s="29"/>
      <c r="L398" s="2"/>
      <c r="M398" s="29"/>
      <c r="N398" s="29"/>
      <c r="O398" s="29"/>
      <c r="P398" s="29"/>
      <c r="Q398" s="29"/>
      <c r="R398" s="29"/>
      <c r="S398" s="29"/>
      <c r="T398" s="29"/>
      <c r="U398" s="29"/>
      <c r="V398" s="29"/>
      <c r="W398" s="29"/>
      <c r="X398" s="29"/>
      <c r="Y398" s="29"/>
    </row>
    <row r="399" spans="1:25" ht="15.75" customHeight="1" x14ac:dyDescent="0.25">
      <c r="A399" s="29"/>
      <c r="B399" s="2"/>
      <c r="C399" s="29"/>
      <c r="D399" s="29"/>
      <c r="E399" s="29"/>
      <c r="F399" s="29"/>
      <c r="G399" s="29"/>
      <c r="H399" s="29"/>
      <c r="I399" s="29"/>
      <c r="J399" s="29"/>
      <c r="K399" s="29"/>
      <c r="L399" s="2"/>
      <c r="M399" s="29"/>
      <c r="N399" s="29"/>
      <c r="O399" s="29"/>
      <c r="P399" s="29"/>
      <c r="Q399" s="29"/>
      <c r="R399" s="29"/>
      <c r="S399" s="29"/>
      <c r="T399" s="29"/>
      <c r="U399" s="29"/>
      <c r="V399" s="29"/>
      <c r="W399" s="29"/>
      <c r="X399" s="29"/>
      <c r="Y399" s="29"/>
    </row>
    <row r="400" spans="1:25" ht="15.75" customHeight="1" x14ac:dyDescent="0.25">
      <c r="A400" s="29"/>
      <c r="B400" s="2"/>
      <c r="C400" s="29"/>
      <c r="D400" s="29"/>
      <c r="E400" s="29"/>
      <c r="F400" s="29"/>
      <c r="G400" s="29"/>
      <c r="H400" s="29"/>
      <c r="I400" s="29"/>
      <c r="J400" s="29"/>
      <c r="K400" s="29"/>
      <c r="L400" s="2"/>
      <c r="M400" s="29"/>
      <c r="N400" s="29"/>
      <c r="O400" s="29"/>
      <c r="P400" s="29"/>
      <c r="Q400" s="29"/>
      <c r="R400" s="29"/>
      <c r="S400" s="29"/>
      <c r="T400" s="29"/>
      <c r="U400" s="29"/>
      <c r="V400" s="29"/>
      <c r="W400" s="29"/>
      <c r="X400" s="29"/>
      <c r="Y400" s="29"/>
    </row>
    <row r="401" spans="1:25" ht="15.75" customHeight="1" x14ac:dyDescent="0.25">
      <c r="A401" s="29"/>
      <c r="B401" s="2"/>
      <c r="C401" s="29"/>
      <c r="D401" s="29"/>
      <c r="E401" s="29"/>
      <c r="F401" s="29"/>
      <c r="G401" s="29"/>
      <c r="H401" s="29"/>
      <c r="I401" s="29"/>
      <c r="J401" s="29"/>
      <c r="K401" s="29"/>
      <c r="L401" s="2"/>
      <c r="M401" s="29"/>
      <c r="N401" s="29"/>
      <c r="O401" s="29"/>
      <c r="P401" s="29"/>
      <c r="Q401" s="29"/>
      <c r="R401" s="29"/>
      <c r="S401" s="29"/>
      <c r="T401" s="29"/>
      <c r="U401" s="29"/>
      <c r="V401" s="29"/>
      <c r="W401" s="29"/>
      <c r="X401" s="29"/>
      <c r="Y401" s="29"/>
    </row>
    <row r="402" spans="1:25" ht="15.75" customHeight="1" x14ac:dyDescent="0.25">
      <c r="A402" s="29"/>
      <c r="B402" s="2"/>
      <c r="C402" s="29"/>
      <c r="D402" s="29"/>
      <c r="E402" s="29"/>
      <c r="F402" s="29"/>
      <c r="G402" s="29"/>
      <c r="H402" s="29"/>
      <c r="I402" s="29"/>
      <c r="J402" s="29"/>
      <c r="K402" s="29"/>
      <c r="L402" s="2"/>
      <c r="M402" s="29"/>
      <c r="N402" s="29"/>
      <c r="O402" s="29"/>
      <c r="P402" s="29"/>
      <c r="Q402" s="29"/>
      <c r="R402" s="29"/>
      <c r="S402" s="29"/>
      <c r="T402" s="29"/>
      <c r="U402" s="29"/>
      <c r="V402" s="29"/>
      <c r="W402" s="29"/>
      <c r="X402" s="29"/>
      <c r="Y402" s="29"/>
    </row>
    <row r="403" spans="1:25" ht="15.75" customHeight="1" x14ac:dyDescent="0.25">
      <c r="A403" s="29"/>
      <c r="B403" s="2"/>
      <c r="C403" s="29"/>
      <c r="D403" s="29"/>
      <c r="E403" s="29"/>
      <c r="F403" s="29"/>
      <c r="G403" s="29"/>
      <c r="H403" s="29"/>
      <c r="I403" s="29"/>
      <c r="J403" s="29"/>
      <c r="K403" s="29"/>
      <c r="L403" s="2"/>
      <c r="M403" s="29"/>
      <c r="N403" s="29"/>
      <c r="O403" s="29"/>
      <c r="P403" s="29"/>
      <c r="Q403" s="29"/>
      <c r="R403" s="29"/>
      <c r="S403" s="29"/>
      <c r="T403" s="29"/>
      <c r="U403" s="29"/>
      <c r="V403" s="29"/>
      <c r="W403" s="29"/>
      <c r="X403" s="29"/>
      <c r="Y403" s="29"/>
    </row>
    <row r="404" spans="1:25" ht="15.75" customHeight="1" x14ac:dyDescent="0.25">
      <c r="A404" s="29"/>
      <c r="B404" s="2"/>
      <c r="C404" s="29"/>
      <c r="D404" s="29"/>
      <c r="E404" s="29"/>
      <c r="F404" s="29"/>
      <c r="G404" s="29"/>
      <c r="H404" s="29"/>
      <c r="I404" s="29"/>
      <c r="J404" s="29"/>
      <c r="K404" s="29"/>
      <c r="L404" s="2"/>
      <c r="M404" s="29"/>
      <c r="N404" s="29"/>
      <c r="O404" s="29"/>
      <c r="P404" s="29"/>
      <c r="Q404" s="29"/>
      <c r="R404" s="29"/>
      <c r="S404" s="29"/>
      <c r="T404" s="29"/>
      <c r="U404" s="29"/>
      <c r="V404" s="29"/>
      <c r="W404" s="29"/>
      <c r="X404" s="29"/>
      <c r="Y404" s="29"/>
    </row>
    <row r="405" spans="1:25" ht="15.75" customHeight="1" x14ac:dyDescent="0.25">
      <c r="A405" s="29"/>
      <c r="B405" s="2"/>
      <c r="C405" s="29"/>
      <c r="D405" s="29"/>
      <c r="E405" s="29"/>
      <c r="F405" s="29"/>
      <c r="G405" s="29"/>
      <c r="H405" s="29"/>
      <c r="I405" s="29"/>
      <c r="J405" s="29"/>
      <c r="K405" s="29"/>
      <c r="L405" s="2"/>
      <c r="M405" s="29"/>
      <c r="N405" s="29"/>
      <c r="O405" s="29"/>
      <c r="P405" s="29"/>
      <c r="Q405" s="29"/>
      <c r="R405" s="29"/>
      <c r="S405" s="29"/>
      <c r="T405" s="29"/>
      <c r="U405" s="29"/>
      <c r="V405" s="29"/>
      <c r="W405" s="29"/>
      <c r="X405" s="29"/>
      <c r="Y405" s="29"/>
    </row>
    <row r="406" spans="1:25" ht="15.75" customHeight="1" x14ac:dyDescent="0.25">
      <c r="A406" s="29"/>
      <c r="B406" s="2"/>
      <c r="C406" s="29"/>
      <c r="D406" s="29"/>
      <c r="E406" s="29"/>
      <c r="F406" s="29"/>
      <c r="G406" s="29"/>
      <c r="H406" s="29"/>
      <c r="I406" s="29"/>
      <c r="J406" s="29"/>
      <c r="K406" s="29"/>
      <c r="L406" s="2"/>
      <c r="M406" s="29"/>
      <c r="N406" s="29"/>
      <c r="O406" s="29"/>
      <c r="P406" s="29"/>
      <c r="Q406" s="29"/>
      <c r="R406" s="29"/>
      <c r="S406" s="29"/>
      <c r="T406" s="29"/>
      <c r="U406" s="29"/>
      <c r="V406" s="29"/>
      <c r="W406" s="29"/>
      <c r="X406" s="29"/>
      <c r="Y406" s="29"/>
    </row>
    <row r="407" spans="1:25" ht="15.75" customHeight="1" x14ac:dyDescent="0.25">
      <c r="A407" s="29"/>
      <c r="B407" s="2"/>
      <c r="C407" s="29"/>
      <c r="D407" s="29"/>
      <c r="E407" s="29"/>
      <c r="F407" s="29"/>
      <c r="G407" s="29"/>
      <c r="H407" s="29"/>
      <c r="I407" s="29"/>
      <c r="J407" s="29"/>
      <c r="K407" s="29"/>
      <c r="L407" s="2"/>
      <c r="M407" s="29"/>
      <c r="N407" s="29"/>
      <c r="O407" s="29"/>
      <c r="P407" s="29"/>
      <c r="Q407" s="29"/>
      <c r="R407" s="29"/>
      <c r="S407" s="29"/>
      <c r="T407" s="29"/>
      <c r="U407" s="29"/>
      <c r="V407" s="29"/>
      <c r="W407" s="29"/>
      <c r="X407" s="29"/>
      <c r="Y407" s="29"/>
    </row>
    <row r="408" spans="1:25" ht="15.75" customHeight="1" x14ac:dyDescent="0.25">
      <c r="A408" s="29"/>
      <c r="B408" s="2"/>
      <c r="C408" s="29"/>
      <c r="D408" s="29"/>
      <c r="E408" s="29"/>
      <c r="F408" s="29"/>
      <c r="G408" s="29"/>
      <c r="H408" s="29"/>
      <c r="I408" s="29"/>
      <c r="J408" s="29"/>
      <c r="K408" s="29"/>
      <c r="L408" s="2"/>
      <c r="M408" s="29"/>
      <c r="N408" s="29"/>
      <c r="O408" s="29"/>
      <c r="P408" s="29"/>
      <c r="Q408" s="29"/>
      <c r="R408" s="29"/>
      <c r="S408" s="29"/>
      <c r="T408" s="29"/>
      <c r="U408" s="29"/>
      <c r="V408" s="29"/>
      <c r="W408" s="29"/>
      <c r="X408" s="29"/>
      <c r="Y408" s="29"/>
    </row>
    <row r="409" spans="1:25" ht="15.75" customHeight="1" x14ac:dyDescent="0.25">
      <c r="A409" s="29"/>
      <c r="B409" s="2"/>
      <c r="C409" s="29"/>
      <c r="D409" s="29"/>
      <c r="E409" s="29"/>
      <c r="F409" s="29"/>
      <c r="G409" s="29"/>
      <c r="H409" s="29"/>
      <c r="I409" s="29"/>
      <c r="J409" s="29"/>
      <c r="K409" s="29"/>
      <c r="L409" s="2"/>
      <c r="M409" s="29"/>
      <c r="N409" s="29"/>
      <c r="O409" s="29"/>
      <c r="P409" s="29"/>
      <c r="Q409" s="29"/>
      <c r="R409" s="29"/>
      <c r="S409" s="29"/>
      <c r="T409" s="29"/>
      <c r="U409" s="29"/>
      <c r="V409" s="29"/>
      <c r="W409" s="29"/>
      <c r="X409" s="29"/>
      <c r="Y409" s="29"/>
    </row>
    <row r="410" spans="1:25" ht="15.75" customHeight="1" x14ac:dyDescent="0.25">
      <c r="A410" s="29"/>
      <c r="B410" s="2"/>
      <c r="C410" s="29"/>
      <c r="D410" s="29"/>
      <c r="E410" s="29"/>
      <c r="F410" s="29"/>
      <c r="G410" s="29"/>
      <c r="H410" s="29"/>
      <c r="I410" s="29"/>
      <c r="J410" s="29"/>
      <c r="K410" s="29"/>
      <c r="L410" s="2"/>
      <c r="M410" s="29"/>
      <c r="N410" s="29"/>
      <c r="O410" s="29"/>
      <c r="P410" s="29"/>
      <c r="Q410" s="29"/>
      <c r="R410" s="29"/>
      <c r="S410" s="29"/>
      <c r="T410" s="29"/>
      <c r="U410" s="29"/>
      <c r="V410" s="29"/>
      <c r="W410" s="29"/>
      <c r="X410" s="29"/>
      <c r="Y410" s="29"/>
    </row>
    <row r="411" spans="1:25" ht="15.75" customHeight="1" x14ac:dyDescent="0.25">
      <c r="A411" s="29"/>
      <c r="B411" s="2"/>
      <c r="C411" s="29"/>
      <c r="D411" s="29"/>
      <c r="E411" s="29"/>
      <c r="F411" s="29"/>
      <c r="G411" s="29"/>
      <c r="H411" s="29"/>
      <c r="I411" s="29"/>
      <c r="J411" s="29"/>
      <c r="K411" s="29"/>
      <c r="L411" s="2"/>
      <c r="M411" s="29"/>
      <c r="N411" s="29"/>
      <c r="O411" s="29"/>
      <c r="P411" s="29"/>
      <c r="Q411" s="29"/>
      <c r="R411" s="29"/>
      <c r="S411" s="29"/>
      <c r="T411" s="29"/>
      <c r="U411" s="29"/>
      <c r="V411" s="29"/>
      <c r="W411" s="29"/>
      <c r="X411" s="29"/>
      <c r="Y411" s="29"/>
    </row>
    <row r="412" spans="1:25" ht="15.75" customHeight="1" x14ac:dyDescent="0.25">
      <c r="A412" s="29"/>
      <c r="B412" s="2"/>
      <c r="C412" s="29"/>
      <c r="D412" s="29"/>
      <c r="E412" s="29"/>
      <c r="F412" s="29"/>
      <c r="G412" s="29"/>
      <c r="H412" s="29"/>
      <c r="I412" s="29"/>
      <c r="J412" s="29"/>
      <c r="K412" s="29"/>
      <c r="L412" s="2"/>
      <c r="M412" s="29"/>
      <c r="N412" s="29"/>
      <c r="O412" s="29"/>
      <c r="P412" s="29"/>
      <c r="Q412" s="29"/>
      <c r="R412" s="29"/>
      <c r="S412" s="29"/>
      <c r="T412" s="29"/>
      <c r="U412" s="29"/>
      <c r="V412" s="29"/>
      <c r="W412" s="29"/>
      <c r="X412" s="29"/>
      <c r="Y412" s="29"/>
    </row>
    <row r="413" spans="1:25" ht="15.75" customHeight="1" x14ac:dyDescent="0.25">
      <c r="A413" s="29"/>
      <c r="B413" s="2"/>
      <c r="C413" s="29"/>
      <c r="D413" s="29"/>
      <c r="E413" s="29"/>
      <c r="F413" s="29"/>
      <c r="G413" s="29"/>
      <c r="H413" s="29"/>
      <c r="I413" s="29"/>
      <c r="J413" s="29"/>
      <c r="K413" s="29"/>
      <c r="L413" s="2"/>
      <c r="M413" s="29"/>
      <c r="N413" s="29"/>
      <c r="O413" s="29"/>
      <c r="P413" s="29"/>
      <c r="Q413" s="29"/>
      <c r="R413" s="29"/>
      <c r="S413" s="29"/>
      <c r="T413" s="29"/>
      <c r="U413" s="29"/>
      <c r="V413" s="29"/>
      <c r="W413" s="29"/>
      <c r="X413" s="29"/>
      <c r="Y413" s="29"/>
    </row>
    <row r="414" spans="1:25" ht="15.75" customHeight="1" x14ac:dyDescent="0.25">
      <c r="A414" s="29"/>
      <c r="B414" s="2"/>
      <c r="C414" s="29"/>
      <c r="D414" s="29"/>
      <c r="E414" s="29"/>
      <c r="F414" s="29"/>
      <c r="G414" s="29"/>
      <c r="H414" s="29"/>
      <c r="I414" s="29"/>
      <c r="J414" s="29"/>
      <c r="K414" s="29"/>
      <c r="L414" s="2"/>
      <c r="M414" s="29"/>
      <c r="N414" s="29"/>
      <c r="O414" s="29"/>
      <c r="P414" s="29"/>
      <c r="Q414" s="29"/>
      <c r="R414" s="29"/>
      <c r="S414" s="29"/>
      <c r="T414" s="29"/>
      <c r="U414" s="29"/>
      <c r="V414" s="29"/>
      <c r="W414" s="29"/>
      <c r="X414" s="29"/>
      <c r="Y414" s="29"/>
    </row>
    <row r="415" spans="1:25" ht="15.75" customHeight="1" x14ac:dyDescent="0.25">
      <c r="A415" s="29"/>
      <c r="B415" s="2"/>
      <c r="C415" s="29"/>
      <c r="D415" s="29"/>
      <c r="E415" s="29"/>
      <c r="F415" s="29"/>
      <c r="G415" s="29"/>
      <c r="H415" s="29"/>
      <c r="I415" s="29"/>
      <c r="J415" s="29"/>
      <c r="K415" s="29"/>
      <c r="L415" s="2"/>
      <c r="M415" s="29"/>
      <c r="N415" s="29"/>
      <c r="O415" s="29"/>
      <c r="P415" s="29"/>
      <c r="Q415" s="29"/>
      <c r="R415" s="29"/>
      <c r="S415" s="29"/>
      <c r="T415" s="29"/>
      <c r="U415" s="29"/>
      <c r="V415" s="29"/>
      <c r="W415" s="29"/>
      <c r="X415" s="29"/>
      <c r="Y415" s="29"/>
    </row>
    <row r="416" spans="1:25" ht="15.75" customHeight="1" x14ac:dyDescent="0.25">
      <c r="A416" s="29"/>
      <c r="B416" s="2"/>
      <c r="C416" s="29"/>
      <c r="D416" s="29"/>
      <c r="E416" s="29"/>
      <c r="F416" s="29"/>
      <c r="G416" s="29"/>
      <c r="H416" s="29"/>
      <c r="I416" s="29"/>
      <c r="J416" s="29"/>
      <c r="K416" s="29"/>
      <c r="L416" s="2"/>
      <c r="M416" s="29"/>
      <c r="N416" s="29"/>
      <c r="O416" s="29"/>
      <c r="P416" s="29"/>
      <c r="Q416" s="29"/>
      <c r="R416" s="29"/>
      <c r="S416" s="29"/>
      <c r="T416" s="29"/>
      <c r="U416" s="29"/>
      <c r="V416" s="29"/>
      <c r="W416" s="29"/>
      <c r="X416" s="29"/>
      <c r="Y416" s="29"/>
    </row>
    <row r="417" spans="1:25" ht="15.75" customHeight="1" x14ac:dyDescent="0.25">
      <c r="A417" s="29"/>
      <c r="B417" s="2"/>
      <c r="C417" s="29"/>
      <c r="D417" s="29"/>
      <c r="E417" s="29"/>
      <c r="F417" s="29"/>
      <c r="G417" s="29"/>
      <c r="H417" s="29"/>
      <c r="I417" s="29"/>
      <c r="J417" s="29"/>
      <c r="K417" s="29"/>
      <c r="L417" s="2"/>
      <c r="M417" s="29"/>
      <c r="N417" s="29"/>
      <c r="O417" s="29"/>
      <c r="P417" s="29"/>
      <c r="Q417" s="29"/>
      <c r="R417" s="29"/>
      <c r="S417" s="29"/>
      <c r="T417" s="29"/>
      <c r="U417" s="29"/>
      <c r="V417" s="29"/>
      <c r="W417" s="29"/>
      <c r="X417" s="29"/>
      <c r="Y417" s="29"/>
    </row>
    <row r="418" spans="1:25" ht="15.75" customHeight="1" x14ac:dyDescent="0.25">
      <c r="A418" s="29"/>
      <c r="B418" s="2"/>
      <c r="C418" s="29"/>
      <c r="D418" s="29"/>
      <c r="E418" s="29"/>
      <c r="F418" s="29"/>
      <c r="G418" s="29"/>
      <c r="H418" s="29"/>
      <c r="I418" s="29"/>
      <c r="J418" s="29"/>
      <c r="K418" s="29"/>
      <c r="L418" s="2"/>
      <c r="M418" s="29"/>
      <c r="N418" s="29"/>
      <c r="O418" s="29"/>
      <c r="P418" s="29"/>
      <c r="Q418" s="29"/>
      <c r="R418" s="29"/>
      <c r="S418" s="29"/>
      <c r="T418" s="29"/>
      <c r="U418" s="29"/>
      <c r="V418" s="29"/>
      <c r="W418" s="29"/>
      <c r="X418" s="29"/>
      <c r="Y418" s="29"/>
    </row>
    <row r="419" spans="1:25" ht="15.75" customHeight="1" x14ac:dyDescent="0.25">
      <c r="A419" s="29"/>
      <c r="B419" s="2"/>
      <c r="C419" s="29"/>
      <c r="D419" s="29"/>
      <c r="E419" s="29"/>
      <c r="F419" s="29"/>
      <c r="G419" s="29"/>
      <c r="H419" s="29"/>
      <c r="I419" s="29"/>
      <c r="J419" s="29"/>
      <c r="K419" s="29"/>
      <c r="L419" s="2"/>
      <c r="M419" s="29"/>
      <c r="N419" s="29"/>
      <c r="O419" s="29"/>
      <c r="P419" s="29"/>
      <c r="Q419" s="29"/>
      <c r="R419" s="29"/>
      <c r="S419" s="29"/>
      <c r="T419" s="29"/>
      <c r="U419" s="29"/>
      <c r="V419" s="29"/>
      <c r="W419" s="29"/>
      <c r="X419" s="29"/>
      <c r="Y419" s="29"/>
    </row>
    <row r="420" spans="1:25" ht="15.75" customHeight="1" x14ac:dyDescent="0.25">
      <c r="A420" s="29"/>
      <c r="B420" s="2"/>
      <c r="C420" s="29"/>
      <c r="D420" s="29"/>
      <c r="E420" s="29"/>
      <c r="F420" s="29"/>
      <c r="G420" s="29"/>
      <c r="H420" s="29"/>
      <c r="I420" s="29"/>
      <c r="J420" s="29"/>
      <c r="K420" s="29"/>
      <c r="L420" s="2"/>
      <c r="M420" s="29"/>
      <c r="N420" s="29"/>
      <c r="O420" s="29"/>
      <c r="P420" s="29"/>
      <c r="Q420" s="29"/>
      <c r="R420" s="29"/>
      <c r="S420" s="29"/>
      <c r="T420" s="29"/>
      <c r="U420" s="29"/>
      <c r="V420" s="29"/>
      <c r="W420" s="29"/>
      <c r="X420" s="29"/>
      <c r="Y420" s="29"/>
    </row>
    <row r="421" spans="1:25" ht="15.75" customHeight="1" x14ac:dyDescent="0.25">
      <c r="A421" s="29"/>
      <c r="B421" s="2"/>
      <c r="C421" s="29"/>
      <c r="D421" s="29"/>
      <c r="E421" s="29"/>
      <c r="F421" s="29"/>
      <c r="G421" s="29"/>
      <c r="H421" s="29"/>
      <c r="I421" s="29"/>
      <c r="J421" s="29"/>
      <c r="K421" s="29"/>
      <c r="L421" s="2"/>
      <c r="M421" s="29"/>
      <c r="N421" s="29"/>
      <c r="O421" s="29"/>
      <c r="P421" s="29"/>
      <c r="Q421" s="29"/>
      <c r="R421" s="29"/>
      <c r="S421" s="29"/>
      <c r="T421" s="29"/>
      <c r="U421" s="29"/>
      <c r="V421" s="29"/>
      <c r="W421" s="29"/>
      <c r="X421" s="29"/>
      <c r="Y421" s="29"/>
    </row>
    <row r="422" spans="1:25" ht="15.75" customHeight="1" x14ac:dyDescent="0.25">
      <c r="A422" s="29"/>
      <c r="B422" s="2"/>
      <c r="C422" s="29"/>
      <c r="D422" s="29"/>
      <c r="E422" s="29"/>
      <c r="F422" s="29"/>
      <c r="G422" s="29"/>
      <c r="H422" s="29"/>
      <c r="I422" s="29"/>
      <c r="J422" s="29"/>
      <c r="K422" s="29"/>
      <c r="L422" s="2"/>
      <c r="M422" s="29"/>
      <c r="N422" s="29"/>
      <c r="O422" s="29"/>
      <c r="P422" s="29"/>
      <c r="Q422" s="29"/>
      <c r="R422" s="29"/>
      <c r="S422" s="29"/>
      <c r="T422" s="29"/>
      <c r="U422" s="29"/>
      <c r="V422" s="29"/>
      <c r="W422" s="29"/>
      <c r="X422" s="29"/>
      <c r="Y422" s="29"/>
    </row>
    <row r="423" spans="1:25" ht="15.75" customHeight="1" x14ac:dyDescent="0.25">
      <c r="A423" s="29"/>
      <c r="B423" s="2"/>
      <c r="C423" s="29"/>
      <c r="D423" s="29"/>
      <c r="E423" s="29"/>
      <c r="F423" s="29"/>
      <c r="G423" s="29"/>
      <c r="H423" s="29"/>
      <c r="I423" s="29"/>
      <c r="J423" s="29"/>
      <c r="K423" s="29"/>
      <c r="L423" s="2"/>
      <c r="M423" s="29"/>
      <c r="N423" s="29"/>
      <c r="O423" s="29"/>
      <c r="P423" s="29"/>
      <c r="Q423" s="29"/>
      <c r="R423" s="29"/>
      <c r="S423" s="29"/>
      <c r="T423" s="29"/>
      <c r="U423" s="29"/>
      <c r="V423" s="29"/>
      <c r="W423" s="29"/>
      <c r="X423" s="29"/>
      <c r="Y423" s="29"/>
    </row>
    <row r="424" spans="1:25" ht="15.75" customHeight="1" x14ac:dyDescent="0.25">
      <c r="A424" s="29"/>
      <c r="B424" s="2"/>
      <c r="C424" s="29"/>
      <c r="D424" s="29"/>
      <c r="E424" s="29"/>
      <c r="F424" s="29"/>
      <c r="G424" s="29"/>
      <c r="H424" s="29"/>
      <c r="I424" s="29"/>
      <c r="J424" s="29"/>
      <c r="K424" s="29"/>
      <c r="L424" s="2"/>
      <c r="M424" s="29"/>
      <c r="N424" s="29"/>
      <c r="O424" s="29"/>
      <c r="P424" s="29"/>
      <c r="Q424" s="29"/>
      <c r="R424" s="29"/>
      <c r="S424" s="29"/>
      <c r="T424" s="29"/>
      <c r="U424" s="29"/>
      <c r="V424" s="29"/>
      <c r="W424" s="29"/>
      <c r="X424" s="29"/>
      <c r="Y424" s="29"/>
    </row>
    <row r="425" spans="1:25" ht="15.75" customHeight="1" x14ac:dyDescent="0.25">
      <c r="A425" s="29"/>
      <c r="B425" s="2"/>
      <c r="C425" s="29"/>
      <c r="D425" s="29"/>
      <c r="E425" s="29"/>
      <c r="F425" s="29"/>
      <c r="G425" s="29"/>
      <c r="H425" s="29"/>
      <c r="I425" s="29"/>
      <c r="J425" s="29"/>
      <c r="K425" s="29"/>
      <c r="L425" s="2"/>
      <c r="M425" s="29"/>
      <c r="N425" s="29"/>
      <c r="O425" s="29"/>
      <c r="P425" s="29"/>
      <c r="Q425" s="29"/>
      <c r="R425" s="29"/>
      <c r="S425" s="29"/>
      <c r="T425" s="29"/>
      <c r="U425" s="29"/>
      <c r="V425" s="29"/>
      <c r="W425" s="29"/>
      <c r="X425" s="29"/>
      <c r="Y425" s="29"/>
    </row>
    <row r="426" spans="1:25" ht="15.75" customHeight="1" x14ac:dyDescent="0.25">
      <c r="A426" s="29"/>
      <c r="B426" s="2"/>
      <c r="C426" s="29"/>
      <c r="D426" s="29"/>
      <c r="E426" s="29"/>
      <c r="F426" s="29"/>
      <c r="G426" s="29"/>
      <c r="H426" s="29"/>
      <c r="I426" s="29"/>
      <c r="J426" s="29"/>
      <c r="K426" s="29"/>
      <c r="L426" s="2"/>
      <c r="M426" s="29"/>
      <c r="N426" s="29"/>
      <c r="O426" s="29"/>
      <c r="P426" s="29"/>
      <c r="Q426" s="29"/>
      <c r="R426" s="29"/>
      <c r="S426" s="29"/>
      <c r="T426" s="29"/>
      <c r="U426" s="29"/>
      <c r="V426" s="29"/>
      <c r="W426" s="29"/>
      <c r="X426" s="29"/>
      <c r="Y426" s="29"/>
    </row>
    <row r="427" spans="1:25" ht="15.75" customHeight="1" x14ac:dyDescent="0.25">
      <c r="A427" s="29"/>
      <c r="B427" s="2"/>
      <c r="C427" s="29"/>
      <c r="D427" s="29"/>
      <c r="E427" s="29"/>
      <c r="F427" s="29"/>
      <c r="G427" s="29"/>
      <c r="H427" s="29"/>
      <c r="I427" s="29"/>
      <c r="J427" s="29"/>
      <c r="K427" s="29"/>
      <c r="L427" s="2"/>
      <c r="M427" s="29"/>
      <c r="N427" s="29"/>
      <c r="O427" s="29"/>
      <c r="P427" s="29"/>
      <c r="Q427" s="29"/>
      <c r="R427" s="29"/>
      <c r="S427" s="29"/>
      <c r="T427" s="29"/>
      <c r="U427" s="29"/>
      <c r="V427" s="29"/>
      <c r="W427" s="29"/>
      <c r="X427" s="29"/>
      <c r="Y427" s="29"/>
    </row>
    <row r="428" spans="1:25" ht="15.75" customHeight="1" x14ac:dyDescent="0.25">
      <c r="A428" s="29"/>
      <c r="B428" s="2"/>
      <c r="C428" s="29"/>
      <c r="D428" s="29"/>
      <c r="E428" s="29"/>
      <c r="F428" s="29"/>
      <c r="G428" s="29"/>
      <c r="H428" s="29"/>
      <c r="I428" s="29"/>
      <c r="J428" s="29"/>
      <c r="K428" s="29"/>
      <c r="L428" s="2"/>
      <c r="M428" s="29"/>
      <c r="N428" s="29"/>
      <c r="O428" s="29"/>
      <c r="P428" s="29"/>
      <c r="Q428" s="29"/>
      <c r="R428" s="29"/>
      <c r="S428" s="29"/>
      <c r="T428" s="29"/>
      <c r="U428" s="29"/>
      <c r="V428" s="29"/>
      <c r="W428" s="29"/>
      <c r="X428" s="29"/>
      <c r="Y428" s="29"/>
    </row>
    <row r="429" spans="1:25" ht="15.75" customHeight="1" x14ac:dyDescent="0.25">
      <c r="A429" s="29"/>
      <c r="B429" s="2"/>
      <c r="C429" s="29"/>
      <c r="D429" s="29"/>
      <c r="E429" s="29"/>
      <c r="F429" s="29"/>
      <c r="G429" s="29"/>
      <c r="H429" s="29"/>
      <c r="I429" s="29"/>
      <c r="J429" s="29"/>
      <c r="K429" s="29"/>
      <c r="L429" s="2"/>
      <c r="M429" s="29"/>
      <c r="N429" s="29"/>
      <c r="O429" s="29"/>
      <c r="P429" s="29"/>
      <c r="Q429" s="29"/>
      <c r="R429" s="29"/>
      <c r="S429" s="29"/>
      <c r="T429" s="29"/>
      <c r="U429" s="29"/>
      <c r="V429" s="29"/>
      <c r="W429" s="29"/>
      <c r="X429" s="29"/>
      <c r="Y429" s="29"/>
    </row>
    <row r="430" spans="1:25" ht="15.75" customHeight="1" x14ac:dyDescent="0.25">
      <c r="A430" s="29"/>
      <c r="B430" s="2"/>
      <c r="C430" s="29"/>
      <c r="D430" s="29"/>
      <c r="E430" s="29"/>
      <c r="F430" s="29"/>
      <c r="G430" s="29"/>
      <c r="H430" s="29"/>
      <c r="I430" s="29"/>
      <c r="J430" s="29"/>
      <c r="K430" s="29"/>
      <c r="L430" s="2"/>
      <c r="M430" s="29"/>
      <c r="N430" s="29"/>
      <c r="O430" s="29"/>
      <c r="P430" s="29"/>
      <c r="Q430" s="29"/>
      <c r="R430" s="29"/>
      <c r="S430" s="29"/>
      <c r="T430" s="29"/>
      <c r="U430" s="29"/>
      <c r="V430" s="29"/>
      <c r="W430" s="29"/>
      <c r="X430" s="29"/>
      <c r="Y430" s="29"/>
    </row>
    <row r="431" spans="1:25" ht="15.75" customHeight="1" x14ac:dyDescent="0.25">
      <c r="A431" s="29"/>
      <c r="B431" s="2"/>
      <c r="C431" s="29"/>
      <c r="D431" s="29"/>
      <c r="E431" s="29"/>
      <c r="F431" s="29"/>
      <c r="G431" s="29"/>
      <c r="H431" s="29"/>
      <c r="I431" s="29"/>
      <c r="J431" s="29"/>
      <c r="K431" s="29"/>
      <c r="L431" s="2"/>
      <c r="M431" s="29"/>
      <c r="N431" s="29"/>
      <c r="O431" s="29"/>
      <c r="P431" s="29"/>
      <c r="Q431" s="29"/>
      <c r="R431" s="29"/>
      <c r="S431" s="29"/>
      <c r="T431" s="29"/>
      <c r="U431" s="29"/>
      <c r="V431" s="29"/>
      <c r="W431" s="29"/>
      <c r="X431" s="29"/>
      <c r="Y431" s="29"/>
    </row>
    <row r="432" spans="1:25" ht="15.75" customHeight="1" x14ac:dyDescent="0.25">
      <c r="A432" s="29"/>
      <c r="B432" s="2"/>
      <c r="C432" s="29"/>
      <c r="D432" s="29"/>
      <c r="E432" s="29"/>
      <c r="F432" s="29"/>
      <c r="G432" s="29"/>
      <c r="H432" s="29"/>
      <c r="I432" s="29"/>
      <c r="J432" s="29"/>
      <c r="K432" s="29"/>
      <c r="L432" s="2"/>
      <c r="M432" s="29"/>
      <c r="N432" s="29"/>
      <c r="O432" s="29"/>
      <c r="P432" s="29"/>
      <c r="Q432" s="29"/>
      <c r="R432" s="29"/>
      <c r="S432" s="29"/>
      <c r="T432" s="29"/>
      <c r="U432" s="29"/>
      <c r="V432" s="29"/>
      <c r="W432" s="29"/>
      <c r="X432" s="29"/>
      <c r="Y432" s="29"/>
    </row>
    <row r="433" spans="1:25" ht="15.75" customHeight="1" x14ac:dyDescent="0.25">
      <c r="A433" s="29"/>
      <c r="B433" s="2"/>
      <c r="C433" s="29"/>
      <c r="D433" s="29"/>
      <c r="E433" s="29"/>
      <c r="F433" s="29"/>
      <c r="G433" s="29"/>
      <c r="H433" s="29"/>
      <c r="I433" s="29"/>
      <c r="J433" s="29"/>
      <c r="K433" s="29"/>
      <c r="L433" s="2"/>
      <c r="M433" s="29"/>
      <c r="N433" s="29"/>
      <c r="O433" s="29"/>
      <c r="P433" s="29"/>
      <c r="Q433" s="29"/>
      <c r="R433" s="29"/>
      <c r="S433" s="29"/>
      <c r="T433" s="29"/>
      <c r="U433" s="29"/>
      <c r="V433" s="29"/>
      <c r="W433" s="29"/>
      <c r="X433" s="29"/>
      <c r="Y433" s="29"/>
    </row>
    <row r="434" spans="1:25" ht="15.75" customHeight="1" x14ac:dyDescent="0.25">
      <c r="A434" s="29"/>
      <c r="B434" s="2"/>
      <c r="C434" s="29"/>
      <c r="D434" s="29"/>
      <c r="E434" s="29"/>
      <c r="F434" s="29"/>
      <c r="G434" s="29"/>
      <c r="H434" s="29"/>
      <c r="I434" s="29"/>
      <c r="J434" s="29"/>
      <c r="K434" s="29"/>
      <c r="L434" s="2"/>
      <c r="M434" s="29"/>
      <c r="N434" s="29"/>
      <c r="O434" s="29"/>
      <c r="P434" s="29"/>
      <c r="Q434" s="29"/>
      <c r="R434" s="29"/>
      <c r="S434" s="29"/>
      <c r="T434" s="29"/>
      <c r="U434" s="29"/>
      <c r="V434" s="29"/>
      <c r="W434" s="29"/>
      <c r="X434" s="29"/>
      <c r="Y434" s="29"/>
    </row>
    <row r="435" spans="1:25" ht="15.75" customHeight="1" x14ac:dyDescent="0.25">
      <c r="A435" s="29"/>
      <c r="B435" s="2"/>
      <c r="C435" s="29"/>
      <c r="D435" s="29"/>
      <c r="E435" s="29"/>
      <c r="F435" s="29"/>
      <c r="G435" s="29"/>
      <c r="H435" s="29"/>
      <c r="I435" s="29"/>
      <c r="J435" s="29"/>
      <c r="K435" s="29"/>
      <c r="L435" s="2"/>
      <c r="M435" s="29"/>
      <c r="N435" s="29"/>
      <c r="O435" s="29"/>
      <c r="P435" s="29"/>
      <c r="Q435" s="29"/>
      <c r="R435" s="29"/>
      <c r="S435" s="29"/>
      <c r="T435" s="29"/>
      <c r="U435" s="29"/>
      <c r="V435" s="29"/>
      <c r="W435" s="29"/>
      <c r="X435" s="29"/>
      <c r="Y435" s="29"/>
    </row>
    <row r="436" spans="1:25" ht="15.75" customHeight="1" x14ac:dyDescent="0.25">
      <c r="A436" s="29"/>
      <c r="B436" s="2"/>
      <c r="C436" s="29"/>
      <c r="D436" s="29"/>
      <c r="E436" s="29"/>
      <c r="F436" s="29"/>
      <c r="G436" s="29"/>
      <c r="H436" s="29"/>
      <c r="I436" s="29"/>
      <c r="J436" s="29"/>
      <c r="K436" s="29"/>
      <c r="L436" s="2"/>
      <c r="M436" s="29"/>
      <c r="N436" s="29"/>
      <c r="O436" s="29"/>
      <c r="P436" s="29"/>
      <c r="Q436" s="29"/>
      <c r="R436" s="29"/>
      <c r="S436" s="29"/>
      <c r="T436" s="29"/>
      <c r="U436" s="29"/>
      <c r="V436" s="29"/>
      <c r="W436" s="29"/>
      <c r="X436" s="29"/>
      <c r="Y436" s="29"/>
    </row>
    <row r="437" spans="1:25" ht="15.75" customHeight="1" x14ac:dyDescent="0.25">
      <c r="A437" s="29"/>
      <c r="B437" s="2"/>
      <c r="C437" s="29"/>
      <c r="D437" s="29"/>
      <c r="E437" s="29"/>
      <c r="F437" s="29"/>
      <c r="G437" s="29"/>
      <c r="H437" s="29"/>
      <c r="I437" s="29"/>
      <c r="J437" s="29"/>
      <c r="K437" s="29"/>
      <c r="L437" s="2"/>
      <c r="M437" s="29"/>
      <c r="N437" s="29"/>
      <c r="O437" s="29"/>
      <c r="P437" s="29"/>
      <c r="Q437" s="29"/>
      <c r="R437" s="29"/>
      <c r="S437" s="29"/>
      <c r="T437" s="29"/>
      <c r="U437" s="29"/>
      <c r="V437" s="29"/>
      <c r="W437" s="29"/>
      <c r="X437" s="29"/>
      <c r="Y437" s="29"/>
    </row>
    <row r="438" spans="1:25" ht="15.75" customHeight="1" x14ac:dyDescent="0.25">
      <c r="A438" s="29"/>
      <c r="B438" s="2"/>
      <c r="C438" s="29"/>
      <c r="D438" s="29"/>
      <c r="E438" s="29"/>
      <c r="F438" s="29"/>
      <c r="G438" s="29"/>
      <c r="H438" s="29"/>
      <c r="I438" s="29"/>
      <c r="J438" s="29"/>
      <c r="K438" s="29"/>
      <c r="L438" s="2"/>
      <c r="M438" s="29"/>
      <c r="N438" s="29"/>
      <c r="O438" s="29"/>
      <c r="P438" s="29"/>
      <c r="Q438" s="29"/>
      <c r="R438" s="29"/>
      <c r="S438" s="29"/>
      <c r="T438" s="29"/>
      <c r="U438" s="29"/>
      <c r="V438" s="29"/>
      <c r="W438" s="29"/>
      <c r="X438" s="29"/>
      <c r="Y438" s="29"/>
    </row>
    <row r="439" spans="1:25" ht="15.75" customHeight="1" x14ac:dyDescent="0.25">
      <c r="A439" s="29"/>
      <c r="B439" s="2"/>
      <c r="C439" s="29"/>
      <c r="D439" s="29"/>
      <c r="E439" s="29"/>
      <c r="F439" s="29"/>
      <c r="G439" s="29"/>
      <c r="H439" s="29"/>
      <c r="I439" s="29"/>
      <c r="J439" s="29"/>
      <c r="K439" s="29"/>
      <c r="L439" s="2"/>
      <c r="M439" s="29"/>
      <c r="N439" s="29"/>
      <c r="O439" s="29"/>
      <c r="P439" s="29"/>
      <c r="Q439" s="29"/>
      <c r="R439" s="29"/>
      <c r="S439" s="29"/>
      <c r="T439" s="29"/>
      <c r="U439" s="29"/>
      <c r="V439" s="29"/>
      <c r="W439" s="29"/>
      <c r="X439" s="29"/>
      <c r="Y439" s="29"/>
    </row>
    <row r="440" spans="1:25" ht="15.75" customHeight="1" x14ac:dyDescent="0.25">
      <c r="A440" s="29"/>
      <c r="B440" s="2"/>
      <c r="C440" s="29"/>
      <c r="D440" s="29"/>
      <c r="E440" s="29"/>
      <c r="F440" s="29"/>
      <c r="G440" s="29"/>
      <c r="H440" s="29"/>
      <c r="I440" s="29"/>
      <c r="J440" s="29"/>
      <c r="K440" s="29"/>
      <c r="L440" s="2"/>
      <c r="M440" s="29"/>
      <c r="N440" s="29"/>
      <c r="O440" s="29"/>
      <c r="P440" s="29"/>
      <c r="Q440" s="29"/>
      <c r="R440" s="29"/>
      <c r="S440" s="29"/>
      <c r="T440" s="29"/>
      <c r="U440" s="29"/>
      <c r="V440" s="29"/>
      <c r="W440" s="29"/>
      <c r="X440" s="29"/>
      <c r="Y440" s="29"/>
    </row>
    <row r="441" spans="1:25" ht="15.75" customHeight="1" x14ac:dyDescent="0.25">
      <c r="A441" s="29"/>
      <c r="B441" s="2"/>
      <c r="C441" s="29"/>
      <c r="D441" s="29"/>
      <c r="E441" s="29"/>
      <c r="F441" s="29"/>
      <c r="G441" s="29"/>
      <c r="H441" s="29"/>
      <c r="I441" s="29"/>
      <c r="J441" s="29"/>
      <c r="K441" s="29"/>
      <c r="L441" s="2"/>
      <c r="M441" s="29"/>
      <c r="N441" s="29"/>
      <c r="O441" s="29"/>
      <c r="P441" s="29"/>
      <c r="Q441" s="29"/>
      <c r="R441" s="29"/>
      <c r="S441" s="29"/>
      <c r="T441" s="29"/>
      <c r="U441" s="29"/>
      <c r="V441" s="29"/>
      <c r="W441" s="29"/>
      <c r="X441" s="29"/>
      <c r="Y441" s="29"/>
    </row>
    <row r="442" spans="1:25" ht="15.75" customHeight="1" x14ac:dyDescent="0.25">
      <c r="A442" s="29"/>
      <c r="B442" s="2"/>
      <c r="C442" s="29"/>
      <c r="D442" s="29"/>
      <c r="E442" s="29"/>
      <c r="F442" s="29"/>
      <c r="G442" s="29"/>
      <c r="H442" s="29"/>
      <c r="I442" s="29"/>
      <c r="J442" s="29"/>
      <c r="K442" s="29"/>
      <c r="L442" s="2"/>
      <c r="M442" s="29"/>
      <c r="N442" s="29"/>
      <c r="O442" s="29"/>
      <c r="P442" s="29"/>
      <c r="Q442" s="29"/>
      <c r="R442" s="29"/>
      <c r="S442" s="29"/>
      <c r="T442" s="29"/>
      <c r="U442" s="29"/>
      <c r="V442" s="29"/>
      <c r="W442" s="29"/>
      <c r="X442" s="29"/>
      <c r="Y442" s="29"/>
    </row>
    <row r="443" spans="1:25" ht="15.75" customHeight="1" x14ac:dyDescent="0.25">
      <c r="A443" s="29"/>
      <c r="B443" s="2"/>
      <c r="C443" s="29"/>
      <c r="D443" s="29"/>
      <c r="E443" s="29"/>
      <c r="F443" s="29"/>
      <c r="G443" s="29"/>
      <c r="H443" s="29"/>
      <c r="I443" s="29"/>
      <c r="J443" s="29"/>
      <c r="K443" s="29"/>
      <c r="L443" s="2"/>
      <c r="M443" s="29"/>
      <c r="N443" s="29"/>
      <c r="O443" s="29"/>
      <c r="P443" s="29"/>
      <c r="Q443" s="29"/>
      <c r="R443" s="29"/>
      <c r="S443" s="29"/>
      <c r="T443" s="29"/>
      <c r="U443" s="29"/>
      <c r="V443" s="29"/>
      <c r="W443" s="29"/>
      <c r="X443" s="29"/>
      <c r="Y443" s="29"/>
    </row>
    <row r="444" spans="1:25" ht="15.75" customHeight="1" x14ac:dyDescent="0.25">
      <c r="A444" s="29"/>
      <c r="B444" s="2"/>
      <c r="C444" s="29"/>
      <c r="D444" s="29"/>
      <c r="E444" s="29"/>
      <c r="F444" s="29"/>
      <c r="G444" s="29"/>
      <c r="H444" s="29"/>
      <c r="I444" s="29"/>
      <c r="J444" s="29"/>
      <c r="K444" s="29"/>
      <c r="L444" s="2"/>
      <c r="M444" s="29"/>
      <c r="N444" s="29"/>
      <c r="O444" s="29"/>
      <c r="P444" s="29"/>
      <c r="Q444" s="29"/>
      <c r="R444" s="29"/>
      <c r="S444" s="29"/>
      <c r="T444" s="29"/>
      <c r="U444" s="29"/>
      <c r="V444" s="29"/>
      <c r="W444" s="29"/>
      <c r="X444" s="29"/>
      <c r="Y444" s="29"/>
    </row>
    <row r="445" spans="1:25" ht="15.75" customHeight="1" x14ac:dyDescent="0.25">
      <c r="A445" s="29"/>
      <c r="B445" s="2"/>
      <c r="C445" s="29"/>
      <c r="D445" s="29"/>
      <c r="E445" s="29"/>
      <c r="F445" s="29"/>
      <c r="G445" s="29"/>
      <c r="H445" s="29"/>
      <c r="I445" s="29"/>
      <c r="J445" s="29"/>
      <c r="K445" s="29"/>
      <c r="L445" s="2"/>
      <c r="M445" s="29"/>
      <c r="N445" s="29"/>
      <c r="O445" s="29"/>
      <c r="P445" s="29"/>
      <c r="Q445" s="29"/>
      <c r="R445" s="29"/>
      <c r="S445" s="29"/>
      <c r="T445" s="29"/>
      <c r="U445" s="29"/>
      <c r="V445" s="29"/>
      <c r="W445" s="29"/>
      <c r="X445" s="29"/>
      <c r="Y445" s="29"/>
    </row>
    <row r="446" spans="1:25" ht="15.75" customHeight="1" x14ac:dyDescent="0.25">
      <c r="A446" s="29"/>
      <c r="B446" s="2"/>
      <c r="C446" s="29"/>
      <c r="D446" s="29"/>
      <c r="E446" s="29"/>
      <c r="F446" s="29"/>
      <c r="G446" s="29"/>
      <c r="H446" s="29"/>
      <c r="I446" s="29"/>
      <c r="J446" s="29"/>
      <c r="K446" s="29"/>
      <c r="L446" s="2"/>
      <c r="M446" s="29"/>
      <c r="N446" s="29"/>
      <c r="O446" s="29"/>
      <c r="P446" s="29"/>
      <c r="Q446" s="29"/>
      <c r="R446" s="29"/>
      <c r="S446" s="29"/>
      <c r="T446" s="29"/>
      <c r="U446" s="29"/>
      <c r="V446" s="29"/>
      <c r="W446" s="29"/>
      <c r="X446" s="29"/>
      <c r="Y446" s="29"/>
    </row>
    <row r="447" spans="1:25" ht="15.75" customHeight="1" x14ac:dyDescent="0.25">
      <c r="A447" s="29"/>
      <c r="B447" s="2"/>
      <c r="C447" s="29"/>
      <c r="D447" s="29"/>
      <c r="E447" s="29"/>
      <c r="F447" s="29"/>
      <c r="G447" s="29"/>
      <c r="H447" s="29"/>
      <c r="I447" s="29"/>
      <c r="J447" s="29"/>
      <c r="K447" s="29"/>
      <c r="L447" s="2"/>
      <c r="M447" s="29"/>
      <c r="N447" s="29"/>
      <c r="O447" s="29"/>
      <c r="P447" s="29"/>
      <c r="Q447" s="29"/>
      <c r="R447" s="29"/>
      <c r="S447" s="29"/>
      <c r="T447" s="29"/>
      <c r="U447" s="29"/>
      <c r="V447" s="29"/>
      <c r="W447" s="29"/>
      <c r="X447" s="29"/>
      <c r="Y447" s="29"/>
    </row>
    <row r="448" spans="1:25" ht="15.75" customHeight="1" x14ac:dyDescent="0.25">
      <c r="A448" s="29"/>
      <c r="B448" s="2"/>
      <c r="C448" s="29"/>
      <c r="D448" s="29"/>
      <c r="E448" s="29"/>
      <c r="F448" s="29"/>
      <c r="G448" s="29"/>
      <c r="H448" s="29"/>
      <c r="I448" s="29"/>
      <c r="J448" s="29"/>
      <c r="K448" s="29"/>
      <c r="L448" s="2"/>
      <c r="M448" s="29"/>
      <c r="N448" s="29"/>
      <c r="O448" s="29"/>
      <c r="P448" s="29"/>
      <c r="Q448" s="29"/>
      <c r="R448" s="29"/>
      <c r="S448" s="29"/>
      <c r="T448" s="29"/>
      <c r="U448" s="29"/>
      <c r="V448" s="29"/>
      <c r="W448" s="29"/>
      <c r="X448" s="29"/>
      <c r="Y448" s="29"/>
    </row>
    <row r="449" spans="1:25" ht="15.75" customHeight="1" x14ac:dyDescent="0.25">
      <c r="A449" s="29"/>
      <c r="B449" s="2"/>
      <c r="C449" s="29"/>
      <c r="D449" s="29"/>
      <c r="E449" s="29"/>
      <c r="F449" s="29"/>
      <c r="G449" s="29"/>
      <c r="H449" s="29"/>
      <c r="I449" s="29"/>
      <c r="J449" s="29"/>
      <c r="K449" s="29"/>
      <c r="L449" s="2"/>
      <c r="M449" s="29"/>
      <c r="N449" s="29"/>
      <c r="O449" s="29"/>
      <c r="P449" s="29"/>
      <c r="Q449" s="29"/>
      <c r="R449" s="29"/>
      <c r="S449" s="29"/>
      <c r="T449" s="29"/>
      <c r="U449" s="29"/>
      <c r="V449" s="29"/>
      <c r="W449" s="29"/>
      <c r="X449" s="29"/>
      <c r="Y449" s="29"/>
    </row>
    <row r="450" spans="1:25" ht="15.75" customHeight="1" x14ac:dyDescent="0.25">
      <c r="A450" s="29"/>
      <c r="B450" s="2"/>
      <c r="C450" s="29"/>
      <c r="D450" s="29"/>
      <c r="E450" s="29"/>
      <c r="F450" s="29"/>
      <c r="G450" s="29"/>
      <c r="H450" s="29"/>
      <c r="I450" s="29"/>
      <c r="J450" s="29"/>
      <c r="K450" s="29"/>
      <c r="L450" s="2"/>
      <c r="M450" s="29"/>
      <c r="N450" s="29"/>
      <c r="O450" s="29"/>
      <c r="P450" s="29"/>
      <c r="Q450" s="29"/>
      <c r="R450" s="29"/>
      <c r="S450" s="29"/>
      <c r="T450" s="29"/>
      <c r="U450" s="29"/>
      <c r="V450" s="29"/>
      <c r="W450" s="29"/>
      <c r="X450" s="29"/>
      <c r="Y450" s="29"/>
    </row>
    <row r="451" spans="1:25" ht="15.75" customHeight="1" x14ac:dyDescent="0.25">
      <c r="A451" s="29"/>
      <c r="B451" s="2"/>
      <c r="C451" s="29"/>
      <c r="D451" s="29"/>
      <c r="E451" s="29"/>
      <c r="F451" s="29"/>
      <c r="G451" s="29"/>
      <c r="H451" s="29"/>
      <c r="I451" s="29"/>
      <c r="J451" s="29"/>
      <c r="K451" s="29"/>
      <c r="L451" s="2"/>
      <c r="M451" s="29"/>
      <c r="N451" s="29"/>
      <c r="O451" s="29"/>
      <c r="P451" s="29"/>
      <c r="Q451" s="29"/>
      <c r="R451" s="29"/>
      <c r="S451" s="29"/>
      <c r="T451" s="29"/>
      <c r="U451" s="29"/>
      <c r="V451" s="29"/>
      <c r="W451" s="29"/>
      <c r="X451" s="29"/>
      <c r="Y451" s="29"/>
    </row>
    <row r="452" spans="1:25" ht="15.75" customHeight="1" x14ac:dyDescent="0.25">
      <c r="A452" s="29"/>
      <c r="B452" s="2"/>
      <c r="C452" s="29"/>
      <c r="D452" s="29"/>
      <c r="E452" s="29"/>
      <c r="F452" s="29"/>
      <c r="G452" s="29"/>
      <c r="H452" s="29"/>
      <c r="I452" s="29"/>
      <c r="J452" s="29"/>
      <c r="K452" s="29"/>
      <c r="L452" s="2"/>
      <c r="M452" s="29"/>
      <c r="N452" s="29"/>
      <c r="O452" s="29"/>
      <c r="P452" s="29"/>
      <c r="Q452" s="29"/>
      <c r="R452" s="29"/>
      <c r="S452" s="29"/>
      <c r="T452" s="29"/>
      <c r="U452" s="29"/>
      <c r="V452" s="29"/>
      <c r="W452" s="29"/>
      <c r="X452" s="29"/>
      <c r="Y452" s="29"/>
    </row>
    <row r="453" spans="1:25" ht="15.75" customHeight="1" x14ac:dyDescent="0.25">
      <c r="A453" s="29"/>
      <c r="B453" s="2"/>
      <c r="C453" s="29"/>
      <c r="D453" s="29"/>
      <c r="E453" s="29"/>
      <c r="F453" s="29"/>
      <c r="G453" s="29"/>
      <c r="H453" s="29"/>
      <c r="I453" s="29"/>
      <c r="J453" s="29"/>
      <c r="K453" s="29"/>
      <c r="L453" s="2"/>
      <c r="M453" s="29"/>
      <c r="N453" s="29"/>
      <c r="O453" s="29"/>
      <c r="P453" s="29"/>
      <c r="Q453" s="29"/>
      <c r="R453" s="29"/>
      <c r="S453" s="29"/>
      <c r="T453" s="29"/>
      <c r="U453" s="29"/>
      <c r="V453" s="29"/>
      <c r="W453" s="29"/>
      <c r="X453" s="29"/>
      <c r="Y453" s="29"/>
    </row>
    <row r="454" spans="1:25" ht="15.75" customHeight="1" x14ac:dyDescent="0.25">
      <c r="A454" s="29"/>
      <c r="B454" s="2"/>
      <c r="C454" s="29"/>
      <c r="D454" s="29"/>
      <c r="E454" s="29"/>
      <c r="F454" s="29"/>
      <c r="G454" s="29"/>
      <c r="H454" s="29"/>
      <c r="I454" s="29"/>
      <c r="J454" s="29"/>
      <c r="K454" s="29"/>
      <c r="L454" s="2"/>
      <c r="M454" s="29"/>
      <c r="N454" s="29"/>
      <c r="O454" s="29"/>
      <c r="P454" s="29"/>
      <c r="Q454" s="29"/>
      <c r="R454" s="29"/>
      <c r="S454" s="29"/>
      <c r="T454" s="29"/>
      <c r="U454" s="29"/>
      <c r="V454" s="29"/>
      <c r="W454" s="29"/>
      <c r="X454" s="29"/>
      <c r="Y454" s="29"/>
    </row>
    <row r="455" spans="1:25" ht="15.75" customHeight="1" x14ac:dyDescent="0.25">
      <c r="A455" s="29"/>
      <c r="B455" s="2"/>
      <c r="C455" s="29"/>
      <c r="D455" s="29"/>
      <c r="E455" s="29"/>
      <c r="F455" s="29"/>
      <c r="G455" s="29"/>
      <c r="H455" s="29"/>
      <c r="I455" s="29"/>
      <c r="J455" s="29"/>
      <c r="K455" s="29"/>
      <c r="L455" s="2"/>
      <c r="M455" s="29"/>
      <c r="N455" s="29"/>
      <c r="O455" s="29"/>
      <c r="P455" s="29"/>
      <c r="Q455" s="29"/>
      <c r="R455" s="29"/>
      <c r="S455" s="29"/>
      <c r="T455" s="29"/>
      <c r="U455" s="29"/>
      <c r="V455" s="29"/>
      <c r="W455" s="29"/>
      <c r="X455" s="29"/>
      <c r="Y455" s="29"/>
    </row>
    <row r="456" spans="1:25" ht="15.75" customHeight="1" x14ac:dyDescent="0.25">
      <c r="A456" s="29"/>
      <c r="B456" s="2"/>
      <c r="C456" s="29"/>
      <c r="D456" s="29"/>
      <c r="E456" s="29"/>
      <c r="F456" s="29"/>
      <c r="G456" s="29"/>
      <c r="H456" s="29"/>
      <c r="I456" s="29"/>
      <c r="J456" s="29"/>
      <c r="K456" s="29"/>
      <c r="L456" s="2"/>
      <c r="M456" s="29"/>
      <c r="N456" s="29"/>
      <c r="O456" s="29"/>
      <c r="P456" s="29"/>
      <c r="Q456" s="29"/>
      <c r="R456" s="29"/>
      <c r="S456" s="29"/>
      <c r="T456" s="29"/>
      <c r="U456" s="29"/>
      <c r="V456" s="29"/>
      <c r="W456" s="29"/>
      <c r="X456" s="29"/>
      <c r="Y456" s="29"/>
    </row>
    <row r="457" spans="1:25" ht="15.75" customHeight="1" x14ac:dyDescent="0.25">
      <c r="A457" s="29"/>
      <c r="B457" s="2"/>
      <c r="C457" s="29"/>
      <c r="D457" s="29"/>
      <c r="E457" s="29"/>
      <c r="F457" s="29"/>
      <c r="G457" s="29"/>
      <c r="H457" s="29"/>
      <c r="I457" s="29"/>
      <c r="J457" s="29"/>
      <c r="K457" s="29"/>
      <c r="L457" s="2"/>
      <c r="M457" s="29"/>
      <c r="N457" s="29"/>
      <c r="O457" s="29"/>
      <c r="P457" s="29"/>
      <c r="Q457" s="29"/>
      <c r="R457" s="29"/>
      <c r="S457" s="29"/>
      <c r="T457" s="29"/>
      <c r="U457" s="29"/>
      <c r="V457" s="29"/>
      <c r="W457" s="29"/>
      <c r="X457" s="29"/>
      <c r="Y457" s="29"/>
    </row>
    <row r="458" spans="1:25" ht="15.75" customHeight="1" x14ac:dyDescent="0.25">
      <c r="A458" s="29"/>
      <c r="B458" s="2"/>
      <c r="C458" s="29"/>
      <c r="D458" s="29"/>
      <c r="E458" s="29"/>
      <c r="F458" s="29"/>
      <c r="G458" s="29"/>
      <c r="H458" s="29"/>
      <c r="I458" s="29"/>
      <c r="J458" s="29"/>
      <c r="K458" s="29"/>
      <c r="L458" s="2"/>
      <c r="M458" s="29"/>
      <c r="N458" s="29"/>
      <c r="O458" s="29"/>
      <c r="P458" s="29"/>
      <c r="Q458" s="29"/>
      <c r="R458" s="29"/>
      <c r="S458" s="29"/>
      <c r="T458" s="29"/>
      <c r="U458" s="29"/>
      <c r="V458" s="29"/>
      <c r="W458" s="29"/>
      <c r="X458" s="29"/>
      <c r="Y458" s="29"/>
    </row>
    <row r="459" spans="1:25" ht="15.75" customHeight="1" x14ac:dyDescent="0.25">
      <c r="A459" s="29"/>
      <c r="B459" s="2"/>
      <c r="C459" s="29"/>
      <c r="D459" s="29"/>
      <c r="E459" s="29"/>
      <c r="F459" s="29"/>
      <c r="G459" s="29"/>
      <c r="H459" s="29"/>
      <c r="I459" s="29"/>
      <c r="J459" s="29"/>
      <c r="K459" s="29"/>
      <c r="L459" s="2"/>
      <c r="M459" s="29"/>
      <c r="N459" s="29"/>
      <c r="O459" s="29"/>
      <c r="P459" s="29"/>
      <c r="Q459" s="29"/>
      <c r="R459" s="29"/>
      <c r="S459" s="29"/>
      <c r="T459" s="29"/>
      <c r="U459" s="29"/>
      <c r="V459" s="29"/>
      <c r="W459" s="29"/>
      <c r="X459" s="29"/>
      <c r="Y459" s="29"/>
    </row>
    <row r="460" spans="1:25" ht="15.75" customHeight="1" x14ac:dyDescent="0.25">
      <c r="A460" s="29"/>
      <c r="B460" s="2"/>
      <c r="C460" s="29"/>
      <c r="D460" s="29"/>
      <c r="E460" s="29"/>
      <c r="F460" s="29"/>
      <c r="G460" s="29"/>
      <c r="H460" s="29"/>
      <c r="I460" s="29"/>
      <c r="J460" s="29"/>
      <c r="K460" s="29"/>
      <c r="L460" s="2"/>
      <c r="M460" s="29"/>
      <c r="N460" s="29"/>
      <c r="O460" s="29"/>
      <c r="P460" s="29"/>
      <c r="Q460" s="29"/>
      <c r="R460" s="29"/>
      <c r="S460" s="29"/>
      <c r="T460" s="29"/>
      <c r="U460" s="29"/>
      <c r="V460" s="29"/>
      <c r="W460" s="29"/>
      <c r="X460" s="29"/>
      <c r="Y460" s="29"/>
    </row>
    <row r="461" spans="1:25" ht="15.75" customHeight="1" x14ac:dyDescent="0.25">
      <c r="A461" s="29"/>
      <c r="B461" s="2"/>
      <c r="C461" s="29"/>
      <c r="D461" s="29"/>
      <c r="E461" s="29"/>
      <c r="F461" s="29"/>
      <c r="G461" s="29"/>
      <c r="H461" s="29"/>
      <c r="I461" s="29"/>
      <c r="J461" s="29"/>
      <c r="K461" s="29"/>
      <c r="L461" s="2"/>
      <c r="M461" s="29"/>
      <c r="N461" s="29"/>
      <c r="O461" s="29"/>
      <c r="P461" s="29"/>
      <c r="Q461" s="29"/>
      <c r="R461" s="29"/>
      <c r="S461" s="29"/>
      <c r="T461" s="29"/>
      <c r="U461" s="29"/>
      <c r="V461" s="29"/>
      <c r="W461" s="29"/>
      <c r="X461" s="29"/>
      <c r="Y461" s="29"/>
    </row>
    <row r="462" spans="1:25" ht="15.75" customHeight="1" x14ac:dyDescent="0.25">
      <c r="A462" s="29"/>
      <c r="B462" s="2"/>
      <c r="C462" s="29"/>
      <c r="D462" s="29"/>
      <c r="E462" s="29"/>
      <c r="F462" s="29"/>
      <c r="G462" s="29"/>
      <c r="H462" s="29"/>
      <c r="I462" s="29"/>
      <c r="J462" s="29"/>
      <c r="K462" s="29"/>
      <c r="L462" s="2"/>
      <c r="M462" s="29"/>
      <c r="N462" s="29"/>
      <c r="O462" s="29"/>
      <c r="P462" s="29"/>
      <c r="Q462" s="29"/>
      <c r="R462" s="29"/>
      <c r="S462" s="29"/>
      <c r="T462" s="29"/>
      <c r="U462" s="29"/>
      <c r="V462" s="29"/>
      <c r="W462" s="29"/>
      <c r="X462" s="29"/>
      <c r="Y462" s="29"/>
    </row>
    <row r="463" spans="1:25" ht="15.75" customHeight="1" x14ac:dyDescent="0.25">
      <c r="A463" s="29"/>
      <c r="B463" s="2"/>
      <c r="C463" s="29"/>
      <c r="D463" s="29"/>
      <c r="E463" s="29"/>
      <c r="F463" s="29"/>
      <c r="G463" s="29"/>
      <c r="H463" s="29"/>
      <c r="I463" s="29"/>
      <c r="J463" s="29"/>
      <c r="K463" s="29"/>
      <c r="L463" s="2"/>
      <c r="M463" s="29"/>
      <c r="N463" s="29"/>
      <c r="O463" s="29"/>
      <c r="P463" s="29"/>
      <c r="Q463" s="29"/>
      <c r="R463" s="29"/>
      <c r="S463" s="29"/>
      <c r="T463" s="29"/>
      <c r="U463" s="29"/>
      <c r="V463" s="29"/>
      <c r="W463" s="29"/>
      <c r="X463" s="29"/>
      <c r="Y463" s="29"/>
    </row>
    <row r="464" spans="1:25" ht="15.75" customHeight="1" x14ac:dyDescent="0.25">
      <c r="A464" s="29"/>
      <c r="B464" s="2"/>
      <c r="C464" s="29"/>
      <c r="D464" s="29"/>
      <c r="E464" s="29"/>
      <c r="F464" s="29"/>
      <c r="G464" s="29"/>
      <c r="H464" s="29"/>
      <c r="I464" s="29"/>
      <c r="J464" s="29"/>
      <c r="K464" s="29"/>
      <c r="L464" s="2"/>
      <c r="M464" s="29"/>
      <c r="N464" s="29"/>
      <c r="O464" s="29"/>
      <c r="P464" s="29"/>
      <c r="Q464" s="29"/>
      <c r="R464" s="29"/>
      <c r="S464" s="29"/>
      <c r="T464" s="29"/>
      <c r="U464" s="29"/>
      <c r="V464" s="29"/>
      <c r="W464" s="29"/>
      <c r="X464" s="29"/>
      <c r="Y464" s="29"/>
    </row>
    <row r="465" spans="1:25" ht="15.75" customHeight="1" x14ac:dyDescent="0.25">
      <c r="A465" s="29"/>
      <c r="B465" s="2"/>
      <c r="C465" s="29"/>
      <c r="D465" s="29"/>
      <c r="E465" s="29"/>
      <c r="F465" s="29"/>
      <c r="G465" s="29"/>
      <c r="H465" s="29"/>
      <c r="I465" s="29"/>
      <c r="J465" s="29"/>
      <c r="K465" s="29"/>
      <c r="L465" s="2"/>
      <c r="M465" s="29"/>
      <c r="N465" s="29"/>
      <c r="O465" s="29"/>
      <c r="P465" s="29"/>
      <c r="Q465" s="29"/>
      <c r="R465" s="29"/>
      <c r="S465" s="29"/>
      <c r="T465" s="29"/>
      <c r="U465" s="29"/>
      <c r="V465" s="29"/>
      <c r="W465" s="29"/>
      <c r="X465" s="29"/>
      <c r="Y465" s="29"/>
    </row>
    <row r="466" spans="1:25" ht="15.75" customHeight="1" x14ac:dyDescent="0.25">
      <c r="A466" s="29"/>
      <c r="B466" s="2"/>
      <c r="C466" s="29"/>
      <c r="D466" s="29"/>
      <c r="E466" s="29"/>
      <c r="F466" s="29"/>
      <c r="G466" s="29"/>
      <c r="H466" s="29"/>
      <c r="I466" s="29"/>
      <c r="J466" s="29"/>
      <c r="K466" s="29"/>
      <c r="L466" s="2"/>
      <c r="M466" s="29"/>
      <c r="N466" s="29"/>
      <c r="O466" s="29"/>
      <c r="P466" s="29"/>
      <c r="Q466" s="29"/>
      <c r="R466" s="29"/>
      <c r="S466" s="29"/>
      <c r="T466" s="29"/>
      <c r="U466" s="29"/>
      <c r="V466" s="29"/>
      <c r="W466" s="29"/>
      <c r="X466" s="29"/>
      <c r="Y466" s="29"/>
    </row>
    <row r="467" spans="1:25" ht="15.75" customHeight="1" x14ac:dyDescent="0.25">
      <c r="A467" s="29"/>
      <c r="B467" s="2"/>
      <c r="C467" s="29"/>
      <c r="D467" s="29"/>
      <c r="E467" s="29"/>
      <c r="F467" s="29"/>
      <c r="G467" s="29"/>
      <c r="H467" s="29"/>
      <c r="I467" s="29"/>
      <c r="J467" s="29"/>
      <c r="K467" s="29"/>
      <c r="L467" s="2"/>
      <c r="M467" s="29"/>
      <c r="N467" s="29"/>
      <c r="O467" s="29"/>
      <c r="P467" s="29"/>
      <c r="Q467" s="29"/>
      <c r="R467" s="29"/>
      <c r="S467" s="29"/>
      <c r="T467" s="29"/>
      <c r="U467" s="29"/>
      <c r="V467" s="29"/>
      <c r="W467" s="29"/>
      <c r="X467" s="29"/>
      <c r="Y467" s="29"/>
    </row>
    <row r="468" spans="1:25" ht="15.75" customHeight="1" x14ac:dyDescent="0.25">
      <c r="A468" s="29"/>
      <c r="B468" s="2"/>
      <c r="C468" s="29"/>
      <c r="D468" s="29"/>
      <c r="E468" s="29"/>
      <c r="F468" s="29"/>
      <c r="G468" s="29"/>
      <c r="H468" s="29"/>
      <c r="I468" s="29"/>
      <c r="J468" s="29"/>
      <c r="K468" s="29"/>
      <c r="L468" s="2"/>
      <c r="M468" s="29"/>
      <c r="N468" s="29"/>
      <c r="O468" s="29"/>
      <c r="P468" s="29"/>
      <c r="Q468" s="29"/>
      <c r="R468" s="29"/>
      <c r="S468" s="29"/>
      <c r="T468" s="29"/>
      <c r="U468" s="29"/>
      <c r="V468" s="29"/>
      <c r="W468" s="29"/>
      <c r="X468" s="29"/>
      <c r="Y468" s="29"/>
    </row>
    <row r="469" spans="1:25" ht="15.75" customHeight="1" x14ac:dyDescent="0.25">
      <c r="A469" s="29"/>
      <c r="B469" s="2"/>
      <c r="C469" s="29"/>
      <c r="D469" s="29"/>
      <c r="E469" s="29"/>
      <c r="F469" s="29"/>
      <c r="G469" s="29"/>
      <c r="H469" s="29"/>
      <c r="I469" s="29"/>
      <c r="J469" s="29"/>
      <c r="K469" s="29"/>
      <c r="L469" s="2"/>
      <c r="M469" s="29"/>
      <c r="N469" s="29"/>
      <c r="O469" s="29"/>
      <c r="P469" s="29"/>
      <c r="Q469" s="29"/>
      <c r="R469" s="29"/>
      <c r="S469" s="29"/>
      <c r="T469" s="29"/>
      <c r="U469" s="29"/>
      <c r="V469" s="29"/>
      <c r="W469" s="29"/>
      <c r="X469" s="29"/>
      <c r="Y469" s="29"/>
    </row>
    <row r="470" spans="1:25" ht="15.75" customHeight="1" x14ac:dyDescent="0.25">
      <c r="A470" s="29"/>
      <c r="B470" s="2"/>
      <c r="C470" s="29"/>
      <c r="D470" s="29"/>
      <c r="E470" s="29"/>
      <c r="F470" s="29"/>
      <c r="G470" s="29"/>
      <c r="H470" s="29"/>
      <c r="I470" s="29"/>
      <c r="J470" s="29"/>
      <c r="K470" s="29"/>
      <c r="L470" s="2"/>
      <c r="M470" s="29"/>
      <c r="N470" s="29"/>
      <c r="O470" s="29"/>
      <c r="P470" s="29"/>
      <c r="Q470" s="29"/>
      <c r="R470" s="29"/>
      <c r="S470" s="29"/>
      <c r="T470" s="29"/>
      <c r="U470" s="29"/>
      <c r="V470" s="29"/>
      <c r="W470" s="29"/>
      <c r="X470" s="29"/>
      <c r="Y470" s="29"/>
    </row>
    <row r="471" spans="1:25" ht="15.75" customHeight="1" x14ac:dyDescent="0.25">
      <c r="A471" s="29"/>
      <c r="B471" s="2"/>
      <c r="C471" s="29"/>
      <c r="D471" s="29"/>
      <c r="E471" s="29"/>
      <c r="F471" s="29"/>
      <c r="G471" s="29"/>
      <c r="H471" s="29"/>
      <c r="I471" s="29"/>
      <c r="J471" s="29"/>
      <c r="K471" s="29"/>
      <c r="L471" s="2"/>
      <c r="M471" s="29"/>
      <c r="N471" s="29"/>
      <c r="O471" s="29"/>
      <c r="P471" s="29"/>
      <c r="Q471" s="29"/>
      <c r="R471" s="29"/>
      <c r="S471" s="29"/>
      <c r="T471" s="29"/>
      <c r="U471" s="29"/>
      <c r="V471" s="29"/>
      <c r="W471" s="29"/>
      <c r="X471" s="29"/>
      <c r="Y471" s="29"/>
    </row>
    <row r="472" spans="1:25" ht="15.75" customHeight="1" x14ac:dyDescent="0.25">
      <c r="L472" s="2"/>
    </row>
    <row r="473" spans="1:25" ht="15.75" customHeight="1" x14ac:dyDescent="0.25">
      <c r="L473" s="2"/>
    </row>
    <row r="474" spans="1:25" ht="15.75" customHeight="1" x14ac:dyDescent="0.25">
      <c r="L474" s="2"/>
    </row>
    <row r="475" spans="1:25" ht="15.75" customHeight="1" x14ac:dyDescent="0.25">
      <c r="L475" s="2"/>
    </row>
    <row r="476" spans="1:25" ht="15.75" customHeight="1" x14ac:dyDescent="0.25">
      <c r="L476" s="2"/>
    </row>
    <row r="477" spans="1:25" ht="15.75" customHeight="1" x14ac:dyDescent="0.25">
      <c r="L477" s="2"/>
    </row>
    <row r="478" spans="1:25" ht="15.75" customHeight="1" x14ac:dyDescent="0.25">
      <c r="L478" s="2"/>
    </row>
    <row r="479" spans="1:25" ht="15.75" customHeight="1" x14ac:dyDescent="0.25">
      <c r="L479" s="2"/>
    </row>
    <row r="480" spans="1:25" ht="15.75" customHeight="1" x14ac:dyDescent="0.25">
      <c r="L480" s="2"/>
    </row>
    <row r="481" spans="12:12" ht="15.75" customHeight="1" x14ac:dyDescent="0.25">
      <c r="L481" s="2"/>
    </row>
    <row r="482" spans="12:12" ht="15.75" customHeight="1" x14ac:dyDescent="0.25">
      <c r="L482" s="2"/>
    </row>
    <row r="483" spans="12:12" ht="15.75" customHeight="1" x14ac:dyDescent="0.25">
      <c r="L483" s="2"/>
    </row>
    <row r="484" spans="12:12" ht="15.75" customHeight="1" x14ac:dyDescent="0.25">
      <c r="L484" s="2"/>
    </row>
    <row r="485" spans="12:12" ht="15.75" customHeight="1" x14ac:dyDescent="0.25">
      <c r="L485" s="2"/>
    </row>
    <row r="486" spans="12:12" ht="15.75" customHeight="1" x14ac:dyDescent="0.25">
      <c r="L486" s="2"/>
    </row>
    <row r="487" spans="12:12" ht="15.75" customHeight="1" x14ac:dyDescent="0.25">
      <c r="L487" s="2"/>
    </row>
    <row r="488" spans="12:12" ht="15.75" customHeight="1" x14ac:dyDescent="0.25">
      <c r="L488" s="2"/>
    </row>
    <row r="489" spans="12:12" ht="15.75" customHeight="1" x14ac:dyDescent="0.25">
      <c r="L489" s="2"/>
    </row>
    <row r="490" spans="12:12" ht="15.75" customHeight="1" x14ac:dyDescent="0.25">
      <c r="L490" s="2"/>
    </row>
    <row r="491" spans="12:12" ht="15.75" customHeight="1" x14ac:dyDescent="0.25">
      <c r="L491" s="2"/>
    </row>
    <row r="492" spans="12:12" ht="15.75" customHeight="1" x14ac:dyDescent="0.25">
      <c r="L492" s="2"/>
    </row>
    <row r="493" spans="12:12" ht="15.75" customHeight="1" x14ac:dyDescent="0.25">
      <c r="L493" s="2"/>
    </row>
    <row r="494" spans="12:12" ht="15.75" customHeight="1" x14ac:dyDescent="0.25">
      <c r="L494" s="2"/>
    </row>
    <row r="495" spans="12:12" ht="15.75" customHeight="1" x14ac:dyDescent="0.25">
      <c r="L495" s="2"/>
    </row>
    <row r="496" spans="12:12" ht="15.75" customHeight="1" x14ac:dyDescent="0.25">
      <c r="L496" s="2"/>
    </row>
    <row r="497" spans="12:12" ht="15.75" customHeight="1" x14ac:dyDescent="0.25">
      <c r="L497" s="2"/>
    </row>
    <row r="498" spans="12:12" ht="15.75" customHeight="1" x14ac:dyDescent="0.25">
      <c r="L498" s="2"/>
    </row>
    <row r="499" spans="12:12" ht="15.75" customHeight="1" x14ac:dyDescent="0.25">
      <c r="L499" s="2"/>
    </row>
    <row r="500" spans="12:12" ht="15.75" customHeight="1" x14ac:dyDescent="0.25">
      <c r="L500" s="2"/>
    </row>
    <row r="501" spans="12:12" ht="15.75" customHeight="1" x14ac:dyDescent="0.25">
      <c r="L501" s="2"/>
    </row>
    <row r="502" spans="12:12" ht="15.75" customHeight="1" x14ac:dyDescent="0.25">
      <c r="L502" s="2"/>
    </row>
    <row r="503" spans="12:12" ht="15.75" customHeight="1" x14ac:dyDescent="0.25">
      <c r="L503" s="2"/>
    </row>
    <row r="504" spans="12:12" ht="15.75" customHeight="1" x14ac:dyDescent="0.25">
      <c r="L504" s="2"/>
    </row>
    <row r="505" spans="12:12" ht="15.75" customHeight="1" x14ac:dyDescent="0.25">
      <c r="L505" s="2"/>
    </row>
    <row r="506" spans="12:12" ht="15.75" customHeight="1" x14ac:dyDescent="0.25">
      <c r="L506" s="2"/>
    </row>
    <row r="507" spans="12:12" ht="15.75" customHeight="1" x14ac:dyDescent="0.25">
      <c r="L507" s="2"/>
    </row>
    <row r="508" spans="12:12" ht="15.75" customHeight="1" x14ac:dyDescent="0.25">
      <c r="L508" s="2"/>
    </row>
    <row r="509" spans="12:12" ht="15.75" customHeight="1" x14ac:dyDescent="0.25">
      <c r="L509" s="2"/>
    </row>
    <row r="510" spans="12:12" ht="15.75" customHeight="1" x14ac:dyDescent="0.25">
      <c r="L510" s="2"/>
    </row>
    <row r="511" spans="12:12" ht="15.75" customHeight="1" x14ac:dyDescent="0.25">
      <c r="L511" s="2"/>
    </row>
    <row r="512" spans="12:12" ht="15.75" customHeight="1" x14ac:dyDescent="0.25">
      <c r="L512" s="2"/>
    </row>
    <row r="513" spans="12:12" ht="15.75" customHeight="1" x14ac:dyDescent="0.25">
      <c r="L513" s="2"/>
    </row>
    <row r="514" spans="12:12" ht="15.75" customHeight="1" x14ac:dyDescent="0.25">
      <c r="L514" s="2"/>
    </row>
    <row r="515" spans="12:12" ht="15.75" customHeight="1" x14ac:dyDescent="0.25">
      <c r="L515" s="2"/>
    </row>
    <row r="516" spans="12:12" ht="15.75" customHeight="1" x14ac:dyDescent="0.25">
      <c r="L516" s="2"/>
    </row>
    <row r="517" spans="12:12" ht="15.75" customHeight="1" x14ac:dyDescent="0.25">
      <c r="L517" s="2"/>
    </row>
    <row r="518" spans="12:12" ht="15.75" customHeight="1" x14ac:dyDescent="0.25">
      <c r="L518" s="2"/>
    </row>
    <row r="519" spans="12:12" ht="15.75" customHeight="1" x14ac:dyDescent="0.25">
      <c r="L519" s="2"/>
    </row>
    <row r="520" spans="12:12" ht="15.75" customHeight="1" x14ac:dyDescent="0.25">
      <c r="L520" s="2"/>
    </row>
    <row r="521" spans="12:12" ht="15.75" customHeight="1" x14ac:dyDescent="0.25">
      <c r="L521" s="2"/>
    </row>
    <row r="522" spans="12:12" ht="15.75" customHeight="1" x14ac:dyDescent="0.25">
      <c r="L522" s="2"/>
    </row>
    <row r="523" spans="12:12" ht="15.75" customHeight="1" x14ac:dyDescent="0.25">
      <c r="L523" s="2"/>
    </row>
    <row r="524" spans="12:12" ht="15.75" customHeight="1" x14ac:dyDescent="0.25">
      <c r="L524" s="2"/>
    </row>
    <row r="525" spans="12:12" ht="15.75" customHeight="1" x14ac:dyDescent="0.25">
      <c r="L525" s="2"/>
    </row>
    <row r="526" spans="12:12" ht="15.75" customHeight="1" x14ac:dyDescent="0.25">
      <c r="L526" s="2"/>
    </row>
    <row r="527" spans="12:12" ht="15.75" customHeight="1" x14ac:dyDescent="0.25">
      <c r="L527" s="2"/>
    </row>
    <row r="528" spans="12:12" ht="15.75" customHeight="1" x14ac:dyDescent="0.25">
      <c r="L528" s="2"/>
    </row>
    <row r="529" spans="12:12" ht="15.75" customHeight="1" x14ac:dyDescent="0.25">
      <c r="L529" s="2"/>
    </row>
    <row r="530" spans="12:12" ht="15.75" customHeight="1" x14ac:dyDescent="0.25">
      <c r="L530" s="2"/>
    </row>
    <row r="531" spans="12:12" ht="15.75" customHeight="1" x14ac:dyDescent="0.25">
      <c r="L531" s="2"/>
    </row>
    <row r="532" spans="12:12" ht="15.75" customHeight="1" x14ac:dyDescent="0.25">
      <c r="L532" s="2"/>
    </row>
    <row r="533" spans="12:12" ht="15.75" customHeight="1" x14ac:dyDescent="0.25">
      <c r="L533" s="2"/>
    </row>
    <row r="534" spans="12:12" ht="15.75" customHeight="1" x14ac:dyDescent="0.25">
      <c r="L534" s="2"/>
    </row>
    <row r="535" spans="12:12" ht="15.75" customHeight="1" x14ac:dyDescent="0.25">
      <c r="L535" s="2"/>
    </row>
    <row r="536" spans="12:12" ht="15.75" customHeight="1" x14ac:dyDescent="0.25">
      <c r="L536" s="2"/>
    </row>
    <row r="537" spans="12:12" ht="15.75" customHeight="1" x14ac:dyDescent="0.25">
      <c r="L537" s="2"/>
    </row>
    <row r="538" spans="12:12" ht="15.75" customHeight="1" x14ac:dyDescent="0.25">
      <c r="L538" s="2"/>
    </row>
    <row r="539" spans="12:12" ht="15.75" customHeight="1" x14ac:dyDescent="0.25">
      <c r="L539" s="2"/>
    </row>
    <row r="540" spans="12:12" ht="15.75" customHeight="1" x14ac:dyDescent="0.25">
      <c r="L540" s="2"/>
    </row>
    <row r="541" spans="12:12" ht="15.75" customHeight="1" x14ac:dyDescent="0.25">
      <c r="L541" s="2"/>
    </row>
    <row r="542" spans="12:12" ht="15.75" customHeight="1" x14ac:dyDescent="0.25">
      <c r="L542" s="2"/>
    </row>
    <row r="543" spans="12:12" ht="15.75" customHeight="1" x14ac:dyDescent="0.25">
      <c r="L543" s="2"/>
    </row>
    <row r="544" spans="12:12" ht="15.75" customHeight="1" x14ac:dyDescent="0.25">
      <c r="L544" s="2"/>
    </row>
    <row r="545" spans="12:12" ht="15.75" customHeight="1" x14ac:dyDescent="0.25">
      <c r="L545" s="2"/>
    </row>
    <row r="546" spans="12:12" ht="15.75" customHeight="1" x14ac:dyDescent="0.25">
      <c r="L546" s="2"/>
    </row>
    <row r="547" spans="12:12" ht="15.75" customHeight="1" x14ac:dyDescent="0.25">
      <c r="L547" s="2"/>
    </row>
    <row r="548" spans="12:12" ht="15.75" customHeight="1" x14ac:dyDescent="0.25">
      <c r="L548" s="2"/>
    </row>
    <row r="549" spans="12:12" ht="15.75" customHeight="1" x14ac:dyDescent="0.25">
      <c r="L549" s="2"/>
    </row>
    <row r="550" spans="12:12" ht="15.75" customHeight="1" x14ac:dyDescent="0.25">
      <c r="L550" s="2"/>
    </row>
    <row r="551" spans="12:12" ht="15.75" customHeight="1" x14ac:dyDescent="0.25">
      <c r="L551" s="2"/>
    </row>
    <row r="552" spans="12:12" ht="15.75" customHeight="1" x14ac:dyDescent="0.25">
      <c r="L552" s="2"/>
    </row>
    <row r="553" spans="12:12" ht="15.75" customHeight="1" x14ac:dyDescent="0.25">
      <c r="L553" s="2"/>
    </row>
    <row r="554" spans="12:12" ht="15.75" customHeight="1" x14ac:dyDescent="0.25">
      <c r="L554" s="2"/>
    </row>
    <row r="555" spans="12:12" ht="15.75" customHeight="1" x14ac:dyDescent="0.25">
      <c r="L555" s="2"/>
    </row>
    <row r="556" spans="12:12" ht="15.75" customHeight="1" x14ac:dyDescent="0.25">
      <c r="L556" s="2"/>
    </row>
    <row r="557" spans="12:12" ht="15.75" customHeight="1" x14ac:dyDescent="0.25">
      <c r="L557" s="2"/>
    </row>
    <row r="558" spans="12:12" ht="15.75" customHeight="1" x14ac:dyDescent="0.25">
      <c r="L558" s="2"/>
    </row>
    <row r="559" spans="12:12" ht="15.75" customHeight="1" x14ac:dyDescent="0.25">
      <c r="L559" s="2"/>
    </row>
    <row r="560" spans="12:12" ht="15.75" customHeight="1" x14ac:dyDescent="0.25">
      <c r="L560" s="2"/>
    </row>
    <row r="561" spans="12:12" ht="15.75" customHeight="1" x14ac:dyDescent="0.25">
      <c r="L561" s="2"/>
    </row>
    <row r="562" spans="12:12" ht="15.75" customHeight="1" x14ac:dyDescent="0.25">
      <c r="L562" s="2"/>
    </row>
    <row r="563" spans="12:12" ht="15.75" customHeight="1" x14ac:dyDescent="0.25">
      <c r="L563" s="2"/>
    </row>
    <row r="564" spans="12:12" ht="15.75" customHeight="1" x14ac:dyDescent="0.25">
      <c r="L564" s="2"/>
    </row>
    <row r="565" spans="12:12" ht="15.75" customHeight="1" x14ac:dyDescent="0.25">
      <c r="L565" s="2"/>
    </row>
    <row r="566" spans="12:12" ht="15.75" customHeight="1" x14ac:dyDescent="0.25">
      <c r="L566" s="2"/>
    </row>
    <row r="567" spans="12:12" ht="15.75" customHeight="1" x14ac:dyDescent="0.25">
      <c r="L567" s="2"/>
    </row>
    <row r="568" spans="12:12" ht="15.75" customHeight="1" x14ac:dyDescent="0.25">
      <c r="L568" s="2"/>
    </row>
    <row r="569" spans="12:12" ht="15.75" customHeight="1" x14ac:dyDescent="0.25">
      <c r="L569" s="2"/>
    </row>
    <row r="570" spans="12:12" ht="15.75" customHeight="1" x14ac:dyDescent="0.25">
      <c r="L570" s="2"/>
    </row>
    <row r="571" spans="12:12" ht="15.75" customHeight="1" x14ac:dyDescent="0.25">
      <c r="L571" s="2"/>
    </row>
    <row r="572" spans="12:12" ht="15.75" customHeight="1" x14ac:dyDescent="0.25">
      <c r="L572" s="2"/>
    </row>
    <row r="573" spans="12:12" ht="15.75" customHeight="1" x14ac:dyDescent="0.25">
      <c r="L573" s="2"/>
    </row>
    <row r="574" spans="12:12" ht="15.75" customHeight="1" x14ac:dyDescent="0.25">
      <c r="L574" s="2"/>
    </row>
    <row r="575" spans="12:12" ht="15.75" customHeight="1" x14ac:dyDescent="0.25">
      <c r="L575" s="2"/>
    </row>
    <row r="576" spans="12:12" ht="15.75" customHeight="1" x14ac:dyDescent="0.25">
      <c r="L576" s="2"/>
    </row>
    <row r="577" spans="12:12" ht="15.75" customHeight="1" x14ac:dyDescent="0.25">
      <c r="L577" s="2"/>
    </row>
    <row r="578" spans="12:12" ht="15.75" customHeight="1" x14ac:dyDescent="0.25">
      <c r="L578" s="2"/>
    </row>
    <row r="579" spans="12:12" ht="15.75" customHeight="1" x14ac:dyDescent="0.25">
      <c r="L579" s="2"/>
    </row>
    <row r="580" spans="12:12" ht="15.75" customHeight="1" x14ac:dyDescent="0.25">
      <c r="L580" s="2"/>
    </row>
    <row r="581" spans="12:12" ht="15.75" customHeight="1" x14ac:dyDescent="0.25">
      <c r="L581" s="2"/>
    </row>
    <row r="582" spans="12:12" ht="15.75" customHeight="1" x14ac:dyDescent="0.25">
      <c r="L582" s="2"/>
    </row>
    <row r="583" spans="12:12" ht="15.75" customHeight="1" x14ac:dyDescent="0.25">
      <c r="L583" s="2"/>
    </row>
    <row r="584" spans="12:12" ht="15.75" customHeight="1" x14ac:dyDescent="0.25">
      <c r="L584" s="2"/>
    </row>
    <row r="585" spans="12:12" ht="15.75" customHeight="1" x14ac:dyDescent="0.25">
      <c r="L585" s="2"/>
    </row>
    <row r="586" spans="12:12" ht="15.75" customHeight="1" x14ac:dyDescent="0.25">
      <c r="L586" s="2"/>
    </row>
    <row r="587" spans="12:12" ht="15.75" customHeight="1" x14ac:dyDescent="0.25">
      <c r="L587" s="2"/>
    </row>
    <row r="588" spans="12:12" ht="15.75" customHeight="1" x14ac:dyDescent="0.25">
      <c r="L588" s="2"/>
    </row>
    <row r="589" spans="12:12" ht="15.75" customHeight="1" x14ac:dyDescent="0.25">
      <c r="L589" s="2"/>
    </row>
    <row r="590" spans="12:12" ht="15.75" customHeight="1" x14ac:dyDescent="0.25">
      <c r="L590" s="2"/>
    </row>
    <row r="591" spans="12:12" ht="15.75" customHeight="1" x14ac:dyDescent="0.25">
      <c r="L591" s="2"/>
    </row>
    <row r="592" spans="12:12" ht="15.75" customHeight="1" x14ac:dyDescent="0.25">
      <c r="L592" s="2"/>
    </row>
    <row r="593" spans="12:12" ht="15.75" customHeight="1" x14ac:dyDescent="0.25">
      <c r="L593" s="2"/>
    </row>
    <row r="594" spans="12:12" ht="15.75" customHeight="1" x14ac:dyDescent="0.25">
      <c r="L594" s="2"/>
    </row>
    <row r="595" spans="12:12" ht="15.75" customHeight="1" x14ac:dyDescent="0.25">
      <c r="L595" s="2"/>
    </row>
    <row r="596" spans="12:12" ht="15.75" customHeight="1" x14ac:dyDescent="0.25">
      <c r="L596" s="2"/>
    </row>
    <row r="597" spans="12:12" ht="15.75" customHeight="1" x14ac:dyDescent="0.25">
      <c r="L597" s="2"/>
    </row>
    <row r="598" spans="12:12" ht="15.75" customHeight="1" x14ac:dyDescent="0.25">
      <c r="L598" s="2"/>
    </row>
    <row r="599" spans="12:12" ht="15.75" customHeight="1" x14ac:dyDescent="0.25">
      <c r="L599" s="2"/>
    </row>
    <row r="600" spans="12:12" ht="15.75" customHeight="1" x14ac:dyDescent="0.25">
      <c r="L600" s="2"/>
    </row>
    <row r="601" spans="12:12" ht="15.75" customHeight="1" x14ac:dyDescent="0.25">
      <c r="L601" s="2"/>
    </row>
    <row r="602" spans="12:12" ht="15.75" customHeight="1" x14ac:dyDescent="0.25">
      <c r="L602" s="2"/>
    </row>
    <row r="603" spans="12:12" ht="15.75" customHeight="1" x14ac:dyDescent="0.25">
      <c r="L603" s="2"/>
    </row>
    <row r="604" spans="12:12" ht="15.75" customHeight="1" x14ac:dyDescent="0.25">
      <c r="L604" s="2"/>
    </row>
    <row r="605" spans="12:12" ht="15.75" customHeight="1" x14ac:dyDescent="0.25">
      <c r="L605" s="2"/>
    </row>
    <row r="606" spans="12:12" ht="15.75" customHeight="1" x14ac:dyDescent="0.25">
      <c r="L606" s="2"/>
    </row>
    <row r="607" spans="12:12" ht="15.75" customHeight="1" x14ac:dyDescent="0.25">
      <c r="L607" s="2"/>
    </row>
    <row r="608" spans="12:12" ht="15.75" customHeight="1" x14ac:dyDescent="0.25">
      <c r="L608" s="2"/>
    </row>
    <row r="609" spans="12:12" ht="15.75" customHeight="1" x14ac:dyDescent="0.25">
      <c r="L609" s="2"/>
    </row>
    <row r="610" spans="12:12" ht="15.75" customHeight="1" x14ac:dyDescent="0.25">
      <c r="L610" s="2"/>
    </row>
    <row r="611" spans="12:12" ht="15.75" customHeight="1" x14ac:dyDescent="0.25">
      <c r="L611" s="2"/>
    </row>
    <row r="612" spans="12:12" ht="15.75" customHeight="1" x14ac:dyDescent="0.25">
      <c r="L612" s="2"/>
    </row>
    <row r="613" spans="12:12" ht="15.75" customHeight="1" x14ac:dyDescent="0.25">
      <c r="L613" s="2"/>
    </row>
    <row r="614" spans="12:12" ht="15.75" customHeight="1" x14ac:dyDescent="0.25">
      <c r="L614" s="2"/>
    </row>
    <row r="615" spans="12:12" ht="15.75" customHeight="1" x14ac:dyDescent="0.25">
      <c r="L615" s="2"/>
    </row>
    <row r="616" spans="12:12" ht="15.75" customHeight="1" x14ac:dyDescent="0.25">
      <c r="L616" s="2"/>
    </row>
    <row r="617" spans="12:12" ht="15.75" customHeight="1" x14ac:dyDescent="0.25">
      <c r="L617" s="2"/>
    </row>
    <row r="618" spans="12:12" ht="15.75" customHeight="1" x14ac:dyDescent="0.25">
      <c r="L618" s="2"/>
    </row>
    <row r="619" spans="12:12" ht="15.75" customHeight="1" x14ac:dyDescent="0.25">
      <c r="L619" s="2"/>
    </row>
    <row r="620" spans="12:12" ht="15.75" customHeight="1" x14ac:dyDescent="0.25">
      <c r="L620" s="2"/>
    </row>
    <row r="621" spans="12:12" ht="15.75" customHeight="1" x14ac:dyDescent="0.25">
      <c r="L621" s="2"/>
    </row>
    <row r="622" spans="12:12" ht="15.75" customHeight="1" x14ac:dyDescent="0.25">
      <c r="L622" s="2"/>
    </row>
    <row r="623" spans="12:12" ht="15.75" customHeight="1" x14ac:dyDescent="0.25">
      <c r="L623" s="2"/>
    </row>
    <row r="624" spans="12:12" ht="15.75" customHeight="1" x14ac:dyDescent="0.25">
      <c r="L624" s="2"/>
    </row>
    <row r="625" spans="12:12" ht="15.75" customHeight="1" x14ac:dyDescent="0.25">
      <c r="L625" s="2"/>
    </row>
    <row r="626" spans="12:12" ht="15.75" customHeight="1" x14ac:dyDescent="0.25">
      <c r="L626" s="2"/>
    </row>
    <row r="627" spans="12:12" ht="15.75" customHeight="1" x14ac:dyDescent="0.25">
      <c r="L627" s="2"/>
    </row>
    <row r="628" spans="12:12" ht="15.75" customHeight="1" x14ac:dyDescent="0.25">
      <c r="L628" s="2"/>
    </row>
    <row r="629" spans="12:12" ht="15.75" customHeight="1" x14ac:dyDescent="0.25">
      <c r="L629" s="2"/>
    </row>
    <row r="630" spans="12:12" ht="15.75" customHeight="1" x14ac:dyDescent="0.25">
      <c r="L630" s="2"/>
    </row>
    <row r="631" spans="12:12" ht="15.75" customHeight="1" x14ac:dyDescent="0.25">
      <c r="L631" s="2"/>
    </row>
    <row r="632" spans="12:12" ht="15.75" customHeight="1" x14ac:dyDescent="0.25">
      <c r="L632" s="2"/>
    </row>
    <row r="633" spans="12:12" ht="15.75" customHeight="1" x14ac:dyDescent="0.25">
      <c r="L633" s="2"/>
    </row>
    <row r="634" spans="12:12" ht="15.75" customHeight="1" x14ac:dyDescent="0.25">
      <c r="L634" s="2"/>
    </row>
    <row r="635" spans="12:12" ht="15.75" customHeight="1" x14ac:dyDescent="0.25">
      <c r="L635" s="2"/>
    </row>
    <row r="636" spans="12:12" ht="15.75" customHeight="1" x14ac:dyDescent="0.25">
      <c r="L636" s="2"/>
    </row>
    <row r="637" spans="12:12" ht="15.75" customHeight="1" x14ac:dyDescent="0.25">
      <c r="L637" s="2"/>
    </row>
    <row r="638" spans="12:12" ht="15.75" customHeight="1" x14ac:dyDescent="0.25">
      <c r="L638" s="2"/>
    </row>
    <row r="639" spans="12:12" ht="15.75" customHeight="1" x14ac:dyDescent="0.25">
      <c r="L639" s="2"/>
    </row>
    <row r="640" spans="12:12" ht="15.75" customHeight="1" x14ac:dyDescent="0.25">
      <c r="L640" s="2"/>
    </row>
    <row r="641" spans="12:12" ht="15.75" customHeight="1" x14ac:dyDescent="0.25">
      <c r="L641" s="2"/>
    </row>
    <row r="642" spans="12:12" ht="15.75" customHeight="1" x14ac:dyDescent="0.25">
      <c r="L642" s="2"/>
    </row>
    <row r="643" spans="12:12" ht="15.75" customHeight="1" x14ac:dyDescent="0.25">
      <c r="L643" s="2"/>
    </row>
    <row r="644" spans="12:12" ht="15.75" customHeight="1" x14ac:dyDescent="0.25">
      <c r="L644" s="2"/>
    </row>
    <row r="645" spans="12:12" ht="15.75" customHeight="1" x14ac:dyDescent="0.25">
      <c r="L645" s="2"/>
    </row>
    <row r="646" spans="12:12" ht="15.75" customHeight="1" x14ac:dyDescent="0.25">
      <c r="L646" s="2"/>
    </row>
    <row r="647" spans="12:12" ht="15.75" customHeight="1" x14ac:dyDescent="0.25">
      <c r="L647" s="2"/>
    </row>
    <row r="648" spans="12:12" ht="15.75" customHeight="1" x14ac:dyDescent="0.25">
      <c r="L648" s="2"/>
    </row>
    <row r="649" spans="12:12" ht="15.75" customHeight="1" x14ac:dyDescent="0.25">
      <c r="L649" s="2"/>
    </row>
    <row r="650" spans="12:12" ht="15.75" customHeight="1" x14ac:dyDescent="0.25">
      <c r="L650" s="2"/>
    </row>
    <row r="651" spans="12:12" ht="15.75" customHeight="1" x14ac:dyDescent="0.25">
      <c r="L651" s="2"/>
    </row>
    <row r="652" spans="12:12" ht="15.75" customHeight="1" x14ac:dyDescent="0.25">
      <c r="L652" s="2"/>
    </row>
    <row r="653" spans="12:12" ht="15.75" customHeight="1" x14ac:dyDescent="0.25">
      <c r="L653" s="2"/>
    </row>
    <row r="654" spans="12:12" ht="15.75" customHeight="1" x14ac:dyDescent="0.25">
      <c r="L654" s="2"/>
    </row>
    <row r="655" spans="12:12" ht="15.75" customHeight="1" x14ac:dyDescent="0.25">
      <c r="L655" s="2"/>
    </row>
    <row r="656" spans="12:12" ht="15.75" customHeight="1" x14ac:dyDescent="0.25">
      <c r="L656" s="2"/>
    </row>
    <row r="657" spans="12:12" ht="15.75" customHeight="1" x14ac:dyDescent="0.25">
      <c r="L657" s="2"/>
    </row>
    <row r="658" spans="12:12" ht="15.75" customHeight="1" x14ac:dyDescent="0.25">
      <c r="L658" s="2"/>
    </row>
    <row r="659" spans="12:12" ht="15.75" customHeight="1" x14ac:dyDescent="0.25">
      <c r="L659" s="2"/>
    </row>
    <row r="660" spans="12:12" ht="15.75" customHeight="1" x14ac:dyDescent="0.25">
      <c r="L660" s="2"/>
    </row>
    <row r="661" spans="12:12" ht="15.75" customHeight="1" x14ac:dyDescent="0.25">
      <c r="L661" s="2"/>
    </row>
    <row r="662" spans="12:12" ht="15.75" customHeight="1" x14ac:dyDescent="0.25">
      <c r="L662" s="2"/>
    </row>
    <row r="663" spans="12:12" ht="15.75" customHeight="1" x14ac:dyDescent="0.25">
      <c r="L663" s="2"/>
    </row>
    <row r="664" spans="12:12" ht="15.75" customHeight="1" x14ac:dyDescent="0.25">
      <c r="L664" s="2"/>
    </row>
    <row r="665" spans="12:12" ht="15.75" customHeight="1" x14ac:dyDescent="0.25">
      <c r="L665" s="2"/>
    </row>
    <row r="666" spans="12:12" ht="15.75" customHeight="1" x14ac:dyDescent="0.25">
      <c r="L666" s="2"/>
    </row>
    <row r="667" spans="12:12" ht="15.75" customHeight="1" x14ac:dyDescent="0.25">
      <c r="L667" s="2"/>
    </row>
    <row r="668" spans="12:12" ht="15.75" customHeight="1" x14ac:dyDescent="0.25">
      <c r="L668" s="2"/>
    </row>
    <row r="669" spans="12:12" ht="15.75" customHeight="1" x14ac:dyDescent="0.25">
      <c r="L669" s="2"/>
    </row>
    <row r="670" spans="12:12" ht="15.75" customHeight="1" x14ac:dyDescent="0.25">
      <c r="L670" s="2"/>
    </row>
    <row r="671" spans="12:12" ht="15.75" customHeight="1" x14ac:dyDescent="0.25">
      <c r="L671" s="2"/>
    </row>
    <row r="672" spans="12:12" ht="15.75" customHeight="1" x14ac:dyDescent="0.25">
      <c r="L672" s="2"/>
    </row>
    <row r="673" spans="12:12" ht="15.75" customHeight="1" x14ac:dyDescent="0.25">
      <c r="L673" s="2"/>
    </row>
    <row r="674" spans="12:12" ht="15.75" customHeight="1" x14ac:dyDescent="0.25">
      <c r="L674" s="2"/>
    </row>
    <row r="675" spans="12:12" ht="15.75" customHeight="1" x14ac:dyDescent="0.25">
      <c r="L675" s="2"/>
    </row>
    <row r="676" spans="12:12" ht="15.75" customHeight="1" x14ac:dyDescent="0.25">
      <c r="L676" s="2"/>
    </row>
    <row r="677" spans="12:12" ht="15.75" customHeight="1" x14ac:dyDescent="0.25">
      <c r="L677" s="2"/>
    </row>
    <row r="678" spans="12:12" ht="15.75" customHeight="1" x14ac:dyDescent="0.25">
      <c r="L678" s="2"/>
    </row>
    <row r="679" spans="12:12" ht="15.75" customHeight="1" x14ac:dyDescent="0.25">
      <c r="L679" s="2"/>
    </row>
    <row r="680" spans="12:12" ht="15.75" customHeight="1" x14ac:dyDescent="0.25">
      <c r="L680" s="2"/>
    </row>
    <row r="681" spans="12:12" ht="15.75" customHeight="1" x14ac:dyDescent="0.25">
      <c r="L681" s="2"/>
    </row>
    <row r="682" spans="12:12" ht="15.75" customHeight="1" x14ac:dyDescent="0.25">
      <c r="L682" s="2"/>
    </row>
    <row r="683" spans="12:12" ht="15.75" customHeight="1" x14ac:dyDescent="0.25">
      <c r="L683" s="2"/>
    </row>
    <row r="684" spans="12:12" ht="15.75" customHeight="1" x14ac:dyDescent="0.25">
      <c r="L684" s="2"/>
    </row>
    <row r="685" spans="12:12" ht="15.75" customHeight="1" x14ac:dyDescent="0.25">
      <c r="L685" s="2"/>
    </row>
    <row r="686" spans="12:12" ht="15.75" customHeight="1" x14ac:dyDescent="0.25">
      <c r="L686" s="2"/>
    </row>
    <row r="687" spans="12:12" ht="15.75" customHeight="1" x14ac:dyDescent="0.25">
      <c r="L687" s="2"/>
    </row>
    <row r="688" spans="12:12" ht="15.75" customHeight="1" x14ac:dyDescent="0.25">
      <c r="L688" s="2"/>
    </row>
    <row r="689" spans="12:12" ht="15.75" customHeight="1" x14ac:dyDescent="0.25">
      <c r="L689" s="2"/>
    </row>
    <row r="690" spans="12:12" ht="15.75" customHeight="1" x14ac:dyDescent="0.25">
      <c r="L690" s="2"/>
    </row>
    <row r="691" spans="12:12" ht="15.75" customHeight="1" x14ac:dyDescent="0.25">
      <c r="L691" s="2"/>
    </row>
    <row r="692" spans="12:12" ht="15.75" customHeight="1" x14ac:dyDescent="0.25">
      <c r="L692" s="2"/>
    </row>
    <row r="693" spans="12:12" ht="15.75" customHeight="1" x14ac:dyDescent="0.25">
      <c r="L693" s="2"/>
    </row>
    <row r="694" spans="12:12" ht="15.75" customHeight="1" x14ac:dyDescent="0.25">
      <c r="L694" s="2"/>
    </row>
    <row r="695" spans="12:12" ht="15.75" customHeight="1" x14ac:dyDescent="0.25">
      <c r="L695" s="2"/>
    </row>
    <row r="696" spans="12:12" ht="15.75" customHeight="1" x14ac:dyDescent="0.25">
      <c r="L696" s="2"/>
    </row>
    <row r="697" spans="12:12" ht="15.75" customHeight="1" x14ac:dyDescent="0.25">
      <c r="L697" s="2"/>
    </row>
    <row r="698" spans="12:12" ht="15.75" customHeight="1" x14ac:dyDescent="0.25">
      <c r="L698" s="2"/>
    </row>
    <row r="699" spans="12:12" ht="15.75" customHeight="1" x14ac:dyDescent="0.25">
      <c r="L699" s="2"/>
    </row>
    <row r="700" spans="12:12" ht="15.75" customHeight="1" x14ac:dyDescent="0.25">
      <c r="L700" s="2"/>
    </row>
    <row r="701" spans="12:12" ht="15.75" customHeight="1" x14ac:dyDescent="0.25">
      <c r="L701" s="2"/>
    </row>
    <row r="702" spans="12:12" ht="15.75" customHeight="1" x14ac:dyDescent="0.25">
      <c r="L702" s="2"/>
    </row>
    <row r="703" spans="12:12" ht="15.75" customHeight="1" x14ac:dyDescent="0.25">
      <c r="L703" s="2"/>
    </row>
    <row r="704" spans="12:12" ht="15.75" customHeight="1" x14ac:dyDescent="0.25">
      <c r="L704" s="2"/>
    </row>
    <row r="705" spans="12:12" ht="15.75" customHeight="1" x14ac:dyDescent="0.25">
      <c r="L705" s="2"/>
    </row>
    <row r="706" spans="12:12" ht="15.75" customHeight="1" x14ac:dyDescent="0.25">
      <c r="L706" s="2"/>
    </row>
    <row r="707" spans="12:12" ht="15.75" customHeight="1" x14ac:dyDescent="0.25">
      <c r="L707" s="2"/>
    </row>
    <row r="708" spans="12:12" ht="15.75" customHeight="1" x14ac:dyDescent="0.25">
      <c r="L708" s="2"/>
    </row>
    <row r="709" spans="12:12" ht="15.75" customHeight="1" x14ac:dyDescent="0.25">
      <c r="L709" s="2"/>
    </row>
    <row r="710" spans="12:12" ht="15.75" customHeight="1" x14ac:dyDescent="0.25">
      <c r="L710" s="2"/>
    </row>
    <row r="711" spans="12:12" ht="15.75" customHeight="1" x14ac:dyDescent="0.25">
      <c r="L711" s="2"/>
    </row>
    <row r="712" spans="12:12" ht="15.75" customHeight="1" x14ac:dyDescent="0.25">
      <c r="L712" s="2"/>
    </row>
    <row r="713" spans="12:12" ht="15.75" customHeight="1" x14ac:dyDescent="0.25">
      <c r="L713" s="2"/>
    </row>
    <row r="714" spans="12:12" ht="15.75" customHeight="1" x14ac:dyDescent="0.25">
      <c r="L714" s="2"/>
    </row>
    <row r="715" spans="12:12" ht="15.75" customHeight="1" x14ac:dyDescent="0.25">
      <c r="L715" s="2"/>
    </row>
    <row r="716" spans="12:12" ht="15.75" customHeight="1" x14ac:dyDescent="0.25">
      <c r="L716" s="2"/>
    </row>
    <row r="717" spans="12:12" ht="15.75" customHeight="1" x14ac:dyDescent="0.25">
      <c r="L717" s="2"/>
    </row>
    <row r="718" spans="12:12" ht="15.75" customHeight="1" x14ac:dyDescent="0.25">
      <c r="L718" s="2"/>
    </row>
    <row r="719" spans="12:12" ht="15.75" customHeight="1" x14ac:dyDescent="0.25">
      <c r="L719" s="2"/>
    </row>
    <row r="720" spans="12:12" ht="15.75" customHeight="1" x14ac:dyDescent="0.25">
      <c r="L720" s="2"/>
    </row>
    <row r="721" spans="12:12" ht="15.75" customHeight="1" x14ac:dyDescent="0.25">
      <c r="L721" s="2"/>
    </row>
    <row r="722" spans="12:12" ht="15.75" customHeight="1" x14ac:dyDescent="0.25">
      <c r="L722" s="2"/>
    </row>
    <row r="723" spans="12:12" ht="15.75" customHeight="1" x14ac:dyDescent="0.25">
      <c r="L723" s="2"/>
    </row>
    <row r="724" spans="12:12" ht="15.75" customHeight="1" x14ac:dyDescent="0.25">
      <c r="L724" s="2"/>
    </row>
    <row r="725" spans="12:12" ht="15.75" customHeight="1" x14ac:dyDescent="0.25">
      <c r="L725" s="2"/>
    </row>
    <row r="726" spans="12:12" ht="15.75" customHeight="1" x14ac:dyDescent="0.25">
      <c r="L726" s="2"/>
    </row>
    <row r="727" spans="12:12" ht="15.75" customHeight="1" x14ac:dyDescent="0.25">
      <c r="L727" s="2"/>
    </row>
    <row r="728" spans="12:12" ht="15.75" customHeight="1" x14ac:dyDescent="0.25">
      <c r="L728" s="2"/>
    </row>
    <row r="729" spans="12:12" ht="15.75" customHeight="1" x14ac:dyDescent="0.25">
      <c r="L729" s="2"/>
    </row>
    <row r="730" spans="12:12" ht="15.75" customHeight="1" x14ac:dyDescent="0.25">
      <c r="L730" s="2"/>
    </row>
    <row r="731" spans="12:12" ht="15.75" customHeight="1" x14ac:dyDescent="0.25">
      <c r="L731" s="2"/>
    </row>
    <row r="732" spans="12:12" ht="15.75" customHeight="1" x14ac:dyDescent="0.25">
      <c r="L732" s="2"/>
    </row>
    <row r="733" spans="12:12" ht="15.75" customHeight="1" x14ac:dyDescent="0.25">
      <c r="L733" s="2"/>
    </row>
    <row r="734" spans="12:12" ht="15.75" customHeight="1" x14ac:dyDescent="0.25">
      <c r="L734" s="2"/>
    </row>
    <row r="735" spans="12:12" ht="15.75" customHeight="1" x14ac:dyDescent="0.25">
      <c r="L735" s="2"/>
    </row>
    <row r="736" spans="12:12" ht="15.75" customHeight="1" x14ac:dyDescent="0.25">
      <c r="L736" s="2"/>
    </row>
    <row r="737" spans="12:12" ht="15.75" customHeight="1" x14ac:dyDescent="0.25">
      <c r="L737" s="2"/>
    </row>
    <row r="738" spans="12:12" ht="15.75" customHeight="1" x14ac:dyDescent="0.25">
      <c r="L738" s="2"/>
    </row>
    <row r="739" spans="12:12" ht="15.75" customHeight="1" x14ac:dyDescent="0.25">
      <c r="L739" s="2"/>
    </row>
    <row r="740" spans="12:12" ht="15.75" customHeight="1" x14ac:dyDescent="0.25">
      <c r="L740" s="2"/>
    </row>
    <row r="741" spans="12:12" ht="15.75" customHeight="1" x14ac:dyDescent="0.25">
      <c r="L741" s="2"/>
    </row>
    <row r="742" spans="12:12" ht="15.75" customHeight="1" x14ac:dyDescent="0.25">
      <c r="L742" s="2"/>
    </row>
    <row r="743" spans="12:12" ht="15.75" customHeight="1" x14ac:dyDescent="0.25">
      <c r="L743" s="2"/>
    </row>
    <row r="744" spans="12:12" ht="15.75" customHeight="1" x14ac:dyDescent="0.25">
      <c r="L744" s="2"/>
    </row>
    <row r="745" spans="12:12" ht="15.75" customHeight="1" x14ac:dyDescent="0.25">
      <c r="L745" s="2"/>
    </row>
    <row r="746" spans="12:12" ht="15.75" customHeight="1" x14ac:dyDescent="0.25">
      <c r="L746" s="2"/>
    </row>
    <row r="747" spans="12:12" ht="15.75" customHeight="1" x14ac:dyDescent="0.25">
      <c r="L747" s="2"/>
    </row>
    <row r="748" spans="12:12" ht="15.75" customHeight="1" x14ac:dyDescent="0.25">
      <c r="L748" s="2"/>
    </row>
    <row r="749" spans="12:12" ht="15.75" customHeight="1" x14ac:dyDescent="0.25">
      <c r="L749" s="2"/>
    </row>
    <row r="750" spans="12:12" ht="15.75" customHeight="1" x14ac:dyDescent="0.25">
      <c r="L750" s="2"/>
    </row>
    <row r="751" spans="12:12" ht="15.75" customHeight="1" x14ac:dyDescent="0.25">
      <c r="L751" s="2"/>
    </row>
    <row r="752" spans="12:12" ht="15.75" customHeight="1" x14ac:dyDescent="0.25">
      <c r="L752" s="2"/>
    </row>
    <row r="753" spans="12:12" ht="15.75" customHeight="1" x14ac:dyDescent="0.25">
      <c r="L753" s="2"/>
    </row>
    <row r="754" spans="12:12" ht="15.75" customHeight="1" x14ac:dyDescent="0.25">
      <c r="L754" s="2"/>
    </row>
    <row r="755" spans="12:12" ht="15.75" customHeight="1" x14ac:dyDescent="0.25">
      <c r="L755" s="2"/>
    </row>
    <row r="756" spans="12:12" ht="15.75" customHeight="1" x14ac:dyDescent="0.25">
      <c r="L756" s="2"/>
    </row>
    <row r="757" spans="12:12" ht="15.75" customHeight="1" x14ac:dyDescent="0.25">
      <c r="L757" s="2"/>
    </row>
    <row r="758" spans="12:12" ht="15.75" customHeight="1" x14ac:dyDescent="0.25">
      <c r="L758" s="2"/>
    </row>
    <row r="759" spans="12:12" ht="15.75" customHeight="1" x14ac:dyDescent="0.25">
      <c r="L759" s="2"/>
    </row>
    <row r="760" spans="12:12" ht="15.75" customHeight="1" x14ac:dyDescent="0.25">
      <c r="L760" s="2"/>
    </row>
    <row r="761" spans="12:12" ht="15.75" customHeight="1" x14ac:dyDescent="0.25">
      <c r="L761" s="2"/>
    </row>
    <row r="762" spans="12:12" ht="15.75" customHeight="1" x14ac:dyDescent="0.25">
      <c r="L762" s="2"/>
    </row>
    <row r="763" spans="12:12" ht="15.75" customHeight="1" x14ac:dyDescent="0.25">
      <c r="L763" s="2"/>
    </row>
    <row r="764" spans="12:12" ht="15.75" customHeight="1" x14ac:dyDescent="0.25">
      <c r="L764" s="2"/>
    </row>
    <row r="765" spans="12:12" ht="15.75" customHeight="1" x14ac:dyDescent="0.25">
      <c r="L765" s="2"/>
    </row>
    <row r="766" spans="12:12" ht="15.75" customHeight="1" x14ac:dyDescent="0.25">
      <c r="L766" s="2"/>
    </row>
    <row r="767" spans="12:12" ht="15.75" customHeight="1" x14ac:dyDescent="0.25">
      <c r="L767" s="2"/>
    </row>
    <row r="768" spans="12:12" ht="15.75" customHeight="1" x14ac:dyDescent="0.25">
      <c r="L768" s="2"/>
    </row>
    <row r="769" spans="12:12" ht="15.75" customHeight="1" x14ac:dyDescent="0.25">
      <c r="L769" s="2"/>
    </row>
    <row r="770" spans="12:12" ht="15.75" customHeight="1" x14ac:dyDescent="0.25">
      <c r="L770" s="2"/>
    </row>
    <row r="771" spans="12:12" ht="15.75" customHeight="1" x14ac:dyDescent="0.25">
      <c r="L771" s="2"/>
    </row>
    <row r="772" spans="12:12" ht="15.75" customHeight="1" x14ac:dyDescent="0.25">
      <c r="L772" s="2"/>
    </row>
    <row r="773" spans="12:12" ht="15.75" customHeight="1" x14ac:dyDescent="0.25">
      <c r="L773" s="2"/>
    </row>
    <row r="774" spans="12:12" ht="15.75" customHeight="1" x14ac:dyDescent="0.25">
      <c r="L774" s="2"/>
    </row>
    <row r="775" spans="12:12" ht="15.75" customHeight="1" x14ac:dyDescent="0.25">
      <c r="L775" s="2"/>
    </row>
    <row r="776" spans="12:12" ht="15.75" customHeight="1" x14ac:dyDescent="0.25">
      <c r="L776" s="2"/>
    </row>
    <row r="777" spans="12:12" ht="15.75" customHeight="1" x14ac:dyDescent="0.25">
      <c r="L777" s="2"/>
    </row>
    <row r="778" spans="12:12" ht="15.75" customHeight="1" x14ac:dyDescent="0.25">
      <c r="L778" s="2"/>
    </row>
    <row r="779" spans="12:12" ht="15.75" customHeight="1" x14ac:dyDescent="0.25">
      <c r="L779" s="2"/>
    </row>
    <row r="780" spans="12:12" ht="15.75" customHeight="1" x14ac:dyDescent="0.25">
      <c r="L780" s="2"/>
    </row>
    <row r="781" spans="12:12" ht="15.75" customHeight="1" x14ac:dyDescent="0.25">
      <c r="L781" s="2"/>
    </row>
    <row r="782" spans="12:12" ht="15.75" customHeight="1" x14ac:dyDescent="0.25">
      <c r="L782" s="2"/>
    </row>
    <row r="783" spans="12:12" ht="15.75" customHeight="1" x14ac:dyDescent="0.25">
      <c r="L783" s="2"/>
    </row>
    <row r="784" spans="12:12" ht="15.75" customHeight="1" x14ac:dyDescent="0.25">
      <c r="L784" s="2"/>
    </row>
    <row r="785" spans="12:12" ht="15.75" customHeight="1" x14ac:dyDescent="0.25">
      <c r="L785" s="2"/>
    </row>
    <row r="786" spans="12:12" ht="15.75" customHeight="1" x14ac:dyDescent="0.25">
      <c r="L786" s="2"/>
    </row>
    <row r="787" spans="12:12" ht="15.75" customHeight="1" x14ac:dyDescent="0.25">
      <c r="L787" s="2"/>
    </row>
    <row r="788" spans="12:12" ht="15.75" customHeight="1" x14ac:dyDescent="0.25">
      <c r="L788" s="2"/>
    </row>
    <row r="789" spans="12:12" ht="15.75" customHeight="1" x14ac:dyDescent="0.25">
      <c r="L789" s="2"/>
    </row>
    <row r="790" spans="12:12" ht="15.75" customHeight="1" x14ac:dyDescent="0.25">
      <c r="L790" s="2"/>
    </row>
    <row r="791" spans="12:12" ht="15.75" customHeight="1" x14ac:dyDescent="0.25">
      <c r="L791" s="2"/>
    </row>
    <row r="792" spans="12:12" ht="15.75" customHeight="1" x14ac:dyDescent="0.25">
      <c r="L792" s="2"/>
    </row>
    <row r="793" spans="12:12" ht="15.75" customHeight="1" x14ac:dyDescent="0.25">
      <c r="L793" s="2"/>
    </row>
    <row r="794" spans="12:12" ht="15.75" customHeight="1" x14ac:dyDescent="0.25">
      <c r="L794" s="2"/>
    </row>
    <row r="795" spans="12:12" ht="15.75" customHeight="1" x14ac:dyDescent="0.25">
      <c r="L795" s="2"/>
    </row>
    <row r="796" spans="12:12" ht="15.75" customHeight="1" x14ac:dyDescent="0.25">
      <c r="L796" s="2"/>
    </row>
    <row r="797" spans="12:12" ht="15.75" customHeight="1" x14ac:dyDescent="0.25">
      <c r="L797" s="2"/>
    </row>
    <row r="798" spans="12:12" ht="15.75" customHeight="1" x14ac:dyDescent="0.25">
      <c r="L798" s="2"/>
    </row>
    <row r="799" spans="12:12" ht="15.75" customHeight="1" x14ac:dyDescent="0.25">
      <c r="L799" s="2"/>
    </row>
    <row r="800" spans="12:12" ht="15.75" customHeight="1" x14ac:dyDescent="0.25">
      <c r="L800" s="2"/>
    </row>
    <row r="801" spans="12:12" ht="15.75" customHeight="1" x14ac:dyDescent="0.25">
      <c r="L801" s="2"/>
    </row>
    <row r="802" spans="12:12" ht="15.75" customHeight="1" x14ac:dyDescent="0.25">
      <c r="L802" s="2"/>
    </row>
    <row r="803" spans="12:12" ht="15.75" customHeight="1" x14ac:dyDescent="0.25">
      <c r="L803" s="2"/>
    </row>
    <row r="804" spans="12:12" ht="15.75" customHeight="1" x14ac:dyDescent="0.25">
      <c r="L804" s="2"/>
    </row>
    <row r="805" spans="12:12" ht="15.75" customHeight="1" x14ac:dyDescent="0.25">
      <c r="L805" s="2"/>
    </row>
    <row r="806" spans="12:12" ht="15.75" customHeight="1" x14ac:dyDescent="0.25">
      <c r="L806" s="2"/>
    </row>
    <row r="807" spans="12:12" ht="15.75" customHeight="1" x14ac:dyDescent="0.25">
      <c r="L807" s="2"/>
    </row>
    <row r="808" spans="12:12" ht="15.75" customHeight="1" x14ac:dyDescent="0.25">
      <c r="L808" s="2"/>
    </row>
    <row r="809" spans="12:12" ht="15.75" customHeight="1" x14ac:dyDescent="0.25">
      <c r="L809" s="2"/>
    </row>
    <row r="810" spans="12:12" ht="15.75" customHeight="1" x14ac:dyDescent="0.25">
      <c r="L810" s="2"/>
    </row>
    <row r="811" spans="12:12" ht="15.75" customHeight="1" x14ac:dyDescent="0.25">
      <c r="L811" s="2"/>
    </row>
    <row r="812" spans="12:12" ht="15.75" customHeight="1" x14ac:dyDescent="0.25">
      <c r="L812" s="2"/>
    </row>
    <row r="813" spans="12:12" ht="15.75" customHeight="1" x14ac:dyDescent="0.25">
      <c r="L813" s="2"/>
    </row>
    <row r="814" spans="12:12" ht="15.75" customHeight="1" x14ac:dyDescent="0.25">
      <c r="L814" s="2"/>
    </row>
    <row r="815" spans="12:12" ht="15.75" customHeight="1" x14ac:dyDescent="0.25">
      <c r="L815" s="2"/>
    </row>
    <row r="816" spans="12:12" ht="15.75" customHeight="1" x14ac:dyDescent="0.25">
      <c r="L816" s="2"/>
    </row>
    <row r="817" spans="12:12" ht="15.75" customHeight="1" x14ac:dyDescent="0.25">
      <c r="L817" s="2"/>
    </row>
    <row r="818" spans="12:12" ht="15.75" customHeight="1" x14ac:dyDescent="0.25">
      <c r="L818" s="2"/>
    </row>
    <row r="819" spans="12:12" ht="15.75" customHeight="1" x14ac:dyDescent="0.25">
      <c r="L819" s="2"/>
    </row>
    <row r="820" spans="12:12" ht="15.75" customHeight="1" x14ac:dyDescent="0.25">
      <c r="L820" s="2"/>
    </row>
    <row r="821" spans="12:12" ht="15.75" customHeight="1" x14ac:dyDescent="0.25">
      <c r="L821" s="2"/>
    </row>
    <row r="822" spans="12:12" ht="15.75" customHeight="1" x14ac:dyDescent="0.25">
      <c r="L822" s="2"/>
    </row>
    <row r="823" spans="12:12" ht="15.75" customHeight="1" x14ac:dyDescent="0.25">
      <c r="L823" s="2"/>
    </row>
    <row r="824" spans="12:12" ht="15.75" customHeight="1" x14ac:dyDescent="0.25">
      <c r="L824" s="2"/>
    </row>
    <row r="825" spans="12:12" ht="15.75" customHeight="1" x14ac:dyDescent="0.25">
      <c r="L825" s="2"/>
    </row>
    <row r="826" spans="12:12" ht="15.75" customHeight="1" x14ac:dyDescent="0.25">
      <c r="L826" s="2"/>
    </row>
    <row r="827" spans="12:12" ht="15.75" customHeight="1" x14ac:dyDescent="0.25">
      <c r="L827" s="2"/>
    </row>
    <row r="828" spans="12:12" ht="15.75" customHeight="1" x14ac:dyDescent="0.25">
      <c r="L828" s="2"/>
    </row>
    <row r="829" spans="12:12" ht="15.75" customHeight="1" x14ac:dyDescent="0.25">
      <c r="L829" s="2"/>
    </row>
    <row r="830" spans="12:12" ht="15.75" customHeight="1" x14ac:dyDescent="0.25">
      <c r="L830" s="2"/>
    </row>
    <row r="831" spans="12:12" ht="15.75" customHeight="1" x14ac:dyDescent="0.25">
      <c r="L831" s="2"/>
    </row>
    <row r="832" spans="12:12" ht="15.75" customHeight="1" x14ac:dyDescent="0.25">
      <c r="L832" s="2"/>
    </row>
    <row r="833" spans="12:12" ht="15.75" customHeight="1" x14ac:dyDescent="0.25">
      <c r="L833" s="2"/>
    </row>
    <row r="834" spans="12:12" ht="15.75" customHeight="1" x14ac:dyDescent="0.25">
      <c r="L834" s="2"/>
    </row>
    <row r="835" spans="12:12" ht="15.75" customHeight="1" x14ac:dyDescent="0.25">
      <c r="L835" s="2"/>
    </row>
    <row r="836" spans="12:12" ht="15.75" customHeight="1" x14ac:dyDescent="0.25">
      <c r="L836" s="2"/>
    </row>
    <row r="837" spans="12:12" ht="15.75" customHeight="1" x14ac:dyDescent="0.25">
      <c r="L837" s="2"/>
    </row>
    <row r="838" spans="12:12" ht="15.75" customHeight="1" x14ac:dyDescent="0.25">
      <c r="L838" s="2"/>
    </row>
    <row r="839" spans="12:12" ht="15.75" customHeight="1" x14ac:dyDescent="0.25">
      <c r="L839" s="2"/>
    </row>
    <row r="840" spans="12:12" ht="15.75" customHeight="1" x14ac:dyDescent="0.25">
      <c r="L840" s="2"/>
    </row>
    <row r="841" spans="12:12" ht="15.75" customHeight="1" x14ac:dyDescent="0.25">
      <c r="L841" s="2"/>
    </row>
    <row r="842" spans="12:12" ht="15.75" customHeight="1" x14ac:dyDescent="0.25">
      <c r="L842" s="2"/>
    </row>
    <row r="843" spans="12:12" ht="15.75" customHeight="1" x14ac:dyDescent="0.25">
      <c r="L843" s="2"/>
    </row>
    <row r="844" spans="12:12" ht="15.75" customHeight="1" x14ac:dyDescent="0.25">
      <c r="L844" s="2"/>
    </row>
    <row r="845" spans="12:12" ht="15.75" customHeight="1" x14ac:dyDescent="0.25">
      <c r="L845" s="2"/>
    </row>
    <row r="846" spans="12:12" ht="15.75" customHeight="1" x14ac:dyDescent="0.25">
      <c r="L846" s="2"/>
    </row>
    <row r="847" spans="12:12" ht="15.75" customHeight="1" x14ac:dyDescent="0.25">
      <c r="L847" s="2"/>
    </row>
    <row r="848" spans="12:12" ht="15.75" customHeight="1" x14ac:dyDescent="0.25">
      <c r="L848" s="2"/>
    </row>
    <row r="849" spans="12:12" ht="15.75" customHeight="1" x14ac:dyDescent="0.25">
      <c r="L849" s="2"/>
    </row>
    <row r="850" spans="12:12" ht="15.75" customHeight="1" x14ac:dyDescent="0.25">
      <c r="L850" s="2"/>
    </row>
    <row r="851" spans="12:12" ht="15.75" customHeight="1" x14ac:dyDescent="0.25">
      <c r="L851" s="2"/>
    </row>
    <row r="852" spans="12:12" ht="15.75" customHeight="1" x14ac:dyDescent="0.25">
      <c r="L852" s="2"/>
    </row>
    <row r="853" spans="12:12" ht="15.75" customHeight="1" x14ac:dyDescent="0.25">
      <c r="L853" s="2"/>
    </row>
    <row r="854" spans="12:12" ht="15.75" customHeight="1" x14ac:dyDescent="0.25">
      <c r="L854" s="2"/>
    </row>
    <row r="855" spans="12:12" ht="15.75" customHeight="1" x14ac:dyDescent="0.25">
      <c r="L855" s="2"/>
    </row>
    <row r="856" spans="12:12" ht="15.75" customHeight="1" x14ac:dyDescent="0.25">
      <c r="L856" s="2"/>
    </row>
    <row r="857" spans="12:12" ht="15.75" customHeight="1" x14ac:dyDescent="0.25">
      <c r="L857" s="2"/>
    </row>
    <row r="858" spans="12:12" ht="15.75" customHeight="1" x14ac:dyDescent="0.25">
      <c r="L858" s="2"/>
    </row>
    <row r="859" spans="12:12" ht="15.75" customHeight="1" x14ac:dyDescent="0.25">
      <c r="L859" s="2"/>
    </row>
    <row r="860" spans="12:12" ht="15.75" customHeight="1" x14ac:dyDescent="0.25">
      <c r="L860" s="2"/>
    </row>
    <row r="861" spans="12:12" ht="15.75" customHeight="1" x14ac:dyDescent="0.25">
      <c r="L861" s="2"/>
    </row>
    <row r="862" spans="12:12" ht="15.75" customHeight="1" x14ac:dyDescent="0.25">
      <c r="L862" s="2"/>
    </row>
    <row r="863" spans="12:12" ht="15.75" customHeight="1" x14ac:dyDescent="0.25">
      <c r="L863" s="2"/>
    </row>
    <row r="864" spans="12:12" ht="15.75" customHeight="1" x14ac:dyDescent="0.25">
      <c r="L864" s="2"/>
    </row>
    <row r="865" spans="12:12" ht="15.75" customHeight="1" x14ac:dyDescent="0.25">
      <c r="L865" s="2"/>
    </row>
    <row r="866" spans="12:12" ht="15.75" customHeight="1" x14ac:dyDescent="0.25">
      <c r="L866" s="2"/>
    </row>
    <row r="867" spans="12:12" ht="15.75" customHeight="1" x14ac:dyDescent="0.25">
      <c r="L867" s="2"/>
    </row>
    <row r="868" spans="12:12" ht="15.75" customHeight="1" x14ac:dyDescent="0.25">
      <c r="L868" s="2"/>
    </row>
    <row r="869" spans="12:12" ht="15.75" customHeight="1" x14ac:dyDescent="0.25">
      <c r="L869" s="2"/>
    </row>
    <row r="870" spans="12:12" ht="15.75" customHeight="1" x14ac:dyDescent="0.25">
      <c r="L870" s="2"/>
    </row>
    <row r="871" spans="12:12" ht="15.75" customHeight="1" x14ac:dyDescent="0.25">
      <c r="L871" s="2"/>
    </row>
    <row r="872" spans="12:12" ht="15.75" customHeight="1" x14ac:dyDescent="0.25">
      <c r="L872" s="2"/>
    </row>
    <row r="873" spans="12:12" ht="15.75" customHeight="1" x14ac:dyDescent="0.25">
      <c r="L873" s="2"/>
    </row>
    <row r="874" spans="12:12" ht="15.75" customHeight="1" x14ac:dyDescent="0.25">
      <c r="L874" s="2"/>
    </row>
    <row r="875" spans="12:12" ht="15.75" customHeight="1" x14ac:dyDescent="0.25">
      <c r="L875" s="2"/>
    </row>
    <row r="876" spans="12:12" ht="15.75" customHeight="1" x14ac:dyDescent="0.25">
      <c r="L876" s="2"/>
    </row>
    <row r="877" spans="12:12" ht="15.75" customHeight="1" x14ac:dyDescent="0.25">
      <c r="L877" s="2"/>
    </row>
    <row r="878" spans="12:12" ht="15.75" customHeight="1" x14ac:dyDescent="0.25">
      <c r="L878" s="2"/>
    </row>
    <row r="879" spans="12:12" ht="15.75" customHeight="1" x14ac:dyDescent="0.25">
      <c r="L879" s="2"/>
    </row>
    <row r="880" spans="12:12" ht="15.75" customHeight="1" x14ac:dyDescent="0.25">
      <c r="L880" s="2"/>
    </row>
    <row r="881" spans="12:12" ht="15.75" customHeight="1" x14ac:dyDescent="0.25">
      <c r="L881" s="2"/>
    </row>
    <row r="882" spans="12:12" ht="15.75" customHeight="1" x14ac:dyDescent="0.25">
      <c r="L882" s="2"/>
    </row>
    <row r="883" spans="12:12" ht="15.75" customHeight="1" x14ac:dyDescent="0.25">
      <c r="L883" s="2"/>
    </row>
    <row r="884" spans="12:12" ht="15.75" customHeight="1" x14ac:dyDescent="0.25">
      <c r="L884" s="2"/>
    </row>
    <row r="885" spans="12:12" ht="15.75" customHeight="1" x14ac:dyDescent="0.25">
      <c r="L885" s="2"/>
    </row>
    <row r="886" spans="12:12" ht="15.75" customHeight="1" x14ac:dyDescent="0.25">
      <c r="L886" s="2"/>
    </row>
    <row r="887" spans="12:12" ht="15.75" customHeight="1" x14ac:dyDescent="0.25">
      <c r="L887" s="2"/>
    </row>
    <row r="888" spans="12:12" ht="15.75" customHeight="1" x14ac:dyDescent="0.25">
      <c r="L888" s="2"/>
    </row>
    <row r="889" spans="12:12" ht="15.75" customHeight="1" x14ac:dyDescent="0.25">
      <c r="L889" s="2"/>
    </row>
    <row r="890" spans="12:12" ht="15.75" customHeight="1" x14ac:dyDescent="0.25">
      <c r="L890" s="2"/>
    </row>
    <row r="891" spans="12:12" ht="15.75" customHeight="1" x14ac:dyDescent="0.25">
      <c r="L891" s="2"/>
    </row>
    <row r="892" spans="12:12" ht="15.75" customHeight="1" x14ac:dyDescent="0.25">
      <c r="L892" s="2"/>
    </row>
    <row r="893" spans="12:12" ht="15.75" customHeight="1" x14ac:dyDescent="0.25">
      <c r="L893" s="2"/>
    </row>
    <row r="894" spans="12:12" ht="15.75" customHeight="1" x14ac:dyDescent="0.25">
      <c r="L894" s="2"/>
    </row>
    <row r="895" spans="12:12" ht="15.75" customHeight="1" x14ac:dyDescent="0.25">
      <c r="L895" s="2"/>
    </row>
    <row r="896" spans="12:12" ht="15.75" customHeight="1" x14ac:dyDescent="0.25">
      <c r="L896" s="2"/>
    </row>
    <row r="897" spans="12:12" ht="15.75" customHeight="1" x14ac:dyDescent="0.25">
      <c r="L897" s="2"/>
    </row>
    <row r="898" spans="12:12" ht="15.75" customHeight="1" x14ac:dyDescent="0.25">
      <c r="L898" s="2"/>
    </row>
    <row r="899" spans="12:12" ht="15.75" customHeight="1" x14ac:dyDescent="0.25">
      <c r="L899" s="2"/>
    </row>
    <row r="900" spans="12:12" ht="15.75" customHeight="1" x14ac:dyDescent="0.25">
      <c r="L900" s="2"/>
    </row>
    <row r="901" spans="12:12" ht="15.75" customHeight="1" x14ac:dyDescent="0.25">
      <c r="L901" s="2"/>
    </row>
    <row r="902" spans="12:12" ht="15.75" customHeight="1" x14ac:dyDescent="0.25">
      <c r="L902" s="2"/>
    </row>
    <row r="903" spans="12:12" ht="15.75" customHeight="1" x14ac:dyDescent="0.25">
      <c r="L903" s="2"/>
    </row>
    <row r="904" spans="12:12" ht="15.75" customHeight="1" x14ac:dyDescent="0.25">
      <c r="L904" s="2"/>
    </row>
    <row r="905" spans="12:12" ht="15.75" customHeight="1" x14ac:dyDescent="0.25">
      <c r="L905" s="2"/>
    </row>
    <row r="906" spans="12:12" ht="15.75" customHeight="1" x14ac:dyDescent="0.25">
      <c r="L906" s="2"/>
    </row>
    <row r="907" spans="12:12" ht="15.75" customHeight="1" x14ac:dyDescent="0.25">
      <c r="L907" s="2"/>
    </row>
    <row r="908" spans="12:12" ht="15.75" customHeight="1" x14ac:dyDescent="0.25">
      <c r="L908" s="2"/>
    </row>
    <row r="909" spans="12:12" ht="15.75" customHeight="1" x14ac:dyDescent="0.25">
      <c r="L909" s="2"/>
    </row>
    <row r="910" spans="12:12" ht="15.75" customHeight="1" x14ac:dyDescent="0.25">
      <c r="L910" s="2"/>
    </row>
    <row r="911" spans="12:12" ht="15.75" customHeight="1" x14ac:dyDescent="0.25">
      <c r="L911" s="2"/>
    </row>
    <row r="912" spans="12:12" ht="15.75" customHeight="1" x14ac:dyDescent="0.25">
      <c r="L912" s="2"/>
    </row>
    <row r="913" spans="12:12" ht="15.75" customHeight="1" x14ac:dyDescent="0.25">
      <c r="L913" s="2"/>
    </row>
    <row r="914" spans="12:12" ht="15.75" customHeight="1" x14ac:dyDescent="0.25">
      <c r="L914" s="2"/>
    </row>
    <row r="915" spans="12:12" ht="15.75" customHeight="1" x14ac:dyDescent="0.25">
      <c r="L915" s="2"/>
    </row>
    <row r="916" spans="12:12" ht="15.75" customHeight="1" x14ac:dyDescent="0.25">
      <c r="L916" s="2"/>
    </row>
    <row r="917" spans="12:12" ht="15.75" customHeight="1" x14ac:dyDescent="0.25">
      <c r="L917" s="2"/>
    </row>
    <row r="918" spans="12:12" ht="15.75" customHeight="1" x14ac:dyDescent="0.25">
      <c r="L918" s="2"/>
    </row>
    <row r="919" spans="12:12" ht="15.75" customHeight="1" x14ac:dyDescent="0.25">
      <c r="L919" s="2"/>
    </row>
    <row r="920" spans="12:12" ht="15.75" customHeight="1" x14ac:dyDescent="0.25">
      <c r="L920" s="2"/>
    </row>
    <row r="921" spans="12:12" ht="15.75" customHeight="1" x14ac:dyDescent="0.25">
      <c r="L921" s="2"/>
    </row>
    <row r="922" spans="12:12" ht="15.75" customHeight="1" x14ac:dyDescent="0.25">
      <c r="L922" s="2"/>
    </row>
    <row r="923" spans="12:12" ht="15.75" customHeight="1" x14ac:dyDescent="0.25">
      <c r="L923" s="2"/>
    </row>
    <row r="924" spans="12:12" ht="15.75" customHeight="1" x14ac:dyDescent="0.25">
      <c r="L924" s="2"/>
    </row>
    <row r="925" spans="12:12" ht="15.75" customHeight="1" x14ac:dyDescent="0.25">
      <c r="L925" s="2"/>
    </row>
    <row r="926" spans="12:12" ht="15.75" customHeight="1" x14ac:dyDescent="0.25">
      <c r="L926" s="2"/>
    </row>
    <row r="927" spans="12:12" ht="15.75" customHeight="1" x14ac:dyDescent="0.25">
      <c r="L927" s="2"/>
    </row>
    <row r="928" spans="12:12" ht="15.75" customHeight="1" x14ac:dyDescent="0.25">
      <c r="L928" s="2"/>
    </row>
    <row r="929" spans="12:12" ht="15.75" customHeight="1" x14ac:dyDescent="0.25">
      <c r="L929" s="2"/>
    </row>
    <row r="930" spans="12:12" ht="15.75" customHeight="1" x14ac:dyDescent="0.25">
      <c r="L930" s="2"/>
    </row>
    <row r="931" spans="12:12" ht="15.75" customHeight="1" x14ac:dyDescent="0.25">
      <c r="L931" s="2"/>
    </row>
    <row r="932" spans="12:12" ht="15.75" customHeight="1" x14ac:dyDescent="0.25">
      <c r="L932" s="2"/>
    </row>
    <row r="933" spans="12:12" ht="15.75" customHeight="1" x14ac:dyDescent="0.25">
      <c r="L933" s="2"/>
    </row>
    <row r="934" spans="12:12" ht="15.75" customHeight="1" x14ac:dyDescent="0.25">
      <c r="L934" s="2"/>
    </row>
    <row r="935" spans="12:12" ht="15.75" customHeight="1" x14ac:dyDescent="0.25">
      <c r="L935" s="2"/>
    </row>
    <row r="936" spans="12:12" ht="15.75" customHeight="1" x14ac:dyDescent="0.25">
      <c r="L936" s="2"/>
    </row>
    <row r="937" spans="12:12" ht="15.75" customHeight="1" x14ac:dyDescent="0.25">
      <c r="L937" s="2"/>
    </row>
    <row r="938" spans="12:12" ht="15.75" customHeight="1" x14ac:dyDescent="0.25">
      <c r="L938" s="2"/>
    </row>
    <row r="939" spans="12:12" ht="15.75" customHeight="1" x14ac:dyDescent="0.25">
      <c r="L939" s="2"/>
    </row>
    <row r="940" spans="12:12" ht="15.75" customHeight="1" x14ac:dyDescent="0.25">
      <c r="L940" s="2"/>
    </row>
    <row r="941" spans="12:12" ht="15.75" customHeight="1" x14ac:dyDescent="0.25">
      <c r="L941" s="2"/>
    </row>
    <row r="942" spans="12:12" ht="15.75" customHeight="1" x14ac:dyDescent="0.25">
      <c r="L942" s="2"/>
    </row>
    <row r="943" spans="12:12" ht="15.75" customHeight="1" x14ac:dyDescent="0.25">
      <c r="L943" s="2"/>
    </row>
    <row r="944" spans="12:12" ht="15.75" customHeight="1" x14ac:dyDescent="0.25">
      <c r="L944" s="2"/>
    </row>
    <row r="945" spans="12:12" ht="15.75" customHeight="1" x14ac:dyDescent="0.25">
      <c r="L945" s="2"/>
    </row>
    <row r="946" spans="12:12" ht="15.75" customHeight="1" x14ac:dyDescent="0.25">
      <c r="L946" s="2"/>
    </row>
    <row r="947" spans="12:12" ht="15.75" customHeight="1" x14ac:dyDescent="0.25">
      <c r="L947" s="2"/>
    </row>
    <row r="948" spans="12:12" ht="15.75" customHeight="1" x14ac:dyDescent="0.25">
      <c r="L948" s="2"/>
    </row>
    <row r="949" spans="12:12" ht="15.75" customHeight="1" x14ac:dyDescent="0.25">
      <c r="L949" s="2"/>
    </row>
    <row r="950" spans="12:12" ht="15.75" customHeight="1" x14ac:dyDescent="0.25">
      <c r="L950" s="2"/>
    </row>
    <row r="951" spans="12:12" ht="15.75" customHeight="1" x14ac:dyDescent="0.25">
      <c r="L951" s="2"/>
    </row>
    <row r="952" spans="12:12" ht="15.75" customHeight="1" x14ac:dyDescent="0.25">
      <c r="L952" s="2"/>
    </row>
    <row r="953" spans="12:12" ht="15.75" customHeight="1" x14ac:dyDescent="0.25">
      <c r="L953" s="2"/>
    </row>
    <row r="954" spans="12:12" ht="15.75" customHeight="1" x14ac:dyDescent="0.25">
      <c r="L954" s="2"/>
    </row>
    <row r="955" spans="12:12" ht="15.75" customHeight="1" x14ac:dyDescent="0.25">
      <c r="L955" s="2"/>
    </row>
    <row r="956" spans="12:12" ht="15.75" customHeight="1" x14ac:dyDescent="0.25">
      <c r="L956" s="2"/>
    </row>
    <row r="957" spans="12:12" ht="15.75" customHeight="1" x14ac:dyDescent="0.25">
      <c r="L957" s="2"/>
    </row>
    <row r="958" spans="12:12" ht="15.75" customHeight="1" x14ac:dyDescent="0.25">
      <c r="L958" s="2"/>
    </row>
    <row r="959" spans="12:12" ht="15.75" customHeight="1" x14ac:dyDescent="0.25">
      <c r="L959" s="2"/>
    </row>
    <row r="960" spans="12:12" ht="15.75" customHeight="1" x14ac:dyDescent="0.25">
      <c r="L960" s="2"/>
    </row>
    <row r="961" spans="12:12" ht="15.75" customHeight="1" x14ac:dyDescent="0.25">
      <c r="L961" s="2"/>
    </row>
    <row r="962" spans="12:12" ht="15.75" customHeight="1" x14ac:dyDescent="0.25">
      <c r="L962" s="2"/>
    </row>
    <row r="963" spans="12:12" ht="15.75" customHeight="1" x14ac:dyDescent="0.25">
      <c r="L963" s="2"/>
    </row>
    <row r="964" spans="12:12" ht="15.75" customHeight="1" x14ac:dyDescent="0.25">
      <c r="L964" s="2"/>
    </row>
    <row r="965" spans="12:12" ht="15.75" customHeight="1" x14ac:dyDescent="0.25">
      <c r="L965" s="2"/>
    </row>
    <row r="966" spans="12:12" ht="15.75" customHeight="1" x14ac:dyDescent="0.25">
      <c r="L966" s="2"/>
    </row>
    <row r="967" spans="12:12" ht="15.75" customHeight="1" x14ac:dyDescent="0.25">
      <c r="L967" s="2"/>
    </row>
    <row r="968" spans="12:12" ht="15.75" customHeight="1" x14ac:dyDescent="0.25">
      <c r="L968" s="2"/>
    </row>
    <row r="969" spans="12:12" ht="15.75" customHeight="1" x14ac:dyDescent="0.25">
      <c r="L969" s="2"/>
    </row>
    <row r="970" spans="12:12" ht="15.75" customHeight="1" x14ac:dyDescent="0.25">
      <c r="L970" s="2"/>
    </row>
    <row r="971" spans="12:12" ht="15.75" customHeight="1" x14ac:dyDescent="0.25">
      <c r="L971" s="2"/>
    </row>
    <row r="972" spans="12:12" ht="15.75" customHeight="1" x14ac:dyDescent="0.25">
      <c r="L972" s="2"/>
    </row>
    <row r="973" spans="12:12" ht="15.75" customHeight="1" x14ac:dyDescent="0.25">
      <c r="L973" s="2"/>
    </row>
    <row r="974" spans="12:12" ht="15.75" customHeight="1" x14ac:dyDescent="0.25">
      <c r="L974" s="2"/>
    </row>
    <row r="975" spans="12:12" ht="15.75" customHeight="1" x14ac:dyDescent="0.25">
      <c r="L975" s="2"/>
    </row>
    <row r="976" spans="12:12" ht="15.75" customHeight="1" x14ac:dyDescent="0.25">
      <c r="L976" s="2"/>
    </row>
    <row r="977" spans="12:12" ht="15.75" customHeight="1" x14ac:dyDescent="0.25">
      <c r="L977" s="2"/>
    </row>
    <row r="978" spans="12:12" ht="15.75" customHeight="1" x14ac:dyDescent="0.25">
      <c r="L978" s="2"/>
    </row>
    <row r="979" spans="12:12" ht="15.75" customHeight="1" x14ac:dyDescent="0.25">
      <c r="L979" s="2"/>
    </row>
    <row r="980" spans="12:12" ht="15.75" customHeight="1" x14ac:dyDescent="0.25">
      <c r="L980" s="2"/>
    </row>
    <row r="981" spans="12:12" ht="15.75" customHeight="1" x14ac:dyDescent="0.25">
      <c r="L981" s="2"/>
    </row>
    <row r="982" spans="12:12" ht="15.75" customHeight="1" x14ac:dyDescent="0.25">
      <c r="L982" s="2"/>
    </row>
    <row r="983" spans="12:12" ht="15.75" customHeight="1" x14ac:dyDescent="0.25">
      <c r="L983" s="2"/>
    </row>
    <row r="984" spans="12:12" ht="15.75" customHeight="1" x14ac:dyDescent="0.25">
      <c r="L984" s="2"/>
    </row>
    <row r="985" spans="12:12" ht="15.75" customHeight="1" x14ac:dyDescent="0.25">
      <c r="L985" s="2"/>
    </row>
    <row r="986" spans="12:12" ht="15.75" customHeight="1" x14ac:dyDescent="0.25">
      <c r="L986" s="2"/>
    </row>
    <row r="987" spans="12:12" ht="15.75" customHeight="1" x14ac:dyDescent="0.25">
      <c r="L987" s="2"/>
    </row>
    <row r="988" spans="12:12" ht="15.75" customHeight="1" x14ac:dyDescent="0.25">
      <c r="L988" s="2"/>
    </row>
    <row r="989" spans="12:12" ht="15.75" customHeight="1" x14ac:dyDescent="0.25">
      <c r="L989" s="2"/>
    </row>
    <row r="990" spans="12:12" ht="15.75" customHeight="1" x14ac:dyDescent="0.25">
      <c r="L990" s="2"/>
    </row>
    <row r="991" spans="12:12" ht="15.75" customHeight="1" x14ac:dyDescent="0.25">
      <c r="L991" s="2"/>
    </row>
    <row r="992" spans="12:12" ht="15.75" customHeight="1" x14ac:dyDescent="0.25">
      <c r="L992" s="2"/>
    </row>
    <row r="993" spans="12:12" ht="15.75" customHeight="1" x14ac:dyDescent="0.25">
      <c r="L993" s="2"/>
    </row>
    <row r="994" spans="12:12" ht="15.75" customHeight="1" x14ac:dyDescent="0.25">
      <c r="L994" s="2"/>
    </row>
    <row r="995" spans="12:12" ht="15.75" customHeight="1" x14ac:dyDescent="0.25">
      <c r="L995" s="2"/>
    </row>
    <row r="996" spans="12:12" ht="15.75" customHeight="1" x14ac:dyDescent="0.25">
      <c r="L996" s="2"/>
    </row>
    <row r="997" spans="12:12" ht="15.75" customHeight="1" x14ac:dyDescent="0.25">
      <c r="L997" s="2"/>
    </row>
    <row r="998" spans="12:12" ht="15.75" customHeight="1" x14ac:dyDescent="0.25">
      <c r="L998" s="2"/>
    </row>
    <row r="999" spans="12:12" ht="15.75" customHeight="1" x14ac:dyDescent="0.25">
      <c r="L999" s="2"/>
    </row>
    <row r="1000" spans="12:12" ht="15.75" customHeight="1" x14ac:dyDescent="0.25">
      <c r="L1000" s="2"/>
    </row>
    <row r="1001" spans="12:12" ht="15.75" customHeight="1" x14ac:dyDescent="0.25">
      <c r="L1001" s="2"/>
    </row>
    <row r="1002" spans="12:12" ht="15.75" customHeight="1" x14ac:dyDescent="0.25">
      <c r="L1002" s="2"/>
    </row>
  </sheetData>
  <mergeCells count="35">
    <mergeCell ref="B255:B256"/>
    <mergeCell ref="B148:M148"/>
    <mergeCell ref="B150:B151"/>
    <mergeCell ref="B170:G170"/>
    <mergeCell ref="B172:G172"/>
    <mergeCell ref="B186:G186"/>
    <mergeCell ref="F187:G187"/>
    <mergeCell ref="F188:G188"/>
    <mergeCell ref="F189:G189"/>
    <mergeCell ref="F190:G190"/>
    <mergeCell ref="F191:G191"/>
    <mergeCell ref="F192:G192"/>
    <mergeCell ref="F193:G193"/>
    <mergeCell ref="F194:G194"/>
    <mergeCell ref="F195:G195"/>
    <mergeCell ref="F196:G196"/>
    <mergeCell ref="B65:G65"/>
    <mergeCell ref="B67:G67"/>
    <mergeCell ref="B81:F81"/>
    <mergeCell ref="B96:G96"/>
    <mergeCell ref="B253:M253"/>
    <mergeCell ref="F197:G197"/>
    <mergeCell ref="F198:G198"/>
    <mergeCell ref="F199:G199"/>
    <mergeCell ref="B201:G201"/>
    <mergeCell ref="B29:G29"/>
    <mergeCell ref="B47:M47"/>
    <mergeCell ref="B49:B50"/>
    <mergeCell ref="B2:Q2"/>
    <mergeCell ref="B61:G61"/>
    <mergeCell ref="B4:G4"/>
    <mergeCell ref="B6:G6"/>
    <mergeCell ref="J9:K9"/>
    <mergeCell ref="B8:H8"/>
    <mergeCell ref="B19:H19"/>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79998168889431442"/>
    <outlinePr summaryBelow="0" summaryRight="0"/>
  </sheetPr>
  <dimension ref="A1:Z998"/>
  <sheetViews>
    <sheetView showGridLines="0" topLeftCell="A13" workbookViewId="0">
      <selection activeCell="D36" sqref="D36"/>
    </sheetView>
  </sheetViews>
  <sheetFormatPr baseColWidth="10" defaultColWidth="11.25" defaultRowHeight="15" customHeight="1" x14ac:dyDescent="0.25"/>
  <cols>
    <col min="1" max="1" width="4.375" style="8" customWidth="1"/>
    <col min="2" max="2" width="37.125" style="8" customWidth="1"/>
    <col min="3" max="16384" width="11.25" style="8"/>
  </cols>
  <sheetData>
    <row r="1" spans="1:26" x14ac:dyDescent="0.25">
      <c r="A1" s="29"/>
      <c r="B1" s="2"/>
      <c r="C1" s="29"/>
      <c r="D1" s="29"/>
      <c r="E1" s="29"/>
      <c r="F1" s="29"/>
      <c r="G1" s="29"/>
      <c r="H1" s="29"/>
      <c r="I1" s="29"/>
      <c r="J1" s="29"/>
      <c r="K1" s="29"/>
      <c r="L1" s="29"/>
      <c r="M1" s="29"/>
      <c r="N1" s="29"/>
      <c r="O1" s="29"/>
      <c r="P1" s="29"/>
      <c r="Q1" s="29"/>
      <c r="R1" s="29"/>
      <c r="S1" s="29"/>
      <c r="T1" s="29"/>
      <c r="U1" s="29"/>
      <c r="V1" s="29"/>
      <c r="W1" s="29"/>
      <c r="X1" s="29"/>
      <c r="Y1" s="29"/>
      <c r="Z1" s="29"/>
    </row>
    <row r="2" spans="1:26" s="295" customFormat="1" x14ac:dyDescent="0.25">
      <c r="A2" s="249"/>
      <c r="B2" s="540" t="s">
        <v>769</v>
      </c>
      <c r="C2" s="540"/>
      <c r="D2" s="540"/>
      <c r="E2" s="540"/>
      <c r="F2" s="540"/>
      <c r="G2" s="540"/>
      <c r="H2" s="540"/>
      <c r="I2" s="540"/>
      <c r="J2" s="540"/>
      <c r="K2" s="540"/>
      <c r="L2" s="540"/>
      <c r="M2" s="540"/>
      <c r="N2" s="540"/>
      <c r="O2" s="540"/>
      <c r="P2" s="540"/>
      <c r="Q2" s="540"/>
      <c r="R2" s="249"/>
      <c r="S2" s="249"/>
      <c r="T2" s="249"/>
      <c r="U2" s="249"/>
      <c r="V2" s="249"/>
      <c r="W2" s="249"/>
      <c r="X2" s="249"/>
      <c r="Y2" s="249"/>
      <c r="Z2" s="249"/>
    </row>
    <row r="3" spans="1:26" x14ac:dyDescent="0.25">
      <c r="A3" s="29"/>
      <c r="B3" s="2"/>
      <c r="C3" s="29"/>
      <c r="D3" s="29"/>
      <c r="E3" s="29"/>
      <c r="F3" s="29"/>
      <c r="G3" s="29"/>
      <c r="H3" s="29"/>
      <c r="I3" s="29"/>
      <c r="J3" s="29"/>
      <c r="K3" s="29"/>
      <c r="L3" s="29"/>
      <c r="M3" s="29"/>
      <c r="N3" s="29"/>
      <c r="O3" s="29"/>
      <c r="P3" s="29"/>
      <c r="Q3" s="29"/>
      <c r="R3" s="29"/>
      <c r="S3" s="29"/>
      <c r="T3" s="29"/>
      <c r="U3" s="29"/>
      <c r="V3" s="29"/>
      <c r="W3" s="29"/>
      <c r="X3" s="29"/>
      <c r="Y3" s="29"/>
      <c r="Z3" s="29"/>
    </row>
    <row r="4" spans="1:26" x14ac:dyDescent="0.25">
      <c r="A4" s="29"/>
      <c r="B4" s="549" t="s">
        <v>770</v>
      </c>
      <c r="C4" s="550"/>
      <c r="D4" s="550"/>
      <c r="E4" s="550"/>
      <c r="F4" s="550"/>
      <c r="G4" s="550"/>
      <c r="H4" s="550"/>
      <c r="I4" s="550"/>
      <c r="J4" s="550"/>
      <c r="K4" s="550"/>
      <c r="L4" s="550"/>
      <c r="M4" s="551"/>
      <c r="N4" s="29"/>
      <c r="O4" s="29"/>
      <c r="P4" s="29"/>
      <c r="Q4" s="29"/>
      <c r="R4" s="29"/>
      <c r="S4" s="29"/>
      <c r="T4" s="29"/>
      <c r="U4" s="29"/>
      <c r="V4" s="29"/>
      <c r="W4" s="29"/>
      <c r="X4" s="29"/>
      <c r="Y4" s="29"/>
      <c r="Z4" s="29"/>
    </row>
    <row r="5" spans="1:26" x14ac:dyDescent="0.25">
      <c r="A5" s="29"/>
      <c r="B5" s="2"/>
      <c r="C5" s="29"/>
      <c r="D5" s="29"/>
      <c r="E5" s="29"/>
      <c r="F5" s="29"/>
      <c r="G5" s="29"/>
      <c r="H5" s="29"/>
      <c r="I5" s="29"/>
      <c r="J5" s="29"/>
      <c r="K5" s="29"/>
      <c r="L5" s="29"/>
      <c r="M5" s="29"/>
      <c r="N5" s="29"/>
      <c r="O5" s="29"/>
      <c r="P5" s="29"/>
      <c r="Q5" s="29"/>
      <c r="R5" s="29"/>
      <c r="S5" s="29"/>
      <c r="T5" s="29"/>
      <c r="U5" s="29"/>
      <c r="V5" s="29"/>
      <c r="W5" s="29"/>
      <c r="X5" s="29"/>
      <c r="Y5" s="29"/>
      <c r="Z5" s="29"/>
    </row>
    <row r="6" spans="1:26" x14ac:dyDescent="0.25">
      <c r="A6" s="29"/>
      <c r="B6" s="555" t="s">
        <v>718</v>
      </c>
      <c r="C6" s="247">
        <v>0</v>
      </c>
      <c r="D6" s="247">
        <v>1</v>
      </c>
      <c r="E6" s="247">
        <v>2</v>
      </c>
      <c r="F6" s="247">
        <v>3</v>
      </c>
      <c r="G6" s="247">
        <v>4</v>
      </c>
      <c r="H6" s="247">
        <v>5</v>
      </c>
      <c r="I6" s="247">
        <v>6</v>
      </c>
      <c r="J6" s="247">
        <v>7</v>
      </c>
      <c r="K6" s="247">
        <v>8</v>
      </c>
      <c r="L6" s="247">
        <v>9</v>
      </c>
      <c r="M6" s="247">
        <v>10</v>
      </c>
      <c r="N6" s="29"/>
      <c r="O6" s="29"/>
      <c r="P6" s="29"/>
      <c r="Q6" s="29"/>
      <c r="R6" s="29"/>
      <c r="S6" s="29"/>
      <c r="T6" s="29"/>
      <c r="U6" s="29"/>
      <c r="V6" s="29"/>
      <c r="W6" s="29"/>
      <c r="X6" s="29"/>
      <c r="Y6" s="29"/>
      <c r="Z6" s="29"/>
    </row>
    <row r="7" spans="1:26" x14ac:dyDescent="0.25">
      <c r="A7" s="29"/>
      <c r="B7" s="517"/>
      <c r="C7" s="247">
        <v>2019</v>
      </c>
      <c r="D7" s="247">
        <v>2020</v>
      </c>
      <c r="E7" s="247">
        <v>2021</v>
      </c>
      <c r="F7" s="247">
        <v>2022</v>
      </c>
      <c r="G7" s="247">
        <v>2023</v>
      </c>
      <c r="H7" s="247">
        <v>2024</v>
      </c>
      <c r="I7" s="247">
        <v>2025</v>
      </c>
      <c r="J7" s="247">
        <v>2026</v>
      </c>
      <c r="K7" s="247">
        <v>2027</v>
      </c>
      <c r="L7" s="247">
        <v>2028</v>
      </c>
      <c r="M7" s="247">
        <v>2029</v>
      </c>
      <c r="N7" s="29"/>
      <c r="O7" s="29"/>
      <c r="P7" s="29"/>
      <c r="Q7" s="29"/>
      <c r="R7" s="29"/>
      <c r="S7" s="29"/>
      <c r="T7" s="29"/>
      <c r="U7" s="29"/>
      <c r="V7" s="29"/>
      <c r="W7" s="29"/>
      <c r="X7" s="29"/>
      <c r="Y7" s="29"/>
      <c r="Z7" s="29"/>
    </row>
    <row r="8" spans="1:26" x14ac:dyDescent="0.25">
      <c r="A8" s="29"/>
      <c r="B8" s="213" t="s">
        <v>719</v>
      </c>
      <c r="C8" s="247">
        <f>SUM(C9:C14)</f>
        <v>1190218.8</v>
      </c>
      <c r="D8" s="247"/>
      <c r="E8" s="247"/>
      <c r="F8" s="247"/>
      <c r="G8" s="247"/>
      <c r="H8" s="247"/>
      <c r="I8" s="247"/>
      <c r="J8" s="247"/>
      <c r="K8" s="247"/>
      <c r="L8" s="247"/>
      <c r="M8" s="247"/>
      <c r="N8" s="29"/>
      <c r="O8" s="29"/>
      <c r="P8" s="29"/>
      <c r="Q8" s="29"/>
      <c r="R8" s="29"/>
      <c r="S8" s="29"/>
      <c r="T8" s="29"/>
      <c r="U8" s="29"/>
      <c r="V8" s="29"/>
      <c r="W8" s="29"/>
      <c r="X8" s="29"/>
      <c r="Y8" s="29"/>
      <c r="Z8" s="29"/>
    </row>
    <row r="9" spans="1:26" x14ac:dyDescent="0.25">
      <c r="A9" s="29"/>
      <c r="B9" s="237" t="s">
        <v>720</v>
      </c>
      <c r="C9" s="243">
        <f>'1.1. Costos Alternativa N1 PM'!S60</f>
        <v>50976</v>
      </c>
      <c r="D9" s="243"/>
      <c r="E9" s="243"/>
      <c r="F9" s="243"/>
      <c r="G9" s="243"/>
      <c r="H9" s="243"/>
      <c r="I9" s="243"/>
      <c r="J9" s="243"/>
      <c r="K9" s="243"/>
      <c r="L9" s="243"/>
      <c r="M9" s="243"/>
      <c r="N9" s="29"/>
      <c r="O9" s="29"/>
      <c r="P9" s="29"/>
      <c r="Q9" s="29"/>
      <c r="R9" s="29"/>
      <c r="S9" s="29"/>
      <c r="T9" s="29"/>
      <c r="U9" s="29"/>
      <c r="V9" s="29"/>
      <c r="W9" s="29"/>
      <c r="X9" s="29"/>
      <c r="Y9" s="29"/>
      <c r="Z9" s="29"/>
    </row>
    <row r="10" spans="1:26" x14ac:dyDescent="0.25">
      <c r="A10" s="29"/>
      <c r="B10" s="237" t="s">
        <v>721</v>
      </c>
      <c r="C10" s="243">
        <f>'1.1. Costos Alternativa N1 PM'!S61</f>
        <v>992899.2</v>
      </c>
      <c r="D10" s="243"/>
      <c r="E10" s="243"/>
      <c r="F10" s="243"/>
      <c r="G10" s="243"/>
      <c r="H10" s="243"/>
      <c r="I10" s="243"/>
      <c r="J10" s="243"/>
      <c r="K10" s="243"/>
      <c r="L10" s="243"/>
      <c r="M10" s="243"/>
      <c r="N10" s="29"/>
      <c r="O10" s="29"/>
      <c r="P10" s="29"/>
      <c r="Q10" s="29"/>
      <c r="R10" s="29"/>
      <c r="S10" s="29"/>
      <c r="T10" s="29"/>
      <c r="U10" s="29"/>
      <c r="V10" s="29"/>
      <c r="W10" s="29"/>
      <c r="X10" s="29"/>
      <c r="Y10" s="29"/>
      <c r="Z10" s="29"/>
    </row>
    <row r="11" spans="1:26" x14ac:dyDescent="0.25">
      <c r="A11" s="29"/>
      <c r="B11" s="237" t="s">
        <v>596</v>
      </c>
      <c r="C11" s="243">
        <f>'1.1. Costos Alternativa N1 PM'!S62</f>
        <v>23222.400000000001</v>
      </c>
      <c r="D11" s="243"/>
      <c r="E11" s="243"/>
      <c r="F11" s="243"/>
      <c r="G11" s="243"/>
      <c r="H11" s="243"/>
      <c r="I11" s="243"/>
      <c r="J11" s="243"/>
      <c r="K11" s="243"/>
      <c r="L11" s="243"/>
      <c r="M11" s="243"/>
      <c r="N11" s="29"/>
      <c r="O11" s="29"/>
      <c r="P11" s="29"/>
      <c r="Q11" s="29"/>
      <c r="R11" s="29"/>
      <c r="S11" s="29"/>
      <c r="T11" s="29"/>
      <c r="U11" s="29"/>
      <c r="V11" s="29"/>
      <c r="W11" s="29"/>
      <c r="X11" s="29"/>
      <c r="Y11" s="29"/>
      <c r="Z11" s="29"/>
    </row>
    <row r="12" spans="1:26" x14ac:dyDescent="0.25">
      <c r="A12" s="29"/>
      <c r="B12" s="237" t="s">
        <v>722</v>
      </c>
      <c r="C12" s="243">
        <f>'1.1. Costos Alternativa N1 PM'!S63</f>
        <v>30231.599999999999</v>
      </c>
      <c r="D12" s="243"/>
      <c r="E12" s="243"/>
      <c r="F12" s="243"/>
      <c r="G12" s="243"/>
      <c r="H12" s="243"/>
      <c r="I12" s="243"/>
      <c r="J12" s="243"/>
      <c r="K12" s="243"/>
      <c r="L12" s="243"/>
      <c r="M12" s="243"/>
      <c r="N12" s="29"/>
      <c r="O12" s="29"/>
      <c r="P12" s="29"/>
      <c r="Q12" s="29"/>
      <c r="R12" s="29"/>
      <c r="S12" s="29"/>
      <c r="T12" s="29"/>
      <c r="U12" s="29"/>
      <c r="V12" s="29"/>
      <c r="W12" s="29"/>
      <c r="X12" s="29"/>
      <c r="Y12" s="29"/>
      <c r="Z12" s="29"/>
    </row>
    <row r="13" spans="1:26" x14ac:dyDescent="0.25">
      <c r="A13" s="29"/>
      <c r="B13" s="237" t="s">
        <v>723</v>
      </c>
      <c r="C13" s="243">
        <f>'1.1. Costos Alternativa N1 PM'!S64</f>
        <v>28744.799999999999</v>
      </c>
      <c r="D13" s="243"/>
      <c r="E13" s="243"/>
      <c r="F13" s="243"/>
      <c r="G13" s="243"/>
      <c r="H13" s="243"/>
      <c r="I13" s="243"/>
      <c r="J13" s="243"/>
      <c r="K13" s="243"/>
      <c r="L13" s="243"/>
      <c r="M13" s="243"/>
      <c r="N13" s="29"/>
      <c r="O13" s="29"/>
      <c r="P13" s="29"/>
      <c r="Q13" s="29"/>
      <c r="R13" s="29"/>
      <c r="S13" s="29"/>
      <c r="T13" s="29"/>
      <c r="U13" s="29"/>
      <c r="V13" s="29"/>
      <c r="W13" s="29"/>
      <c r="X13" s="29"/>
      <c r="Y13" s="29"/>
      <c r="Z13" s="29"/>
    </row>
    <row r="14" spans="1:26" x14ac:dyDescent="0.25">
      <c r="A14" s="29"/>
      <c r="B14" s="237" t="s">
        <v>724</v>
      </c>
      <c r="C14" s="243">
        <f>'1.1. Costos Alternativa N1 PM'!S65</f>
        <v>64144.800000000003</v>
      </c>
      <c r="D14" s="243"/>
      <c r="E14" s="243"/>
      <c r="F14" s="243"/>
      <c r="G14" s="243"/>
      <c r="H14" s="243"/>
      <c r="I14" s="243"/>
      <c r="J14" s="243"/>
      <c r="K14" s="243"/>
      <c r="L14" s="243"/>
      <c r="M14" s="243"/>
      <c r="N14" s="29"/>
      <c r="O14" s="29"/>
      <c r="P14" s="29"/>
      <c r="Q14" s="29"/>
      <c r="R14" s="29"/>
      <c r="S14" s="29"/>
      <c r="T14" s="29"/>
      <c r="U14" s="29"/>
      <c r="V14" s="29"/>
      <c r="W14" s="29"/>
      <c r="X14" s="29"/>
      <c r="Y14" s="29"/>
      <c r="Z14" s="29"/>
    </row>
    <row r="15" spans="1:26" x14ac:dyDescent="0.25">
      <c r="A15" s="29"/>
      <c r="B15" s="213" t="s">
        <v>725</v>
      </c>
      <c r="C15" s="247"/>
      <c r="D15" s="247">
        <f>SUM(D16:D17)</f>
        <v>598858.80000000005</v>
      </c>
      <c r="E15" s="247">
        <f t="shared" ref="E15:M15" si="0">SUM(E16:E17)</f>
        <v>598858.80000000005</v>
      </c>
      <c r="F15" s="247">
        <f t="shared" si="0"/>
        <v>598858.80000000005</v>
      </c>
      <c r="G15" s="247">
        <f t="shared" si="0"/>
        <v>598858.80000000005</v>
      </c>
      <c r="H15" s="247">
        <f t="shared" si="0"/>
        <v>598858.80000000005</v>
      </c>
      <c r="I15" s="247">
        <f t="shared" si="0"/>
        <v>598858.80000000005</v>
      </c>
      <c r="J15" s="247">
        <f t="shared" si="0"/>
        <v>598858.80000000005</v>
      </c>
      <c r="K15" s="247">
        <f t="shared" si="0"/>
        <v>598858.80000000005</v>
      </c>
      <c r="L15" s="247">
        <f t="shared" si="0"/>
        <v>598858.80000000005</v>
      </c>
      <c r="M15" s="247">
        <f t="shared" si="0"/>
        <v>598858.80000000005</v>
      </c>
      <c r="N15" s="29"/>
      <c r="O15" s="29"/>
      <c r="P15" s="29"/>
      <c r="Q15" s="29"/>
      <c r="R15" s="29"/>
      <c r="S15" s="29"/>
      <c r="T15" s="29"/>
      <c r="U15" s="29"/>
      <c r="V15" s="29"/>
      <c r="W15" s="29"/>
      <c r="X15" s="29"/>
      <c r="Y15" s="29"/>
      <c r="Z15" s="29"/>
    </row>
    <row r="16" spans="1:26" x14ac:dyDescent="0.25">
      <c r="A16" s="29"/>
      <c r="B16" s="237" t="s">
        <v>726</v>
      </c>
      <c r="C16" s="243"/>
      <c r="D16" s="243">
        <f>'2. Costos O M PM'!D152</f>
        <v>204082.80000000002</v>
      </c>
      <c r="E16" s="243">
        <f>'2. Costos O M PM'!E152</f>
        <v>204082.80000000002</v>
      </c>
      <c r="F16" s="243">
        <f>'2. Costos O M PM'!F152</f>
        <v>204082.80000000002</v>
      </c>
      <c r="G16" s="243">
        <f>'2. Costos O M PM'!G152</f>
        <v>204082.80000000002</v>
      </c>
      <c r="H16" s="243">
        <f>'2. Costos O M PM'!H152</f>
        <v>204082.80000000002</v>
      </c>
      <c r="I16" s="243">
        <f>'2. Costos O M PM'!I152</f>
        <v>204082.80000000002</v>
      </c>
      <c r="J16" s="243">
        <f>'2. Costos O M PM'!J152</f>
        <v>204082.80000000002</v>
      </c>
      <c r="K16" s="243">
        <f>'2. Costos O M PM'!K152</f>
        <v>204082.80000000002</v>
      </c>
      <c r="L16" s="243">
        <f>'2. Costos O M PM'!L152</f>
        <v>204082.80000000002</v>
      </c>
      <c r="M16" s="243">
        <f>'2. Costos O M PM'!M152</f>
        <v>204082.80000000002</v>
      </c>
      <c r="N16" s="29"/>
      <c r="O16" s="29"/>
      <c r="P16" s="29"/>
      <c r="Q16" s="29"/>
      <c r="R16" s="29"/>
      <c r="S16" s="29"/>
      <c r="T16" s="29"/>
      <c r="U16" s="29"/>
      <c r="V16" s="29"/>
      <c r="W16" s="29"/>
      <c r="X16" s="29"/>
      <c r="Y16" s="29"/>
      <c r="Z16" s="29"/>
    </row>
    <row r="17" spans="1:26" x14ac:dyDescent="0.25">
      <c r="A17" s="29"/>
      <c r="B17" s="237" t="s">
        <v>727</v>
      </c>
      <c r="C17" s="243"/>
      <c r="D17" s="243">
        <f>'2. Costos O M PM'!D155</f>
        <v>394776</v>
      </c>
      <c r="E17" s="243">
        <f>'2. Costos O M PM'!E155</f>
        <v>394776</v>
      </c>
      <c r="F17" s="243">
        <f>'2. Costos O M PM'!F155</f>
        <v>394776</v>
      </c>
      <c r="G17" s="243">
        <f>'2. Costos O M PM'!G155</f>
        <v>394776</v>
      </c>
      <c r="H17" s="243">
        <f>'2. Costos O M PM'!H155</f>
        <v>394776</v>
      </c>
      <c r="I17" s="243">
        <f>'2. Costos O M PM'!I155</f>
        <v>394776</v>
      </c>
      <c r="J17" s="243">
        <f>'2. Costos O M PM'!J155</f>
        <v>394776</v>
      </c>
      <c r="K17" s="243">
        <f>'2. Costos O M PM'!K155</f>
        <v>394776</v>
      </c>
      <c r="L17" s="243">
        <f>'2. Costos O M PM'!L155</f>
        <v>394776</v>
      </c>
      <c r="M17" s="243">
        <f>'2. Costos O M PM'!M155</f>
        <v>394776</v>
      </c>
      <c r="N17" s="29"/>
      <c r="O17" s="29"/>
      <c r="P17" s="29"/>
      <c r="Q17" s="29"/>
      <c r="R17" s="29"/>
      <c r="S17" s="29"/>
      <c r="T17" s="29"/>
      <c r="U17" s="29"/>
      <c r="V17" s="29"/>
      <c r="W17" s="29"/>
      <c r="X17" s="29"/>
      <c r="Y17" s="29"/>
      <c r="Z17" s="29"/>
    </row>
    <row r="18" spans="1:26" x14ac:dyDescent="0.25">
      <c r="A18" s="29"/>
      <c r="B18" s="213" t="s">
        <v>728</v>
      </c>
      <c r="C18" s="247"/>
      <c r="D18" s="247">
        <f t="shared" ref="D18:M18" si="1">SUM(D19:D20)</f>
        <v>104582.39999999999</v>
      </c>
      <c r="E18" s="247">
        <f t="shared" si="1"/>
        <v>104582.39999999999</v>
      </c>
      <c r="F18" s="247">
        <f t="shared" si="1"/>
        <v>104582.39999999999</v>
      </c>
      <c r="G18" s="247">
        <f t="shared" si="1"/>
        <v>104582.39999999999</v>
      </c>
      <c r="H18" s="247">
        <f t="shared" si="1"/>
        <v>104582.39999999999</v>
      </c>
      <c r="I18" s="247">
        <f t="shared" si="1"/>
        <v>104582.39999999999</v>
      </c>
      <c r="J18" s="247">
        <f t="shared" si="1"/>
        <v>104582.39999999999</v>
      </c>
      <c r="K18" s="247">
        <f t="shared" si="1"/>
        <v>104582.39999999999</v>
      </c>
      <c r="L18" s="247">
        <f t="shared" si="1"/>
        <v>104582.39999999999</v>
      </c>
      <c r="M18" s="247">
        <f t="shared" si="1"/>
        <v>104582.39999999999</v>
      </c>
      <c r="N18" s="29"/>
      <c r="O18" s="29"/>
      <c r="P18" s="29"/>
      <c r="Q18" s="29"/>
      <c r="R18" s="29"/>
      <c r="S18" s="29"/>
      <c r="T18" s="29"/>
      <c r="U18" s="29"/>
      <c r="V18" s="29"/>
      <c r="W18" s="29"/>
      <c r="X18" s="29"/>
      <c r="Y18" s="29"/>
      <c r="Z18" s="29"/>
    </row>
    <row r="19" spans="1:26" x14ac:dyDescent="0.25">
      <c r="A19" s="29"/>
      <c r="B19" s="237" t="s">
        <v>729</v>
      </c>
      <c r="C19" s="243"/>
      <c r="D19" s="243">
        <f>'2. Costos O M PM'!D51</f>
        <v>86882.4</v>
      </c>
      <c r="E19" s="243">
        <f>'2. Costos O M PM'!E51</f>
        <v>86882.4</v>
      </c>
      <c r="F19" s="243">
        <f>'2. Costos O M PM'!F51</f>
        <v>86882.4</v>
      </c>
      <c r="G19" s="243">
        <f>'2. Costos O M PM'!G51</f>
        <v>86882.4</v>
      </c>
      <c r="H19" s="243">
        <f>'2. Costos O M PM'!H51</f>
        <v>86882.4</v>
      </c>
      <c r="I19" s="243">
        <f>'2. Costos O M PM'!I51</f>
        <v>86882.4</v>
      </c>
      <c r="J19" s="243">
        <f>'2. Costos O M PM'!J51</f>
        <v>86882.4</v>
      </c>
      <c r="K19" s="243">
        <f>'2. Costos O M PM'!K51</f>
        <v>86882.4</v>
      </c>
      <c r="L19" s="243">
        <f>'2. Costos O M PM'!L51</f>
        <v>86882.4</v>
      </c>
      <c r="M19" s="243">
        <f>'2. Costos O M PM'!M51</f>
        <v>86882.4</v>
      </c>
      <c r="N19" s="29"/>
      <c r="O19" s="29"/>
      <c r="P19" s="29"/>
      <c r="Q19" s="29"/>
      <c r="R19" s="29"/>
      <c r="S19" s="29"/>
      <c r="T19" s="29"/>
      <c r="U19" s="29"/>
      <c r="V19" s="29"/>
      <c r="W19" s="29"/>
      <c r="X19" s="29"/>
      <c r="Y19" s="29"/>
      <c r="Z19" s="29"/>
    </row>
    <row r="20" spans="1:26" x14ac:dyDescent="0.25">
      <c r="A20" s="29"/>
      <c r="B20" s="237" t="s">
        <v>730</v>
      </c>
      <c r="C20" s="243"/>
      <c r="D20" s="243">
        <f>'2. Costos O M PM'!D54</f>
        <v>17700</v>
      </c>
      <c r="E20" s="243">
        <f>'2. Costos O M PM'!E54</f>
        <v>17700</v>
      </c>
      <c r="F20" s="243">
        <f>'2. Costos O M PM'!F54</f>
        <v>17700</v>
      </c>
      <c r="G20" s="243">
        <f>'2. Costos O M PM'!G54</f>
        <v>17700</v>
      </c>
      <c r="H20" s="243">
        <f>'2. Costos O M PM'!H54</f>
        <v>17700</v>
      </c>
      <c r="I20" s="243">
        <f>'2. Costos O M PM'!I54</f>
        <v>17700</v>
      </c>
      <c r="J20" s="243">
        <f>'2. Costos O M PM'!J54</f>
        <v>17700</v>
      </c>
      <c r="K20" s="243">
        <f>'2. Costos O M PM'!K54</f>
        <v>17700</v>
      </c>
      <c r="L20" s="243">
        <f>'2. Costos O M PM'!L54</f>
        <v>17700</v>
      </c>
      <c r="M20" s="243">
        <f>'2. Costos O M PM'!M54</f>
        <v>17700</v>
      </c>
      <c r="N20" s="29"/>
      <c r="O20" s="29"/>
      <c r="P20" s="29"/>
      <c r="Q20" s="29"/>
      <c r="R20" s="29"/>
      <c r="S20" s="29"/>
      <c r="T20" s="29"/>
      <c r="U20" s="29"/>
      <c r="V20" s="29"/>
      <c r="W20" s="29"/>
      <c r="X20" s="29"/>
      <c r="Y20" s="29"/>
      <c r="Z20" s="29"/>
    </row>
    <row r="21" spans="1:26" ht="15.75" customHeight="1" x14ac:dyDescent="0.25">
      <c r="A21" s="29"/>
      <c r="B21" s="213" t="s">
        <v>731</v>
      </c>
      <c r="C21" s="247">
        <f>C8</f>
        <v>1190218.8</v>
      </c>
      <c r="D21" s="247">
        <f>D15-D18</f>
        <v>494276.4</v>
      </c>
      <c r="E21" s="247">
        <f>E15-E18</f>
        <v>494276.4</v>
      </c>
      <c r="F21" s="247">
        <f>F15-F18</f>
        <v>494276.4</v>
      </c>
      <c r="G21" s="247">
        <f t="shared" ref="G21:L21" si="2">G15-G18</f>
        <v>494276.4</v>
      </c>
      <c r="H21" s="247">
        <f t="shared" si="2"/>
        <v>494276.4</v>
      </c>
      <c r="I21" s="247">
        <f t="shared" si="2"/>
        <v>494276.4</v>
      </c>
      <c r="J21" s="247">
        <f t="shared" si="2"/>
        <v>494276.4</v>
      </c>
      <c r="K21" s="247">
        <f t="shared" si="2"/>
        <v>494276.4</v>
      </c>
      <c r="L21" s="247">
        <f t="shared" si="2"/>
        <v>494276.4</v>
      </c>
      <c r="M21" s="247">
        <f>M15-M18</f>
        <v>494276.4</v>
      </c>
      <c r="N21" s="29"/>
      <c r="O21" s="29"/>
      <c r="P21" s="29"/>
      <c r="Q21" s="29"/>
      <c r="R21" s="29"/>
      <c r="S21" s="29"/>
      <c r="T21" s="29"/>
      <c r="U21" s="29"/>
      <c r="V21" s="29"/>
      <c r="W21" s="29"/>
      <c r="X21" s="29"/>
      <c r="Y21" s="29"/>
      <c r="Z21" s="29"/>
    </row>
    <row r="22" spans="1:26" ht="15.75" customHeight="1" x14ac:dyDescent="0.25">
      <c r="A22" s="29"/>
      <c r="B22" s="2"/>
      <c r="C22" s="29"/>
      <c r="D22" s="29"/>
      <c r="E22" s="29"/>
      <c r="F22" s="29"/>
      <c r="G22" s="29"/>
      <c r="H22" s="29"/>
      <c r="I22" s="29"/>
      <c r="J22" s="29"/>
      <c r="K22" s="29"/>
      <c r="L22" s="29"/>
      <c r="M22" s="29"/>
      <c r="N22" s="29"/>
      <c r="O22" s="29"/>
      <c r="P22" s="29"/>
      <c r="Q22" s="29"/>
      <c r="R22" s="29"/>
      <c r="S22" s="29"/>
      <c r="T22" s="29"/>
      <c r="U22" s="29"/>
      <c r="V22" s="29"/>
      <c r="W22" s="29"/>
      <c r="X22" s="29"/>
      <c r="Y22" s="29"/>
      <c r="Z22" s="29"/>
    </row>
    <row r="23" spans="1:26" ht="15.75" customHeight="1" x14ac:dyDescent="0.25">
      <c r="A23" s="29"/>
      <c r="B23" s="2"/>
      <c r="C23" s="29"/>
      <c r="D23" s="29"/>
      <c r="E23" s="29"/>
      <c r="F23" s="29"/>
      <c r="G23" s="29"/>
      <c r="H23" s="29"/>
      <c r="I23" s="29"/>
      <c r="J23" s="29"/>
      <c r="K23" s="29"/>
      <c r="L23" s="29"/>
      <c r="M23" s="29"/>
      <c r="N23" s="29"/>
      <c r="O23" s="29"/>
      <c r="P23" s="29"/>
      <c r="Q23" s="29"/>
      <c r="R23" s="29"/>
      <c r="S23" s="29"/>
      <c r="T23" s="29"/>
      <c r="U23" s="29"/>
      <c r="V23" s="29"/>
      <c r="W23" s="29"/>
      <c r="X23" s="29"/>
      <c r="Y23" s="29"/>
      <c r="Z23" s="29"/>
    </row>
    <row r="24" spans="1:26" ht="15.75" customHeight="1" x14ac:dyDescent="0.25">
      <c r="A24" s="29"/>
      <c r="B24" s="549" t="s">
        <v>771</v>
      </c>
      <c r="C24" s="550"/>
      <c r="D24" s="550"/>
      <c r="E24" s="550"/>
      <c r="F24" s="550"/>
      <c r="G24" s="550"/>
      <c r="H24" s="550"/>
      <c r="I24" s="550"/>
      <c r="J24" s="550"/>
      <c r="K24" s="550"/>
      <c r="L24" s="550"/>
      <c r="M24" s="551"/>
      <c r="N24" s="29"/>
      <c r="O24" s="29"/>
      <c r="P24" s="29"/>
      <c r="Q24" s="29"/>
      <c r="R24" s="29"/>
      <c r="S24" s="29"/>
      <c r="T24" s="29"/>
      <c r="U24" s="29"/>
      <c r="V24" s="29"/>
      <c r="W24" s="29"/>
      <c r="X24" s="29"/>
      <c r="Y24" s="29"/>
      <c r="Z24" s="29"/>
    </row>
    <row r="25" spans="1:26" ht="15.75" customHeight="1" x14ac:dyDescent="0.25">
      <c r="A25" s="29"/>
      <c r="B25" s="2"/>
      <c r="C25" s="29"/>
      <c r="D25" s="29"/>
      <c r="E25" s="29"/>
      <c r="F25" s="29"/>
      <c r="G25" s="29"/>
      <c r="H25" s="29"/>
      <c r="I25" s="29"/>
      <c r="J25" s="29"/>
      <c r="K25" s="29"/>
      <c r="L25" s="29"/>
      <c r="M25" s="29"/>
      <c r="N25" s="29"/>
      <c r="O25" s="29"/>
      <c r="P25" s="29"/>
      <c r="Q25" s="29"/>
      <c r="R25" s="29"/>
      <c r="S25" s="29"/>
      <c r="T25" s="29"/>
      <c r="U25" s="29"/>
      <c r="V25" s="29"/>
      <c r="W25" s="29"/>
      <c r="X25" s="29"/>
      <c r="Y25" s="29"/>
      <c r="Z25" s="29"/>
    </row>
    <row r="26" spans="1:26" ht="15.75" customHeight="1" x14ac:dyDescent="0.25">
      <c r="A26" s="29"/>
      <c r="B26" s="555" t="s">
        <v>718</v>
      </c>
      <c r="C26" s="247">
        <v>0</v>
      </c>
      <c r="D26" s="247">
        <v>1</v>
      </c>
      <c r="E26" s="247">
        <v>2</v>
      </c>
      <c r="F26" s="247">
        <v>3</v>
      </c>
      <c r="G26" s="247">
        <v>4</v>
      </c>
      <c r="H26" s="247">
        <v>5</v>
      </c>
      <c r="I26" s="247">
        <v>6</v>
      </c>
      <c r="J26" s="247">
        <v>7</v>
      </c>
      <c r="K26" s="247">
        <v>8</v>
      </c>
      <c r="L26" s="247">
        <v>9</v>
      </c>
      <c r="M26" s="247">
        <v>10</v>
      </c>
      <c r="N26" s="29"/>
      <c r="O26" s="29"/>
      <c r="P26" s="29"/>
      <c r="Q26" s="29"/>
      <c r="R26" s="29"/>
      <c r="S26" s="29"/>
      <c r="T26" s="29"/>
      <c r="U26" s="29"/>
      <c r="V26" s="29"/>
      <c r="W26" s="29"/>
      <c r="X26" s="29"/>
      <c r="Y26" s="29"/>
      <c r="Z26" s="29"/>
    </row>
    <row r="27" spans="1:26" ht="15.75" customHeight="1" x14ac:dyDescent="0.25">
      <c r="A27" s="29"/>
      <c r="B27" s="517"/>
      <c r="C27" s="247">
        <v>2019</v>
      </c>
      <c r="D27" s="247">
        <v>2020</v>
      </c>
      <c r="E27" s="247">
        <v>2021</v>
      </c>
      <c r="F27" s="247">
        <v>2022</v>
      </c>
      <c r="G27" s="247">
        <v>2023</v>
      </c>
      <c r="H27" s="247">
        <v>2024</v>
      </c>
      <c r="I27" s="247">
        <v>2025</v>
      </c>
      <c r="J27" s="247">
        <v>2026</v>
      </c>
      <c r="K27" s="247">
        <v>2027</v>
      </c>
      <c r="L27" s="247">
        <v>2028</v>
      </c>
      <c r="M27" s="247">
        <v>2029</v>
      </c>
      <c r="N27" s="29"/>
      <c r="O27" s="29"/>
      <c r="P27" s="29"/>
      <c r="Q27" s="29"/>
      <c r="R27" s="29"/>
      <c r="S27" s="29"/>
      <c r="T27" s="29"/>
      <c r="U27" s="29"/>
      <c r="V27" s="29"/>
      <c r="W27" s="29"/>
      <c r="X27" s="29"/>
      <c r="Y27" s="29"/>
      <c r="Z27" s="29"/>
    </row>
    <row r="28" spans="1:26" ht="15.75" customHeight="1" x14ac:dyDescent="0.25">
      <c r="A28" s="29"/>
      <c r="B28" s="213" t="s">
        <v>719</v>
      </c>
      <c r="C28" s="247">
        <f>SUM(C29:C34)</f>
        <v>691008</v>
      </c>
      <c r="D28" s="247"/>
      <c r="E28" s="247"/>
      <c r="F28" s="247"/>
      <c r="G28" s="247"/>
      <c r="H28" s="247"/>
      <c r="I28" s="247"/>
      <c r="J28" s="247"/>
      <c r="K28" s="247"/>
      <c r="L28" s="247"/>
      <c r="M28" s="247"/>
      <c r="N28" s="29"/>
      <c r="O28" s="29"/>
      <c r="P28" s="29"/>
      <c r="Q28" s="29"/>
      <c r="R28" s="29"/>
      <c r="S28" s="29"/>
      <c r="T28" s="29"/>
      <c r="U28" s="29"/>
      <c r="V28" s="29"/>
      <c r="W28" s="29"/>
      <c r="X28" s="29"/>
      <c r="Y28" s="29"/>
      <c r="Z28" s="29"/>
    </row>
    <row r="29" spans="1:26" ht="15.75" customHeight="1" x14ac:dyDescent="0.25">
      <c r="A29" s="29"/>
      <c r="B29" s="237" t="s">
        <v>720</v>
      </c>
      <c r="C29" s="243">
        <f>'1.2. Costos Alternativa N2 PM'!Q59</f>
        <v>71508</v>
      </c>
      <c r="D29" s="243"/>
      <c r="E29" s="243"/>
      <c r="F29" s="243"/>
      <c r="G29" s="243"/>
      <c r="H29" s="243"/>
      <c r="I29" s="243"/>
      <c r="J29" s="243"/>
      <c r="K29" s="243"/>
      <c r="L29" s="243"/>
      <c r="M29" s="243"/>
      <c r="N29" s="29"/>
      <c r="O29" s="29"/>
      <c r="P29" s="29"/>
      <c r="Q29" s="29"/>
      <c r="R29" s="29"/>
      <c r="S29" s="29"/>
      <c r="T29" s="29"/>
      <c r="U29" s="29"/>
      <c r="V29" s="29"/>
      <c r="W29" s="29"/>
      <c r="X29" s="29"/>
      <c r="Y29" s="29"/>
      <c r="Z29" s="29"/>
    </row>
    <row r="30" spans="1:26" ht="15.75" customHeight="1" x14ac:dyDescent="0.25">
      <c r="A30" s="29"/>
      <c r="B30" s="237" t="s">
        <v>721</v>
      </c>
      <c r="C30" s="243">
        <f>'1.2. Costos Alternativa N2 PM'!Q60</f>
        <v>461616</v>
      </c>
      <c r="D30" s="243"/>
      <c r="E30" s="243"/>
      <c r="F30" s="243"/>
      <c r="G30" s="243"/>
      <c r="H30" s="243"/>
      <c r="I30" s="243"/>
      <c r="J30" s="243"/>
      <c r="K30" s="243"/>
      <c r="L30" s="243"/>
      <c r="M30" s="243"/>
      <c r="N30" s="29"/>
      <c r="O30" s="29"/>
      <c r="P30" s="29"/>
      <c r="Q30" s="29"/>
      <c r="R30" s="29"/>
      <c r="S30" s="29"/>
      <c r="T30" s="29"/>
      <c r="U30" s="29"/>
      <c r="V30" s="29"/>
      <c r="W30" s="29"/>
      <c r="X30" s="29"/>
      <c r="Y30" s="29"/>
      <c r="Z30" s="29"/>
    </row>
    <row r="31" spans="1:26" ht="15.75" customHeight="1" x14ac:dyDescent="0.25">
      <c r="A31" s="29"/>
      <c r="B31" s="237" t="s">
        <v>596</v>
      </c>
      <c r="C31" s="243">
        <f>'1.2. Costos Alternativa N2 PM'!Q61</f>
        <v>26054.400000000001</v>
      </c>
      <c r="D31" s="243"/>
      <c r="E31" s="243"/>
      <c r="F31" s="243"/>
      <c r="G31" s="243"/>
      <c r="H31" s="243"/>
      <c r="I31" s="243"/>
      <c r="J31" s="243"/>
      <c r="K31" s="243"/>
      <c r="L31" s="243"/>
      <c r="M31" s="243"/>
      <c r="N31" s="29"/>
      <c r="O31" s="29"/>
      <c r="P31" s="29"/>
      <c r="Q31" s="29"/>
      <c r="R31" s="29"/>
      <c r="S31" s="29"/>
      <c r="T31" s="29"/>
      <c r="U31" s="29"/>
      <c r="V31" s="29"/>
      <c r="W31" s="29"/>
      <c r="X31" s="29"/>
      <c r="Y31" s="29"/>
      <c r="Z31" s="29"/>
    </row>
    <row r="32" spans="1:26" ht="15.75" customHeight="1" x14ac:dyDescent="0.25">
      <c r="A32" s="29"/>
      <c r="B32" s="237" t="s">
        <v>722</v>
      </c>
      <c r="C32" s="243">
        <f>'1.2. Costos Alternativa N2 PM'!Q62</f>
        <v>42480</v>
      </c>
      <c r="D32" s="243"/>
      <c r="E32" s="243"/>
      <c r="F32" s="243"/>
      <c r="G32" s="243"/>
      <c r="H32" s="243"/>
      <c r="I32" s="243"/>
      <c r="J32" s="243"/>
      <c r="K32" s="243"/>
      <c r="L32" s="243"/>
      <c r="M32" s="243"/>
      <c r="N32" s="29"/>
      <c r="O32" s="29"/>
      <c r="P32" s="29"/>
      <c r="Q32" s="29"/>
      <c r="R32" s="29"/>
      <c r="S32" s="29"/>
      <c r="T32" s="29"/>
      <c r="U32" s="29"/>
      <c r="V32" s="29"/>
      <c r="W32" s="29"/>
      <c r="X32" s="29"/>
      <c r="Y32" s="29"/>
      <c r="Z32" s="29"/>
    </row>
    <row r="33" spans="1:26" ht="15.75" customHeight="1" x14ac:dyDescent="0.25">
      <c r="A33" s="29"/>
      <c r="B33" s="237" t="s">
        <v>723</v>
      </c>
      <c r="C33" s="243">
        <f>'1.2. Costos Alternativa N2 PM'!Q63</f>
        <v>29736</v>
      </c>
      <c r="D33" s="243"/>
      <c r="E33" s="243"/>
      <c r="F33" s="243"/>
      <c r="G33" s="243"/>
      <c r="H33" s="243"/>
      <c r="I33" s="243"/>
      <c r="J33" s="243"/>
      <c r="K33" s="243"/>
      <c r="L33" s="243"/>
      <c r="M33" s="243"/>
      <c r="N33" s="29"/>
      <c r="O33" s="29"/>
      <c r="P33" s="29"/>
      <c r="Q33" s="29"/>
      <c r="R33" s="29"/>
      <c r="S33" s="29"/>
      <c r="T33" s="29"/>
      <c r="U33" s="29"/>
      <c r="V33" s="29"/>
      <c r="W33" s="29"/>
      <c r="X33" s="29"/>
      <c r="Y33" s="29"/>
      <c r="Z33" s="29"/>
    </row>
    <row r="34" spans="1:26" ht="15.75" customHeight="1" x14ac:dyDescent="0.25">
      <c r="A34" s="29"/>
      <c r="B34" s="237" t="s">
        <v>724</v>
      </c>
      <c r="C34" s="243">
        <f>'1.2. Costos Alternativa N2 PM'!Q64</f>
        <v>59613.600000000006</v>
      </c>
      <c r="D34" s="243"/>
      <c r="E34" s="243"/>
      <c r="F34" s="243"/>
      <c r="G34" s="243"/>
      <c r="H34" s="243"/>
      <c r="I34" s="243"/>
      <c r="J34" s="243"/>
      <c r="K34" s="243"/>
      <c r="L34" s="243"/>
      <c r="M34" s="243"/>
      <c r="N34" s="29"/>
      <c r="O34" s="29"/>
      <c r="P34" s="29"/>
      <c r="Q34" s="29"/>
      <c r="R34" s="29"/>
      <c r="S34" s="29"/>
      <c r="T34" s="29"/>
      <c r="U34" s="29"/>
      <c r="V34" s="29"/>
      <c r="W34" s="29"/>
      <c r="X34" s="29"/>
      <c r="Y34" s="29"/>
      <c r="Z34" s="29"/>
    </row>
    <row r="35" spans="1:26" ht="15.75" customHeight="1" x14ac:dyDescent="0.25">
      <c r="A35" s="29"/>
      <c r="B35" s="213" t="s">
        <v>725</v>
      </c>
      <c r="C35" s="247"/>
      <c r="D35" s="247">
        <f>D36+D37</f>
        <v>720642</v>
      </c>
      <c r="E35" s="247">
        <f t="shared" ref="D35:M35" si="3">E36+E37</f>
        <v>720642</v>
      </c>
      <c r="F35" s="247">
        <f t="shared" si="3"/>
        <v>720642</v>
      </c>
      <c r="G35" s="247">
        <f t="shared" si="3"/>
        <v>720642</v>
      </c>
      <c r="H35" s="247">
        <f t="shared" si="3"/>
        <v>720642</v>
      </c>
      <c r="I35" s="247">
        <f t="shared" si="3"/>
        <v>720642</v>
      </c>
      <c r="J35" s="247">
        <f t="shared" si="3"/>
        <v>720642</v>
      </c>
      <c r="K35" s="247">
        <f t="shared" si="3"/>
        <v>720642</v>
      </c>
      <c r="L35" s="247">
        <f t="shared" si="3"/>
        <v>720642</v>
      </c>
      <c r="M35" s="247">
        <f t="shared" si="3"/>
        <v>720642</v>
      </c>
      <c r="N35" s="29"/>
      <c r="O35" s="29"/>
      <c r="P35" s="29"/>
      <c r="Q35" s="29"/>
      <c r="R35" s="29"/>
      <c r="S35" s="29"/>
      <c r="T35" s="29"/>
      <c r="U35" s="29"/>
      <c r="V35" s="29"/>
      <c r="W35" s="29"/>
      <c r="X35" s="29"/>
      <c r="Y35" s="29"/>
      <c r="Z35" s="29"/>
    </row>
    <row r="36" spans="1:26" ht="15.75" customHeight="1" x14ac:dyDescent="0.25">
      <c r="A36" s="29"/>
      <c r="B36" s="237" t="s">
        <v>726</v>
      </c>
      <c r="C36" s="243"/>
      <c r="D36" s="243">
        <f>'2. Costos O M PM'!D257</f>
        <v>189630</v>
      </c>
      <c r="E36" s="243">
        <f>'2. Costos O M PM'!E257</f>
        <v>189630</v>
      </c>
      <c r="F36" s="243">
        <f>'2. Costos O M PM'!F257</f>
        <v>189630</v>
      </c>
      <c r="G36" s="243">
        <f>'2. Costos O M PM'!G257</f>
        <v>189630</v>
      </c>
      <c r="H36" s="243">
        <f>'2. Costos O M PM'!H257</f>
        <v>189630</v>
      </c>
      <c r="I36" s="243">
        <f>'2. Costos O M PM'!I257</f>
        <v>189630</v>
      </c>
      <c r="J36" s="243">
        <f>'2. Costos O M PM'!J257</f>
        <v>189630</v>
      </c>
      <c r="K36" s="243">
        <f>'2. Costos O M PM'!K257</f>
        <v>189630</v>
      </c>
      <c r="L36" s="243">
        <f>'2. Costos O M PM'!L257</f>
        <v>189630</v>
      </c>
      <c r="M36" s="243">
        <f>'2. Costos O M PM'!M257</f>
        <v>189630</v>
      </c>
      <c r="N36" s="29"/>
      <c r="O36" s="29"/>
      <c r="P36" s="29"/>
      <c r="Q36" s="29"/>
      <c r="R36" s="29"/>
      <c r="S36" s="29"/>
      <c r="T36" s="29"/>
      <c r="U36" s="29"/>
      <c r="V36" s="29"/>
      <c r="W36" s="29"/>
      <c r="X36" s="29"/>
      <c r="Y36" s="29"/>
      <c r="Z36" s="29"/>
    </row>
    <row r="37" spans="1:26" ht="15.75" customHeight="1" x14ac:dyDescent="0.25">
      <c r="A37" s="29"/>
      <c r="B37" s="237" t="s">
        <v>727</v>
      </c>
      <c r="C37" s="243"/>
      <c r="D37" s="243">
        <f>'2. Costos O M PM'!D260</f>
        <v>531012</v>
      </c>
      <c r="E37" s="243">
        <f>'2. Costos O M PM'!E260</f>
        <v>531012</v>
      </c>
      <c r="F37" s="243">
        <f>'2. Costos O M PM'!F260</f>
        <v>531012</v>
      </c>
      <c r="G37" s="243">
        <f>'2. Costos O M PM'!G260</f>
        <v>531012</v>
      </c>
      <c r="H37" s="243">
        <f>'2. Costos O M PM'!H260</f>
        <v>531012</v>
      </c>
      <c r="I37" s="243">
        <f>'2. Costos O M PM'!I260</f>
        <v>531012</v>
      </c>
      <c r="J37" s="243">
        <f>'2. Costos O M PM'!J260</f>
        <v>531012</v>
      </c>
      <c r="K37" s="243">
        <f>'2. Costos O M PM'!K260</f>
        <v>531012</v>
      </c>
      <c r="L37" s="243">
        <f>'2. Costos O M PM'!L260</f>
        <v>531012</v>
      </c>
      <c r="M37" s="243">
        <f>'2. Costos O M PM'!M260</f>
        <v>531012</v>
      </c>
      <c r="N37" s="29"/>
      <c r="O37" s="29"/>
      <c r="P37" s="29"/>
      <c r="Q37" s="29"/>
      <c r="R37" s="29"/>
      <c r="S37" s="29"/>
      <c r="T37" s="29"/>
      <c r="U37" s="29"/>
      <c r="V37" s="29"/>
      <c r="W37" s="29"/>
      <c r="X37" s="29"/>
      <c r="Y37" s="29"/>
      <c r="Z37" s="29"/>
    </row>
    <row r="38" spans="1:26" ht="15.75" customHeight="1" x14ac:dyDescent="0.25">
      <c r="A38" s="29"/>
      <c r="B38" s="213" t="s">
        <v>728</v>
      </c>
      <c r="C38" s="247"/>
      <c r="D38" s="247">
        <f t="shared" ref="D38:M38" si="4">D39+D40</f>
        <v>104582.39999999999</v>
      </c>
      <c r="E38" s="247">
        <f t="shared" si="4"/>
        <v>104582.39999999999</v>
      </c>
      <c r="F38" s="247">
        <f t="shared" si="4"/>
        <v>104582.39999999999</v>
      </c>
      <c r="G38" s="247">
        <f t="shared" si="4"/>
        <v>104582.39999999999</v>
      </c>
      <c r="H38" s="247">
        <f t="shared" si="4"/>
        <v>104582.39999999999</v>
      </c>
      <c r="I38" s="247">
        <f t="shared" si="4"/>
        <v>104582.39999999999</v>
      </c>
      <c r="J38" s="247">
        <f t="shared" si="4"/>
        <v>104582.39999999999</v>
      </c>
      <c r="K38" s="247">
        <f t="shared" si="4"/>
        <v>104582.39999999999</v>
      </c>
      <c r="L38" s="247">
        <f t="shared" si="4"/>
        <v>104582.39999999999</v>
      </c>
      <c r="M38" s="247">
        <f t="shared" si="4"/>
        <v>104582.39999999999</v>
      </c>
      <c r="N38" s="29"/>
      <c r="O38" s="29"/>
      <c r="P38" s="29"/>
      <c r="Q38" s="29"/>
      <c r="R38" s="29"/>
      <c r="S38" s="29"/>
      <c r="T38" s="29"/>
      <c r="U38" s="29"/>
      <c r="V38" s="29"/>
      <c r="W38" s="29"/>
      <c r="X38" s="29"/>
      <c r="Y38" s="29"/>
      <c r="Z38" s="29"/>
    </row>
    <row r="39" spans="1:26" ht="15.75" customHeight="1" x14ac:dyDescent="0.25">
      <c r="A39" s="29"/>
      <c r="B39" s="237" t="s">
        <v>729</v>
      </c>
      <c r="C39" s="243"/>
      <c r="D39" s="243">
        <f>'2. Costos O M PM'!D51</f>
        <v>86882.4</v>
      </c>
      <c r="E39" s="243">
        <f>'2. Costos O M PM'!E51</f>
        <v>86882.4</v>
      </c>
      <c r="F39" s="243">
        <f>'2. Costos O M PM'!F51</f>
        <v>86882.4</v>
      </c>
      <c r="G39" s="243">
        <f>'2. Costos O M PM'!G51</f>
        <v>86882.4</v>
      </c>
      <c r="H39" s="243">
        <f>'2. Costos O M PM'!H51</f>
        <v>86882.4</v>
      </c>
      <c r="I39" s="243">
        <f>'2. Costos O M PM'!I51</f>
        <v>86882.4</v>
      </c>
      <c r="J39" s="243">
        <f>'2. Costos O M PM'!J51</f>
        <v>86882.4</v>
      </c>
      <c r="K39" s="243">
        <f>'2. Costos O M PM'!K51</f>
        <v>86882.4</v>
      </c>
      <c r="L39" s="243">
        <f>'2. Costos O M PM'!L51</f>
        <v>86882.4</v>
      </c>
      <c r="M39" s="243">
        <f>'2. Costos O M PM'!M51</f>
        <v>86882.4</v>
      </c>
      <c r="N39" s="29"/>
      <c r="O39" s="29"/>
      <c r="P39" s="29"/>
      <c r="Q39" s="29"/>
      <c r="R39" s="29"/>
      <c r="S39" s="29"/>
      <c r="T39" s="29"/>
      <c r="U39" s="29"/>
      <c r="V39" s="29"/>
      <c r="W39" s="29"/>
      <c r="X39" s="29"/>
      <c r="Y39" s="29"/>
      <c r="Z39" s="29"/>
    </row>
    <row r="40" spans="1:26" ht="15.75" customHeight="1" x14ac:dyDescent="0.25">
      <c r="A40" s="29"/>
      <c r="B40" s="237" t="s">
        <v>730</v>
      </c>
      <c r="C40" s="243"/>
      <c r="D40" s="243">
        <f>'2. Costos O M PM'!D54</f>
        <v>17700</v>
      </c>
      <c r="E40" s="243">
        <f>'2. Costos O M PM'!E54</f>
        <v>17700</v>
      </c>
      <c r="F40" s="243">
        <f>'2. Costos O M PM'!F54</f>
        <v>17700</v>
      </c>
      <c r="G40" s="243">
        <f>'2. Costos O M PM'!G54</f>
        <v>17700</v>
      </c>
      <c r="H40" s="243">
        <f>'2. Costos O M PM'!H54</f>
        <v>17700</v>
      </c>
      <c r="I40" s="243">
        <f>'2. Costos O M PM'!I54</f>
        <v>17700</v>
      </c>
      <c r="J40" s="243">
        <f>'2. Costos O M PM'!J54</f>
        <v>17700</v>
      </c>
      <c r="K40" s="243">
        <f>'2. Costos O M PM'!K54</f>
        <v>17700</v>
      </c>
      <c r="L40" s="243">
        <f>'2. Costos O M PM'!L54</f>
        <v>17700</v>
      </c>
      <c r="M40" s="243">
        <f>'2. Costos O M PM'!M54</f>
        <v>17700</v>
      </c>
      <c r="N40" s="29"/>
      <c r="O40" s="29"/>
      <c r="P40" s="29"/>
      <c r="Q40" s="29"/>
      <c r="R40" s="29"/>
      <c r="S40" s="29"/>
      <c r="T40" s="29"/>
      <c r="U40" s="29"/>
      <c r="V40" s="29"/>
      <c r="W40" s="29"/>
      <c r="X40" s="29"/>
      <c r="Y40" s="29"/>
      <c r="Z40" s="29"/>
    </row>
    <row r="41" spans="1:26" ht="15.75" customHeight="1" x14ac:dyDescent="0.25">
      <c r="A41" s="29"/>
      <c r="B41" s="213" t="s">
        <v>731</v>
      </c>
      <c r="C41" s="247">
        <f>C28</f>
        <v>691008</v>
      </c>
      <c r="D41" s="247">
        <f>D35-D38</f>
        <v>616059.6</v>
      </c>
      <c r="E41" s="247">
        <f>E35-E38</f>
        <v>616059.6</v>
      </c>
      <c r="F41" s="247">
        <f>F35-F38</f>
        <v>616059.6</v>
      </c>
      <c r="G41" s="247">
        <f t="shared" ref="D41:I41" si="5">G35-G38</f>
        <v>616059.6</v>
      </c>
      <c r="H41" s="247">
        <f t="shared" si="5"/>
        <v>616059.6</v>
      </c>
      <c r="I41" s="247">
        <f t="shared" si="5"/>
        <v>616059.6</v>
      </c>
      <c r="J41" s="247">
        <f t="shared" ref="J41:M41" si="6">J35-J38</f>
        <v>616059.6</v>
      </c>
      <c r="K41" s="247">
        <f t="shared" si="6"/>
        <v>616059.6</v>
      </c>
      <c r="L41" s="247">
        <f t="shared" si="6"/>
        <v>616059.6</v>
      </c>
      <c r="M41" s="247">
        <f t="shared" si="6"/>
        <v>616059.6</v>
      </c>
      <c r="N41" s="29"/>
      <c r="O41" s="29"/>
      <c r="P41" s="29"/>
      <c r="Q41" s="29"/>
      <c r="R41" s="29"/>
      <c r="S41" s="29"/>
      <c r="T41" s="29"/>
      <c r="U41" s="29"/>
      <c r="V41" s="29"/>
      <c r="W41" s="29"/>
      <c r="X41" s="29"/>
      <c r="Y41" s="29"/>
      <c r="Z41" s="29"/>
    </row>
    <row r="42" spans="1:26" ht="15.75" customHeight="1" x14ac:dyDescent="0.25">
      <c r="A42" s="29"/>
      <c r="B42" s="2"/>
      <c r="C42" s="29"/>
      <c r="D42" s="29"/>
      <c r="E42" s="29"/>
      <c r="F42" s="29"/>
      <c r="G42" s="29"/>
      <c r="H42" s="29"/>
      <c r="I42" s="29"/>
      <c r="J42" s="29"/>
      <c r="K42" s="29"/>
      <c r="L42" s="29"/>
      <c r="M42" s="29"/>
      <c r="N42" s="29"/>
      <c r="O42" s="29"/>
      <c r="P42" s="29"/>
      <c r="Q42" s="29"/>
      <c r="R42" s="29"/>
      <c r="S42" s="29"/>
      <c r="T42" s="29"/>
      <c r="U42" s="29"/>
      <c r="V42" s="29"/>
      <c r="W42" s="29"/>
      <c r="X42" s="29"/>
      <c r="Y42" s="29"/>
      <c r="Z42" s="29"/>
    </row>
    <row r="43" spans="1:26" ht="15.75" customHeight="1" x14ac:dyDescent="0.25">
      <c r="A43" s="29"/>
      <c r="B43" s="2"/>
      <c r="C43" s="29"/>
      <c r="D43" s="29"/>
      <c r="E43" s="29"/>
      <c r="F43" s="29"/>
      <c r="G43" s="29"/>
      <c r="H43" s="29"/>
      <c r="I43" s="29"/>
      <c r="J43" s="29"/>
      <c r="K43" s="29"/>
      <c r="L43" s="29"/>
      <c r="M43" s="29"/>
      <c r="N43" s="29"/>
      <c r="O43" s="29"/>
      <c r="P43" s="29"/>
      <c r="Q43" s="29"/>
      <c r="R43" s="29"/>
      <c r="S43" s="29"/>
      <c r="T43" s="29"/>
      <c r="U43" s="29"/>
      <c r="V43" s="29"/>
      <c r="W43" s="29"/>
      <c r="X43" s="29"/>
      <c r="Y43" s="29"/>
      <c r="Z43" s="29"/>
    </row>
    <row r="44" spans="1:26" ht="15.75" customHeight="1" x14ac:dyDescent="0.25">
      <c r="A44" s="29"/>
      <c r="B44" s="2"/>
      <c r="C44" s="29"/>
      <c r="D44" s="29"/>
      <c r="E44" s="29"/>
      <c r="F44" s="29"/>
      <c r="G44" s="29"/>
      <c r="H44" s="29"/>
      <c r="I44" s="29"/>
      <c r="J44" s="29"/>
      <c r="K44" s="29"/>
      <c r="L44" s="29"/>
      <c r="M44" s="29"/>
      <c r="N44" s="29"/>
      <c r="O44" s="29"/>
      <c r="P44" s="29"/>
      <c r="Q44" s="29"/>
      <c r="R44" s="29"/>
      <c r="S44" s="29"/>
      <c r="T44" s="29"/>
      <c r="U44" s="29"/>
      <c r="V44" s="29"/>
      <c r="W44" s="29"/>
      <c r="X44" s="29"/>
      <c r="Y44" s="29"/>
      <c r="Z44" s="29"/>
    </row>
    <row r="45" spans="1:26" ht="15.75" customHeight="1" x14ac:dyDescent="0.25">
      <c r="A45" s="29"/>
      <c r="B45" s="2"/>
      <c r="C45" s="29"/>
      <c r="D45" s="29"/>
      <c r="E45" s="29"/>
      <c r="F45" s="29"/>
      <c r="G45" s="29"/>
      <c r="H45" s="29"/>
      <c r="I45" s="29"/>
      <c r="J45" s="29"/>
      <c r="K45" s="29"/>
      <c r="L45" s="29"/>
      <c r="M45" s="29"/>
      <c r="N45" s="29"/>
      <c r="O45" s="29"/>
      <c r="P45" s="29"/>
      <c r="Q45" s="29"/>
      <c r="R45" s="29"/>
      <c r="S45" s="29"/>
      <c r="T45" s="29"/>
      <c r="U45" s="29"/>
      <c r="V45" s="29"/>
      <c r="W45" s="29"/>
      <c r="X45" s="29"/>
      <c r="Y45" s="29"/>
      <c r="Z45" s="29"/>
    </row>
    <row r="46" spans="1:26" ht="15.75" customHeight="1" x14ac:dyDescent="0.25">
      <c r="A46" s="29"/>
      <c r="B46" s="2"/>
      <c r="C46" s="29"/>
      <c r="D46" s="29"/>
      <c r="E46" s="29"/>
      <c r="F46" s="29"/>
      <c r="G46" s="29"/>
      <c r="H46" s="29"/>
      <c r="I46" s="29"/>
      <c r="J46" s="29"/>
      <c r="K46" s="29"/>
      <c r="L46" s="29"/>
      <c r="M46" s="29"/>
      <c r="N46" s="29"/>
      <c r="O46" s="29"/>
      <c r="P46" s="29"/>
      <c r="Q46" s="29"/>
      <c r="R46" s="29"/>
      <c r="S46" s="29"/>
      <c r="T46" s="29"/>
      <c r="U46" s="29"/>
      <c r="V46" s="29"/>
      <c r="W46" s="29"/>
      <c r="X46" s="29"/>
      <c r="Y46" s="29"/>
      <c r="Z46" s="29"/>
    </row>
    <row r="47" spans="1:26" ht="15.75" customHeight="1" x14ac:dyDescent="0.25">
      <c r="A47" s="29"/>
      <c r="B47" s="2"/>
      <c r="C47" s="29"/>
      <c r="D47" s="29"/>
      <c r="E47" s="29"/>
      <c r="F47" s="29"/>
      <c r="G47" s="29"/>
      <c r="H47" s="29"/>
      <c r="I47" s="29"/>
      <c r="J47" s="29"/>
      <c r="K47" s="29"/>
      <c r="L47" s="29"/>
      <c r="M47" s="29"/>
      <c r="N47" s="29"/>
      <c r="O47" s="29"/>
      <c r="P47" s="29"/>
      <c r="Q47" s="29"/>
      <c r="R47" s="29"/>
      <c r="S47" s="29"/>
      <c r="T47" s="29"/>
      <c r="U47" s="29"/>
      <c r="V47" s="29"/>
      <c r="W47" s="29"/>
      <c r="X47" s="29"/>
      <c r="Y47" s="29"/>
      <c r="Z47" s="29"/>
    </row>
    <row r="48" spans="1:26" ht="15.75" customHeight="1" x14ac:dyDescent="0.25">
      <c r="A48" s="29"/>
      <c r="B48" s="2"/>
      <c r="C48" s="29"/>
      <c r="D48" s="29"/>
      <c r="E48" s="29"/>
      <c r="F48" s="29"/>
      <c r="G48" s="29"/>
      <c r="H48" s="29"/>
      <c r="I48" s="29"/>
      <c r="J48" s="29"/>
      <c r="K48" s="29"/>
      <c r="L48" s="29"/>
      <c r="M48" s="29"/>
      <c r="N48" s="29"/>
      <c r="O48" s="29"/>
      <c r="P48" s="29"/>
      <c r="Q48" s="29"/>
      <c r="R48" s="29"/>
      <c r="S48" s="29"/>
      <c r="T48" s="29"/>
      <c r="U48" s="29"/>
      <c r="V48" s="29"/>
      <c r="W48" s="29"/>
      <c r="X48" s="29"/>
      <c r="Y48" s="29"/>
      <c r="Z48" s="29"/>
    </row>
    <row r="49" spans="1:26" ht="15.75" customHeight="1" x14ac:dyDescent="0.25">
      <c r="A49" s="29"/>
      <c r="B49" s="2"/>
      <c r="C49" s="29"/>
      <c r="D49" s="29"/>
      <c r="E49" s="29"/>
      <c r="F49" s="29"/>
      <c r="G49" s="29"/>
      <c r="H49" s="29"/>
      <c r="I49" s="29"/>
      <c r="J49" s="29"/>
      <c r="K49" s="29"/>
      <c r="L49" s="29"/>
      <c r="M49" s="29"/>
      <c r="N49" s="29"/>
      <c r="O49" s="29"/>
      <c r="P49" s="29"/>
      <c r="Q49" s="29"/>
      <c r="R49" s="29"/>
      <c r="S49" s="29"/>
      <c r="T49" s="29"/>
      <c r="U49" s="29"/>
      <c r="V49" s="29"/>
      <c r="W49" s="29"/>
      <c r="X49" s="29"/>
      <c r="Y49" s="29"/>
      <c r="Z49" s="29"/>
    </row>
    <row r="50" spans="1:26" ht="15.75" customHeight="1" x14ac:dyDescent="0.25">
      <c r="A50" s="29"/>
      <c r="B50" s="2"/>
      <c r="C50" s="29"/>
      <c r="D50" s="29"/>
      <c r="E50" s="29"/>
      <c r="F50" s="29"/>
      <c r="G50" s="29"/>
      <c r="H50" s="29"/>
      <c r="I50" s="29"/>
      <c r="J50" s="29"/>
      <c r="K50" s="29"/>
      <c r="L50" s="29"/>
      <c r="M50" s="29"/>
      <c r="N50" s="29"/>
      <c r="O50" s="29"/>
      <c r="P50" s="29"/>
      <c r="Q50" s="29"/>
      <c r="R50" s="29"/>
      <c r="S50" s="29"/>
      <c r="T50" s="29"/>
      <c r="U50" s="29"/>
      <c r="V50" s="29"/>
      <c r="W50" s="29"/>
      <c r="X50" s="29"/>
      <c r="Y50" s="29"/>
      <c r="Z50" s="29"/>
    </row>
    <row r="51" spans="1:26" ht="15.75" customHeight="1" x14ac:dyDescent="0.25">
      <c r="A51" s="29"/>
      <c r="B51" s="2"/>
      <c r="C51" s="29"/>
      <c r="D51" s="29"/>
      <c r="E51" s="29"/>
      <c r="F51" s="29"/>
      <c r="G51" s="29"/>
      <c r="H51" s="29"/>
      <c r="I51" s="29"/>
      <c r="J51" s="29"/>
      <c r="K51" s="29"/>
      <c r="L51" s="29"/>
      <c r="M51" s="29"/>
      <c r="N51" s="29"/>
      <c r="O51" s="29"/>
      <c r="P51" s="29"/>
      <c r="Q51" s="29"/>
      <c r="R51" s="29"/>
      <c r="S51" s="29"/>
      <c r="T51" s="29"/>
      <c r="U51" s="29"/>
      <c r="V51" s="29"/>
      <c r="W51" s="29"/>
      <c r="X51" s="29"/>
      <c r="Y51" s="29"/>
      <c r="Z51" s="29"/>
    </row>
    <row r="52" spans="1:26" ht="15.75" customHeight="1" x14ac:dyDescent="0.25">
      <c r="A52" s="29"/>
      <c r="B52" s="2"/>
      <c r="C52" s="29"/>
      <c r="D52" s="29"/>
      <c r="E52" s="29"/>
      <c r="F52" s="29"/>
      <c r="G52" s="29"/>
      <c r="H52" s="29"/>
      <c r="I52" s="29"/>
      <c r="J52" s="29"/>
      <c r="K52" s="29"/>
      <c r="L52" s="29"/>
      <c r="M52" s="29"/>
      <c r="N52" s="29"/>
      <c r="O52" s="29"/>
      <c r="P52" s="29"/>
      <c r="Q52" s="29"/>
      <c r="R52" s="29"/>
      <c r="S52" s="29"/>
      <c r="T52" s="29"/>
      <c r="U52" s="29"/>
      <c r="V52" s="29"/>
      <c r="W52" s="29"/>
      <c r="X52" s="29"/>
      <c r="Y52" s="29"/>
      <c r="Z52" s="29"/>
    </row>
    <row r="53" spans="1:26" ht="15.75" customHeight="1" x14ac:dyDescent="0.25">
      <c r="A53" s="29"/>
      <c r="B53" s="2"/>
      <c r="C53" s="29"/>
      <c r="D53" s="29"/>
      <c r="E53" s="29"/>
      <c r="F53" s="29"/>
      <c r="G53" s="29"/>
      <c r="H53" s="29"/>
      <c r="I53" s="29"/>
      <c r="J53" s="29"/>
      <c r="K53" s="29"/>
      <c r="L53" s="29"/>
      <c r="M53" s="29"/>
      <c r="N53" s="29"/>
      <c r="O53" s="29"/>
      <c r="P53" s="29"/>
      <c r="Q53" s="29"/>
      <c r="R53" s="29"/>
      <c r="S53" s="29"/>
      <c r="T53" s="29"/>
      <c r="U53" s="29"/>
      <c r="V53" s="29"/>
      <c r="W53" s="29"/>
      <c r="X53" s="29"/>
      <c r="Y53" s="29"/>
      <c r="Z53" s="29"/>
    </row>
    <row r="54" spans="1:26" ht="15.75" customHeight="1" x14ac:dyDescent="0.25">
      <c r="A54" s="29"/>
      <c r="B54" s="2"/>
      <c r="C54" s="29"/>
      <c r="D54" s="29"/>
      <c r="E54" s="29"/>
      <c r="F54" s="29"/>
      <c r="G54" s="29"/>
      <c r="H54" s="29"/>
      <c r="I54" s="29"/>
      <c r="J54" s="29"/>
      <c r="K54" s="29"/>
      <c r="L54" s="29"/>
      <c r="M54" s="29"/>
      <c r="N54" s="29"/>
      <c r="O54" s="29"/>
      <c r="P54" s="29"/>
      <c r="Q54" s="29"/>
      <c r="R54" s="29"/>
      <c r="S54" s="29"/>
      <c r="T54" s="29"/>
      <c r="U54" s="29"/>
      <c r="V54" s="29"/>
      <c r="W54" s="29"/>
      <c r="X54" s="29"/>
      <c r="Y54" s="29"/>
      <c r="Z54" s="29"/>
    </row>
    <row r="55" spans="1:26" ht="15.75" customHeight="1" x14ac:dyDescent="0.25">
      <c r="A55" s="29"/>
      <c r="B55" s="2"/>
      <c r="C55" s="29"/>
      <c r="D55" s="29"/>
      <c r="E55" s="29"/>
      <c r="F55" s="29"/>
      <c r="G55" s="29"/>
      <c r="H55" s="29"/>
      <c r="I55" s="29"/>
      <c r="J55" s="29"/>
      <c r="K55" s="29"/>
      <c r="L55" s="29"/>
      <c r="M55" s="29"/>
      <c r="N55" s="29"/>
      <c r="O55" s="29"/>
      <c r="P55" s="29"/>
      <c r="Q55" s="29"/>
      <c r="R55" s="29"/>
      <c r="S55" s="29"/>
      <c r="T55" s="29"/>
      <c r="U55" s="29"/>
      <c r="V55" s="29"/>
      <c r="W55" s="29"/>
      <c r="X55" s="29"/>
      <c r="Y55" s="29"/>
      <c r="Z55" s="29"/>
    </row>
    <row r="56" spans="1:26" ht="15.75" customHeight="1" x14ac:dyDescent="0.25">
      <c r="A56" s="29"/>
      <c r="B56" s="2"/>
      <c r="C56" s="29"/>
      <c r="D56" s="29"/>
      <c r="E56" s="29"/>
      <c r="F56" s="29"/>
      <c r="G56" s="29"/>
      <c r="H56" s="29"/>
      <c r="I56" s="29"/>
      <c r="J56" s="29"/>
      <c r="K56" s="29"/>
      <c r="L56" s="29"/>
      <c r="M56" s="29"/>
      <c r="N56" s="29"/>
      <c r="O56" s="29"/>
      <c r="P56" s="29"/>
      <c r="Q56" s="29"/>
      <c r="R56" s="29"/>
      <c r="S56" s="29"/>
      <c r="T56" s="29"/>
      <c r="U56" s="29"/>
      <c r="V56" s="29"/>
      <c r="W56" s="29"/>
      <c r="X56" s="29"/>
      <c r="Y56" s="29"/>
      <c r="Z56" s="29"/>
    </row>
    <row r="57" spans="1:26" ht="15.75" customHeight="1" x14ac:dyDescent="0.25">
      <c r="A57" s="29"/>
      <c r="B57" s="2"/>
      <c r="C57" s="29"/>
      <c r="D57" s="29"/>
      <c r="E57" s="29"/>
      <c r="F57" s="29"/>
      <c r="G57" s="29"/>
      <c r="H57" s="29"/>
      <c r="I57" s="29"/>
      <c r="J57" s="29"/>
      <c r="K57" s="29"/>
      <c r="L57" s="29"/>
      <c r="M57" s="29"/>
      <c r="N57" s="29"/>
      <c r="O57" s="29"/>
      <c r="P57" s="29"/>
      <c r="Q57" s="29"/>
      <c r="R57" s="29"/>
      <c r="S57" s="29"/>
      <c r="T57" s="29"/>
      <c r="U57" s="29"/>
      <c r="V57" s="29"/>
      <c r="W57" s="29"/>
      <c r="X57" s="29"/>
      <c r="Y57" s="29"/>
      <c r="Z57" s="29"/>
    </row>
    <row r="58" spans="1:26" ht="15.75" customHeight="1" x14ac:dyDescent="0.25">
      <c r="A58" s="29"/>
      <c r="B58" s="2"/>
      <c r="C58" s="29"/>
      <c r="D58" s="29"/>
      <c r="E58" s="29"/>
      <c r="F58" s="29"/>
      <c r="G58" s="29"/>
      <c r="H58" s="29"/>
      <c r="I58" s="29"/>
      <c r="J58" s="29"/>
      <c r="K58" s="29"/>
      <c r="L58" s="29"/>
      <c r="M58" s="29"/>
      <c r="N58" s="29"/>
      <c r="O58" s="29"/>
      <c r="P58" s="29"/>
      <c r="Q58" s="29"/>
      <c r="R58" s="29"/>
      <c r="S58" s="29"/>
      <c r="T58" s="29"/>
      <c r="U58" s="29"/>
      <c r="V58" s="29"/>
      <c r="W58" s="29"/>
      <c r="X58" s="29"/>
      <c r="Y58" s="29"/>
      <c r="Z58" s="29"/>
    </row>
    <row r="59" spans="1:26" ht="15.75" customHeight="1" x14ac:dyDescent="0.25">
      <c r="A59" s="29"/>
      <c r="B59" s="2"/>
      <c r="C59" s="29"/>
      <c r="D59" s="29"/>
      <c r="E59" s="29"/>
      <c r="F59" s="29"/>
      <c r="G59" s="29"/>
      <c r="H59" s="29"/>
      <c r="I59" s="29"/>
      <c r="J59" s="29"/>
      <c r="K59" s="29"/>
      <c r="L59" s="29"/>
      <c r="M59" s="29"/>
      <c r="N59" s="29"/>
      <c r="O59" s="29"/>
      <c r="P59" s="29"/>
      <c r="Q59" s="29"/>
      <c r="R59" s="29"/>
      <c r="S59" s="29"/>
      <c r="T59" s="29"/>
      <c r="U59" s="29"/>
      <c r="V59" s="29"/>
      <c r="W59" s="29"/>
      <c r="X59" s="29"/>
      <c r="Y59" s="29"/>
      <c r="Z59" s="29"/>
    </row>
    <row r="60" spans="1:26" ht="15.75" customHeight="1" x14ac:dyDescent="0.25">
      <c r="A60" s="29"/>
      <c r="B60" s="2"/>
      <c r="C60" s="29"/>
      <c r="D60" s="29"/>
      <c r="E60" s="29"/>
      <c r="F60" s="29"/>
      <c r="G60" s="29"/>
      <c r="H60" s="29"/>
      <c r="I60" s="29"/>
      <c r="J60" s="29"/>
      <c r="K60" s="29"/>
      <c r="L60" s="29"/>
      <c r="M60" s="29"/>
      <c r="N60" s="29"/>
      <c r="O60" s="29"/>
      <c r="P60" s="29"/>
      <c r="Q60" s="29"/>
      <c r="R60" s="29"/>
      <c r="S60" s="29"/>
      <c r="T60" s="29"/>
      <c r="U60" s="29"/>
      <c r="V60" s="29"/>
      <c r="W60" s="29"/>
      <c r="X60" s="29"/>
      <c r="Y60" s="29"/>
      <c r="Z60" s="29"/>
    </row>
    <row r="61" spans="1:26" ht="15.75" customHeight="1" x14ac:dyDescent="0.25">
      <c r="A61" s="29"/>
      <c r="B61" s="2"/>
      <c r="C61" s="29"/>
      <c r="D61" s="29"/>
      <c r="E61" s="29"/>
      <c r="F61" s="29"/>
      <c r="G61" s="29"/>
      <c r="H61" s="29"/>
      <c r="I61" s="29"/>
      <c r="J61" s="29"/>
      <c r="K61" s="29"/>
      <c r="L61" s="29"/>
      <c r="M61" s="29"/>
      <c r="N61" s="29"/>
      <c r="O61" s="29"/>
      <c r="P61" s="29"/>
      <c r="Q61" s="29"/>
      <c r="R61" s="29"/>
      <c r="S61" s="29"/>
      <c r="T61" s="29"/>
      <c r="U61" s="29"/>
      <c r="V61" s="29"/>
      <c r="W61" s="29"/>
      <c r="X61" s="29"/>
      <c r="Y61" s="29"/>
      <c r="Z61" s="29"/>
    </row>
    <row r="62" spans="1:26" ht="15.75" customHeight="1" x14ac:dyDescent="0.25">
      <c r="A62" s="29"/>
      <c r="B62" s="2"/>
      <c r="C62" s="29"/>
      <c r="D62" s="29"/>
      <c r="E62" s="29"/>
      <c r="F62" s="29"/>
      <c r="G62" s="29"/>
      <c r="H62" s="29"/>
      <c r="I62" s="29"/>
      <c r="J62" s="29"/>
      <c r="K62" s="29"/>
      <c r="L62" s="29"/>
      <c r="M62" s="29"/>
      <c r="N62" s="29"/>
      <c r="O62" s="29"/>
      <c r="P62" s="29"/>
      <c r="Q62" s="29"/>
      <c r="R62" s="29"/>
      <c r="S62" s="29"/>
      <c r="T62" s="29"/>
      <c r="U62" s="29"/>
      <c r="V62" s="29"/>
      <c r="W62" s="29"/>
      <c r="X62" s="29"/>
      <c r="Y62" s="29"/>
      <c r="Z62" s="29"/>
    </row>
    <row r="63" spans="1:26" ht="15.75" customHeight="1" x14ac:dyDescent="0.25">
      <c r="A63" s="29"/>
      <c r="B63" s="2"/>
      <c r="C63" s="29"/>
      <c r="D63" s="29"/>
      <c r="E63" s="29"/>
      <c r="F63" s="29"/>
      <c r="G63" s="29"/>
      <c r="H63" s="29"/>
      <c r="I63" s="29"/>
      <c r="J63" s="29"/>
      <c r="K63" s="29"/>
      <c r="L63" s="29"/>
      <c r="M63" s="29"/>
      <c r="N63" s="29"/>
      <c r="O63" s="29"/>
      <c r="P63" s="29"/>
      <c r="Q63" s="29"/>
      <c r="R63" s="29"/>
      <c r="S63" s="29"/>
      <c r="T63" s="29"/>
      <c r="U63" s="29"/>
      <c r="V63" s="29"/>
      <c r="W63" s="29"/>
      <c r="X63" s="29"/>
      <c r="Y63" s="29"/>
      <c r="Z63" s="29"/>
    </row>
    <row r="64" spans="1:26" ht="15.75" customHeight="1" x14ac:dyDescent="0.25">
      <c r="A64" s="29"/>
      <c r="B64" s="2"/>
      <c r="C64" s="29"/>
      <c r="D64" s="29"/>
      <c r="E64" s="29"/>
      <c r="F64" s="29"/>
      <c r="G64" s="29"/>
      <c r="H64" s="29"/>
      <c r="I64" s="29"/>
      <c r="J64" s="29"/>
      <c r="K64" s="29"/>
      <c r="L64" s="29"/>
      <c r="M64" s="29"/>
      <c r="N64" s="29"/>
      <c r="O64" s="29"/>
      <c r="P64" s="29"/>
      <c r="Q64" s="29"/>
      <c r="R64" s="29"/>
      <c r="S64" s="29"/>
      <c r="T64" s="29"/>
      <c r="U64" s="29"/>
      <c r="V64" s="29"/>
      <c r="W64" s="29"/>
      <c r="X64" s="29"/>
      <c r="Y64" s="29"/>
      <c r="Z64" s="29"/>
    </row>
    <row r="65" spans="1:26" ht="15.75" customHeight="1" x14ac:dyDescent="0.25">
      <c r="A65" s="29"/>
      <c r="B65" s="2"/>
      <c r="C65" s="29"/>
      <c r="D65" s="29"/>
      <c r="E65" s="29"/>
      <c r="F65" s="29"/>
      <c r="G65" s="29"/>
      <c r="H65" s="29"/>
      <c r="I65" s="29"/>
      <c r="J65" s="29"/>
      <c r="K65" s="29"/>
      <c r="L65" s="29"/>
      <c r="M65" s="29"/>
      <c r="N65" s="29"/>
      <c r="O65" s="29"/>
      <c r="P65" s="29"/>
      <c r="Q65" s="29"/>
      <c r="R65" s="29"/>
      <c r="S65" s="29"/>
      <c r="T65" s="29"/>
      <c r="U65" s="29"/>
      <c r="V65" s="29"/>
      <c r="W65" s="29"/>
      <c r="X65" s="29"/>
      <c r="Y65" s="29"/>
      <c r="Z65" s="29"/>
    </row>
    <row r="66" spans="1:26" ht="15.75" customHeight="1" x14ac:dyDescent="0.25">
      <c r="A66" s="29"/>
      <c r="B66" s="2"/>
      <c r="C66" s="29"/>
      <c r="D66" s="29"/>
      <c r="E66" s="29"/>
      <c r="F66" s="29"/>
      <c r="G66" s="29"/>
      <c r="H66" s="29"/>
      <c r="I66" s="29"/>
      <c r="J66" s="29"/>
      <c r="K66" s="29"/>
      <c r="L66" s="29"/>
      <c r="M66" s="29"/>
      <c r="N66" s="29"/>
      <c r="O66" s="29"/>
      <c r="P66" s="29"/>
      <c r="Q66" s="29"/>
      <c r="R66" s="29"/>
      <c r="S66" s="29"/>
      <c r="T66" s="29"/>
      <c r="U66" s="29"/>
      <c r="V66" s="29"/>
      <c r="W66" s="29"/>
      <c r="X66" s="29"/>
      <c r="Y66" s="29"/>
      <c r="Z66" s="29"/>
    </row>
    <row r="67" spans="1:26" ht="15.75" customHeight="1" x14ac:dyDescent="0.25">
      <c r="A67" s="29"/>
      <c r="B67" s="2"/>
      <c r="C67" s="29"/>
      <c r="D67" s="29"/>
      <c r="E67" s="29"/>
      <c r="F67" s="29"/>
      <c r="G67" s="29"/>
      <c r="H67" s="29"/>
      <c r="I67" s="29"/>
      <c r="J67" s="29"/>
      <c r="K67" s="29"/>
      <c r="L67" s="29"/>
      <c r="M67" s="29"/>
      <c r="N67" s="29"/>
      <c r="O67" s="29"/>
      <c r="P67" s="29"/>
      <c r="Q67" s="29"/>
      <c r="R67" s="29"/>
      <c r="S67" s="29"/>
      <c r="T67" s="29"/>
      <c r="U67" s="29"/>
      <c r="V67" s="29"/>
      <c r="W67" s="29"/>
      <c r="X67" s="29"/>
      <c r="Y67" s="29"/>
      <c r="Z67" s="29"/>
    </row>
    <row r="68" spans="1:26" ht="15.75" customHeight="1" x14ac:dyDescent="0.25">
      <c r="A68" s="29"/>
      <c r="B68" s="2"/>
      <c r="C68" s="29"/>
      <c r="D68" s="29"/>
      <c r="E68" s="29"/>
      <c r="F68" s="29"/>
      <c r="G68" s="29"/>
      <c r="H68" s="29"/>
      <c r="I68" s="29"/>
      <c r="J68" s="29"/>
      <c r="K68" s="29"/>
      <c r="L68" s="29"/>
      <c r="M68" s="29"/>
      <c r="N68" s="29"/>
      <c r="O68" s="29"/>
      <c r="P68" s="29"/>
      <c r="Q68" s="29"/>
      <c r="R68" s="29"/>
      <c r="S68" s="29"/>
      <c r="T68" s="29"/>
      <c r="U68" s="29"/>
      <c r="V68" s="29"/>
      <c r="W68" s="29"/>
      <c r="X68" s="29"/>
      <c r="Y68" s="29"/>
      <c r="Z68" s="29"/>
    </row>
    <row r="69" spans="1:26" ht="15.75" customHeight="1" x14ac:dyDescent="0.25">
      <c r="A69" s="29"/>
      <c r="B69" s="2"/>
      <c r="C69" s="29"/>
      <c r="D69" s="29"/>
      <c r="E69" s="29"/>
      <c r="F69" s="29"/>
      <c r="G69" s="29"/>
      <c r="H69" s="29"/>
      <c r="I69" s="29"/>
      <c r="J69" s="29"/>
      <c r="K69" s="29"/>
      <c r="L69" s="29"/>
      <c r="M69" s="29"/>
      <c r="N69" s="29"/>
      <c r="O69" s="29"/>
      <c r="P69" s="29"/>
      <c r="Q69" s="29"/>
      <c r="R69" s="29"/>
      <c r="S69" s="29"/>
      <c r="T69" s="29"/>
      <c r="U69" s="29"/>
      <c r="V69" s="29"/>
      <c r="W69" s="29"/>
      <c r="X69" s="29"/>
      <c r="Y69" s="29"/>
      <c r="Z69" s="29"/>
    </row>
    <row r="70" spans="1:26" ht="15.75" customHeight="1" x14ac:dyDescent="0.25">
      <c r="A70" s="29"/>
      <c r="B70" s="2"/>
      <c r="C70" s="29"/>
      <c r="D70" s="29"/>
      <c r="E70" s="29"/>
      <c r="F70" s="29"/>
      <c r="G70" s="29"/>
      <c r="H70" s="29"/>
      <c r="I70" s="29"/>
      <c r="J70" s="29"/>
      <c r="K70" s="29"/>
      <c r="L70" s="29"/>
      <c r="M70" s="29"/>
      <c r="N70" s="29"/>
      <c r="O70" s="29"/>
      <c r="P70" s="29"/>
      <c r="Q70" s="29"/>
      <c r="R70" s="29"/>
      <c r="S70" s="29"/>
      <c r="T70" s="29"/>
      <c r="U70" s="29"/>
      <c r="V70" s="29"/>
      <c r="W70" s="29"/>
      <c r="X70" s="29"/>
      <c r="Y70" s="29"/>
      <c r="Z70" s="29"/>
    </row>
    <row r="71" spans="1:26" ht="15.75" customHeight="1" x14ac:dyDescent="0.25">
      <c r="A71" s="29"/>
      <c r="B71" s="2"/>
      <c r="C71" s="29"/>
      <c r="D71" s="29"/>
      <c r="E71" s="29"/>
      <c r="F71" s="29"/>
      <c r="G71" s="29"/>
      <c r="H71" s="29"/>
      <c r="I71" s="29"/>
      <c r="J71" s="29"/>
      <c r="K71" s="29"/>
      <c r="L71" s="29"/>
      <c r="M71" s="29"/>
      <c r="N71" s="29"/>
      <c r="O71" s="29"/>
      <c r="P71" s="29"/>
      <c r="Q71" s="29"/>
      <c r="R71" s="29"/>
      <c r="S71" s="29"/>
      <c r="T71" s="29"/>
      <c r="U71" s="29"/>
      <c r="V71" s="29"/>
      <c r="W71" s="29"/>
      <c r="X71" s="29"/>
      <c r="Y71" s="29"/>
      <c r="Z71" s="29"/>
    </row>
    <row r="72" spans="1:26" ht="15.75" customHeight="1" x14ac:dyDescent="0.25">
      <c r="A72" s="29"/>
      <c r="B72" s="2"/>
      <c r="C72" s="29"/>
      <c r="D72" s="29"/>
      <c r="E72" s="29"/>
      <c r="F72" s="29"/>
      <c r="G72" s="29"/>
      <c r="H72" s="29"/>
      <c r="I72" s="29"/>
      <c r="J72" s="29"/>
      <c r="K72" s="29"/>
      <c r="L72" s="29"/>
      <c r="M72" s="29"/>
      <c r="N72" s="29"/>
      <c r="O72" s="29"/>
      <c r="P72" s="29"/>
      <c r="Q72" s="29"/>
      <c r="R72" s="29"/>
      <c r="S72" s="29"/>
      <c r="T72" s="29"/>
      <c r="U72" s="29"/>
      <c r="V72" s="29"/>
      <c r="W72" s="29"/>
      <c r="X72" s="29"/>
      <c r="Y72" s="29"/>
      <c r="Z72" s="29"/>
    </row>
    <row r="73" spans="1:26" ht="15.75" customHeight="1" x14ac:dyDescent="0.25">
      <c r="A73" s="29"/>
      <c r="B73" s="2"/>
      <c r="C73" s="29"/>
      <c r="D73" s="29"/>
      <c r="E73" s="29"/>
      <c r="F73" s="29"/>
      <c r="G73" s="29"/>
      <c r="H73" s="29"/>
      <c r="I73" s="29"/>
      <c r="J73" s="29"/>
      <c r="K73" s="29"/>
      <c r="L73" s="29"/>
      <c r="M73" s="29"/>
      <c r="N73" s="29"/>
      <c r="O73" s="29"/>
      <c r="P73" s="29"/>
      <c r="Q73" s="29"/>
      <c r="R73" s="29"/>
      <c r="S73" s="29"/>
      <c r="T73" s="29"/>
      <c r="U73" s="29"/>
      <c r="V73" s="29"/>
      <c r="W73" s="29"/>
      <c r="X73" s="29"/>
      <c r="Y73" s="29"/>
      <c r="Z73" s="29"/>
    </row>
    <row r="74" spans="1:26" ht="15.75" customHeight="1" x14ac:dyDescent="0.25">
      <c r="A74" s="29"/>
      <c r="B74" s="2"/>
      <c r="C74" s="29"/>
      <c r="D74" s="29"/>
      <c r="E74" s="29"/>
      <c r="F74" s="29"/>
      <c r="G74" s="29"/>
      <c r="H74" s="29"/>
      <c r="I74" s="29"/>
      <c r="J74" s="29"/>
      <c r="K74" s="29"/>
      <c r="L74" s="29"/>
      <c r="M74" s="29"/>
      <c r="N74" s="29"/>
      <c r="O74" s="29"/>
      <c r="P74" s="29"/>
      <c r="Q74" s="29"/>
      <c r="R74" s="29"/>
      <c r="S74" s="29"/>
      <c r="T74" s="29"/>
      <c r="U74" s="29"/>
      <c r="V74" s="29"/>
      <c r="W74" s="29"/>
      <c r="X74" s="29"/>
      <c r="Y74" s="29"/>
      <c r="Z74" s="29"/>
    </row>
    <row r="75" spans="1:26" ht="15.75" customHeight="1" x14ac:dyDescent="0.25">
      <c r="A75" s="29"/>
      <c r="B75" s="2"/>
      <c r="C75" s="29"/>
      <c r="D75" s="29"/>
      <c r="E75" s="29"/>
      <c r="F75" s="29"/>
      <c r="G75" s="29"/>
      <c r="H75" s="29"/>
      <c r="I75" s="29"/>
      <c r="J75" s="29"/>
      <c r="K75" s="29"/>
      <c r="L75" s="29"/>
      <c r="M75" s="29"/>
      <c r="N75" s="29"/>
      <c r="O75" s="29"/>
      <c r="P75" s="29"/>
      <c r="Q75" s="29"/>
      <c r="R75" s="29"/>
      <c r="S75" s="29"/>
      <c r="T75" s="29"/>
      <c r="U75" s="29"/>
      <c r="V75" s="29"/>
      <c r="W75" s="29"/>
      <c r="X75" s="29"/>
      <c r="Y75" s="29"/>
      <c r="Z75" s="29"/>
    </row>
    <row r="76" spans="1:26" ht="15.75" customHeight="1" x14ac:dyDescent="0.25">
      <c r="A76" s="29"/>
      <c r="B76" s="2"/>
      <c r="C76" s="29"/>
      <c r="D76" s="29"/>
      <c r="E76" s="29"/>
      <c r="F76" s="29"/>
      <c r="G76" s="29"/>
      <c r="H76" s="29"/>
      <c r="I76" s="29"/>
      <c r="J76" s="29"/>
      <c r="K76" s="29"/>
      <c r="L76" s="29"/>
      <c r="M76" s="29"/>
      <c r="N76" s="29"/>
      <c r="O76" s="29"/>
      <c r="P76" s="29"/>
      <c r="Q76" s="29"/>
      <c r="R76" s="29"/>
      <c r="S76" s="29"/>
      <c r="T76" s="29"/>
      <c r="U76" s="29"/>
      <c r="V76" s="29"/>
      <c r="W76" s="29"/>
      <c r="X76" s="29"/>
      <c r="Y76" s="29"/>
      <c r="Z76" s="29"/>
    </row>
    <row r="77" spans="1:26" ht="15.75" customHeight="1" x14ac:dyDescent="0.25">
      <c r="A77" s="29"/>
      <c r="B77" s="2"/>
      <c r="C77" s="29"/>
      <c r="D77" s="29"/>
      <c r="E77" s="29"/>
      <c r="F77" s="29"/>
      <c r="G77" s="29"/>
      <c r="H77" s="29"/>
      <c r="I77" s="29"/>
      <c r="J77" s="29"/>
      <c r="K77" s="29"/>
      <c r="L77" s="29"/>
      <c r="M77" s="29"/>
      <c r="N77" s="29"/>
      <c r="O77" s="29"/>
      <c r="P77" s="29"/>
      <c r="Q77" s="29"/>
      <c r="R77" s="29"/>
      <c r="S77" s="29"/>
      <c r="T77" s="29"/>
      <c r="U77" s="29"/>
      <c r="V77" s="29"/>
      <c r="W77" s="29"/>
      <c r="X77" s="29"/>
      <c r="Y77" s="29"/>
      <c r="Z77" s="29"/>
    </row>
    <row r="78" spans="1:26" ht="15.75" customHeight="1" x14ac:dyDescent="0.25">
      <c r="A78" s="29"/>
      <c r="B78" s="2"/>
      <c r="C78" s="29"/>
      <c r="D78" s="29"/>
      <c r="E78" s="29"/>
      <c r="F78" s="29"/>
      <c r="G78" s="29"/>
      <c r="H78" s="29"/>
      <c r="I78" s="29"/>
      <c r="J78" s="29"/>
      <c r="K78" s="29"/>
      <c r="L78" s="29"/>
      <c r="M78" s="29"/>
      <c r="N78" s="29"/>
      <c r="O78" s="29"/>
      <c r="P78" s="29"/>
      <c r="Q78" s="29"/>
      <c r="R78" s="29"/>
      <c r="S78" s="29"/>
      <c r="T78" s="29"/>
      <c r="U78" s="29"/>
      <c r="V78" s="29"/>
      <c r="W78" s="29"/>
      <c r="X78" s="29"/>
      <c r="Y78" s="29"/>
      <c r="Z78" s="29"/>
    </row>
    <row r="79" spans="1:26" ht="15.75" customHeight="1" x14ac:dyDescent="0.25">
      <c r="A79" s="29"/>
      <c r="B79" s="2"/>
      <c r="C79" s="29"/>
      <c r="D79" s="29"/>
      <c r="E79" s="29"/>
      <c r="F79" s="29"/>
      <c r="G79" s="29"/>
      <c r="H79" s="29"/>
      <c r="I79" s="29"/>
      <c r="J79" s="29"/>
      <c r="K79" s="29"/>
      <c r="L79" s="29"/>
      <c r="M79" s="29"/>
      <c r="N79" s="29"/>
      <c r="O79" s="29"/>
      <c r="P79" s="29"/>
      <c r="Q79" s="29"/>
      <c r="R79" s="29"/>
      <c r="S79" s="29"/>
      <c r="T79" s="29"/>
      <c r="U79" s="29"/>
      <c r="V79" s="29"/>
      <c r="W79" s="29"/>
      <c r="X79" s="29"/>
      <c r="Y79" s="29"/>
      <c r="Z79" s="29"/>
    </row>
    <row r="80" spans="1:26" ht="15.75" customHeight="1" x14ac:dyDescent="0.25">
      <c r="A80" s="29"/>
      <c r="B80" s="2"/>
      <c r="C80" s="29"/>
      <c r="D80" s="29"/>
      <c r="E80" s="29"/>
      <c r="F80" s="29"/>
      <c r="G80" s="29"/>
      <c r="H80" s="29"/>
      <c r="I80" s="29"/>
      <c r="J80" s="29"/>
      <c r="K80" s="29"/>
      <c r="L80" s="29"/>
      <c r="M80" s="29"/>
      <c r="N80" s="29"/>
      <c r="O80" s="29"/>
      <c r="P80" s="29"/>
      <c r="Q80" s="29"/>
      <c r="R80" s="29"/>
      <c r="S80" s="29"/>
      <c r="T80" s="29"/>
      <c r="U80" s="29"/>
      <c r="V80" s="29"/>
      <c r="W80" s="29"/>
      <c r="X80" s="29"/>
      <c r="Y80" s="29"/>
      <c r="Z80" s="29"/>
    </row>
    <row r="81" spans="1:26" ht="15.75" customHeight="1" x14ac:dyDescent="0.25">
      <c r="A81" s="29"/>
      <c r="B81" s="2"/>
      <c r="C81" s="29"/>
      <c r="D81" s="29"/>
      <c r="E81" s="29"/>
      <c r="F81" s="29"/>
      <c r="G81" s="29"/>
      <c r="H81" s="29"/>
      <c r="I81" s="29"/>
      <c r="J81" s="29"/>
      <c r="K81" s="29"/>
      <c r="L81" s="29"/>
      <c r="M81" s="29"/>
      <c r="N81" s="29"/>
      <c r="O81" s="29"/>
      <c r="P81" s="29"/>
      <c r="Q81" s="29"/>
      <c r="R81" s="29"/>
      <c r="S81" s="29"/>
      <c r="T81" s="29"/>
      <c r="U81" s="29"/>
      <c r="V81" s="29"/>
      <c r="W81" s="29"/>
      <c r="X81" s="29"/>
      <c r="Y81" s="29"/>
      <c r="Z81" s="29"/>
    </row>
    <row r="82" spans="1:26" ht="15.75" customHeight="1" x14ac:dyDescent="0.25">
      <c r="A82" s="29"/>
      <c r="B82" s="2"/>
      <c r="C82" s="29"/>
      <c r="D82" s="29"/>
      <c r="E82" s="29"/>
      <c r="F82" s="29"/>
      <c r="G82" s="29"/>
      <c r="H82" s="29"/>
      <c r="I82" s="29"/>
      <c r="J82" s="29"/>
      <c r="K82" s="29"/>
      <c r="L82" s="29"/>
      <c r="M82" s="29"/>
      <c r="N82" s="29"/>
      <c r="O82" s="29"/>
      <c r="P82" s="29"/>
      <c r="Q82" s="29"/>
      <c r="R82" s="29"/>
      <c r="S82" s="29"/>
      <c r="T82" s="29"/>
      <c r="U82" s="29"/>
      <c r="V82" s="29"/>
      <c r="W82" s="29"/>
      <c r="X82" s="29"/>
      <c r="Y82" s="29"/>
      <c r="Z82" s="29"/>
    </row>
    <row r="83" spans="1:26" ht="15.75" customHeight="1" x14ac:dyDescent="0.25">
      <c r="A83" s="29"/>
      <c r="B83" s="2"/>
      <c r="C83" s="29"/>
      <c r="D83" s="29"/>
      <c r="E83" s="29"/>
      <c r="F83" s="29"/>
      <c r="G83" s="29"/>
      <c r="H83" s="29"/>
      <c r="I83" s="29"/>
      <c r="J83" s="29"/>
      <c r="K83" s="29"/>
      <c r="L83" s="29"/>
      <c r="M83" s="29"/>
      <c r="N83" s="29"/>
      <c r="O83" s="29"/>
      <c r="P83" s="29"/>
      <c r="Q83" s="29"/>
      <c r="R83" s="29"/>
      <c r="S83" s="29"/>
      <c r="T83" s="29"/>
      <c r="U83" s="29"/>
      <c r="V83" s="29"/>
      <c r="W83" s="29"/>
      <c r="X83" s="29"/>
      <c r="Y83" s="29"/>
      <c r="Z83" s="29"/>
    </row>
    <row r="84" spans="1:26" ht="15.75" customHeight="1" x14ac:dyDescent="0.25">
      <c r="A84" s="29"/>
      <c r="B84" s="2"/>
      <c r="C84" s="29"/>
      <c r="D84" s="29"/>
      <c r="E84" s="29"/>
      <c r="F84" s="29"/>
      <c r="G84" s="29"/>
      <c r="H84" s="29"/>
      <c r="I84" s="29"/>
      <c r="J84" s="29"/>
      <c r="K84" s="29"/>
      <c r="L84" s="29"/>
      <c r="M84" s="29"/>
      <c r="N84" s="29"/>
      <c r="O84" s="29"/>
      <c r="P84" s="29"/>
      <c r="Q84" s="29"/>
      <c r="R84" s="29"/>
      <c r="S84" s="29"/>
      <c r="T84" s="29"/>
      <c r="U84" s="29"/>
      <c r="V84" s="29"/>
      <c r="W84" s="29"/>
      <c r="X84" s="29"/>
      <c r="Y84" s="29"/>
      <c r="Z84" s="29"/>
    </row>
    <row r="85" spans="1:26" ht="15.75" customHeight="1" x14ac:dyDescent="0.25">
      <c r="A85" s="29"/>
      <c r="B85" s="2"/>
      <c r="C85" s="29"/>
      <c r="D85" s="29"/>
      <c r="E85" s="29"/>
      <c r="F85" s="29"/>
      <c r="G85" s="29"/>
      <c r="H85" s="29"/>
      <c r="I85" s="29"/>
      <c r="J85" s="29"/>
      <c r="K85" s="29"/>
      <c r="L85" s="29"/>
      <c r="M85" s="29"/>
      <c r="N85" s="29"/>
      <c r="O85" s="29"/>
      <c r="P85" s="29"/>
      <c r="Q85" s="29"/>
      <c r="R85" s="29"/>
      <c r="S85" s="29"/>
      <c r="T85" s="29"/>
      <c r="U85" s="29"/>
      <c r="V85" s="29"/>
      <c r="W85" s="29"/>
      <c r="X85" s="29"/>
      <c r="Y85" s="29"/>
      <c r="Z85" s="29"/>
    </row>
    <row r="86" spans="1:26" ht="15.75" customHeight="1" x14ac:dyDescent="0.25">
      <c r="A86" s="29"/>
      <c r="B86" s="2"/>
      <c r="C86" s="29"/>
      <c r="D86" s="29"/>
      <c r="E86" s="29"/>
      <c r="F86" s="29"/>
      <c r="G86" s="29"/>
      <c r="H86" s="29"/>
      <c r="I86" s="29"/>
      <c r="J86" s="29"/>
      <c r="K86" s="29"/>
      <c r="L86" s="29"/>
      <c r="M86" s="29"/>
      <c r="N86" s="29"/>
      <c r="O86" s="29"/>
      <c r="P86" s="29"/>
      <c r="Q86" s="29"/>
      <c r="R86" s="29"/>
      <c r="S86" s="29"/>
      <c r="T86" s="29"/>
      <c r="U86" s="29"/>
      <c r="V86" s="29"/>
      <c r="W86" s="29"/>
      <c r="X86" s="29"/>
      <c r="Y86" s="29"/>
      <c r="Z86" s="29"/>
    </row>
    <row r="87" spans="1:26" ht="15.75" customHeight="1" x14ac:dyDescent="0.25">
      <c r="A87" s="29"/>
      <c r="B87" s="2"/>
      <c r="C87" s="29"/>
      <c r="D87" s="29"/>
      <c r="E87" s="29"/>
      <c r="F87" s="29"/>
      <c r="G87" s="29"/>
      <c r="H87" s="29"/>
      <c r="I87" s="29"/>
      <c r="J87" s="29"/>
      <c r="K87" s="29"/>
      <c r="L87" s="29"/>
      <c r="M87" s="29"/>
      <c r="N87" s="29"/>
      <c r="O87" s="29"/>
      <c r="P87" s="29"/>
      <c r="Q87" s="29"/>
      <c r="R87" s="29"/>
      <c r="S87" s="29"/>
      <c r="T87" s="29"/>
      <c r="U87" s="29"/>
      <c r="V87" s="29"/>
      <c r="W87" s="29"/>
      <c r="X87" s="29"/>
      <c r="Y87" s="29"/>
      <c r="Z87" s="29"/>
    </row>
    <row r="88" spans="1:26" ht="15.75" customHeight="1" x14ac:dyDescent="0.25">
      <c r="A88" s="29"/>
      <c r="B88" s="2"/>
      <c r="C88" s="29"/>
      <c r="D88" s="29"/>
      <c r="E88" s="29"/>
      <c r="F88" s="29"/>
      <c r="G88" s="29"/>
      <c r="H88" s="29"/>
      <c r="I88" s="29"/>
      <c r="J88" s="29"/>
      <c r="K88" s="29"/>
      <c r="L88" s="29"/>
      <c r="M88" s="29"/>
      <c r="N88" s="29"/>
      <c r="O88" s="29"/>
      <c r="P88" s="29"/>
      <c r="Q88" s="29"/>
      <c r="R88" s="29"/>
      <c r="S88" s="29"/>
      <c r="T88" s="29"/>
      <c r="U88" s="29"/>
      <c r="V88" s="29"/>
      <c r="W88" s="29"/>
      <c r="X88" s="29"/>
      <c r="Y88" s="29"/>
      <c r="Z88" s="29"/>
    </row>
    <row r="89" spans="1:26" ht="15.75" customHeight="1" x14ac:dyDescent="0.25">
      <c r="A89" s="29"/>
      <c r="B89" s="2"/>
      <c r="C89" s="29"/>
      <c r="D89" s="29"/>
      <c r="E89" s="29"/>
      <c r="F89" s="29"/>
      <c r="G89" s="29"/>
      <c r="H89" s="29"/>
      <c r="I89" s="29"/>
      <c r="J89" s="29"/>
      <c r="K89" s="29"/>
      <c r="L89" s="29"/>
      <c r="M89" s="29"/>
      <c r="N89" s="29"/>
      <c r="O89" s="29"/>
      <c r="P89" s="29"/>
      <c r="Q89" s="29"/>
      <c r="R89" s="29"/>
      <c r="S89" s="29"/>
      <c r="T89" s="29"/>
      <c r="U89" s="29"/>
      <c r="V89" s="29"/>
      <c r="W89" s="29"/>
      <c r="X89" s="29"/>
      <c r="Y89" s="29"/>
      <c r="Z89" s="29"/>
    </row>
    <row r="90" spans="1:26" ht="15.75" customHeight="1" x14ac:dyDescent="0.25">
      <c r="A90" s="29"/>
      <c r="B90" s="2"/>
      <c r="C90" s="29"/>
      <c r="D90" s="29"/>
      <c r="E90" s="29"/>
      <c r="F90" s="29"/>
      <c r="G90" s="29"/>
      <c r="H90" s="29"/>
      <c r="I90" s="29"/>
      <c r="J90" s="29"/>
      <c r="K90" s="29"/>
      <c r="L90" s="29"/>
      <c r="M90" s="29"/>
      <c r="N90" s="29"/>
      <c r="O90" s="29"/>
      <c r="P90" s="29"/>
      <c r="Q90" s="29"/>
      <c r="R90" s="29"/>
      <c r="S90" s="29"/>
      <c r="T90" s="29"/>
      <c r="U90" s="29"/>
      <c r="V90" s="29"/>
      <c r="W90" s="29"/>
      <c r="X90" s="29"/>
      <c r="Y90" s="29"/>
      <c r="Z90" s="29"/>
    </row>
    <row r="91" spans="1:26" ht="15.75" customHeight="1" x14ac:dyDescent="0.25">
      <c r="A91" s="29"/>
      <c r="B91" s="2"/>
      <c r="C91" s="29"/>
      <c r="D91" s="29"/>
      <c r="E91" s="29"/>
      <c r="F91" s="29"/>
      <c r="G91" s="29"/>
      <c r="H91" s="29"/>
      <c r="I91" s="29"/>
      <c r="J91" s="29"/>
      <c r="K91" s="29"/>
      <c r="L91" s="29"/>
      <c r="M91" s="29"/>
      <c r="N91" s="29"/>
      <c r="O91" s="29"/>
      <c r="P91" s="29"/>
      <c r="Q91" s="29"/>
      <c r="R91" s="29"/>
      <c r="S91" s="29"/>
      <c r="T91" s="29"/>
      <c r="U91" s="29"/>
      <c r="V91" s="29"/>
      <c r="W91" s="29"/>
      <c r="X91" s="29"/>
      <c r="Y91" s="29"/>
      <c r="Z91" s="29"/>
    </row>
    <row r="92" spans="1:26" ht="15.75" customHeight="1" x14ac:dyDescent="0.25">
      <c r="A92" s="29"/>
      <c r="B92" s="2"/>
      <c r="C92" s="29"/>
      <c r="D92" s="29"/>
      <c r="E92" s="29"/>
      <c r="F92" s="29"/>
      <c r="G92" s="29"/>
      <c r="H92" s="29"/>
      <c r="I92" s="29"/>
      <c r="J92" s="29"/>
      <c r="K92" s="29"/>
      <c r="L92" s="29"/>
      <c r="M92" s="29"/>
      <c r="N92" s="29"/>
      <c r="O92" s="29"/>
      <c r="P92" s="29"/>
      <c r="Q92" s="29"/>
      <c r="R92" s="29"/>
      <c r="S92" s="29"/>
      <c r="T92" s="29"/>
      <c r="U92" s="29"/>
      <c r="V92" s="29"/>
      <c r="W92" s="29"/>
      <c r="X92" s="29"/>
      <c r="Y92" s="29"/>
      <c r="Z92" s="29"/>
    </row>
    <row r="93" spans="1:26" ht="15.75" customHeight="1" x14ac:dyDescent="0.25">
      <c r="A93" s="29"/>
      <c r="B93" s="2"/>
      <c r="C93" s="29"/>
      <c r="D93" s="29"/>
      <c r="E93" s="29"/>
      <c r="F93" s="29"/>
      <c r="G93" s="29"/>
      <c r="H93" s="29"/>
      <c r="I93" s="29"/>
      <c r="J93" s="29"/>
      <c r="K93" s="29"/>
      <c r="L93" s="29"/>
      <c r="M93" s="29"/>
      <c r="N93" s="29"/>
      <c r="O93" s="29"/>
      <c r="P93" s="29"/>
      <c r="Q93" s="29"/>
      <c r="R93" s="29"/>
      <c r="S93" s="29"/>
      <c r="T93" s="29"/>
      <c r="U93" s="29"/>
      <c r="V93" s="29"/>
      <c r="W93" s="29"/>
      <c r="X93" s="29"/>
      <c r="Y93" s="29"/>
      <c r="Z93" s="29"/>
    </row>
    <row r="94" spans="1:26" ht="15.75" customHeight="1" x14ac:dyDescent="0.25">
      <c r="A94" s="29"/>
      <c r="B94" s="2"/>
      <c r="C94" s="29"/>
      <c r="D94" s="29"/>
      <c r="E94" s="29"/>
      <c r="F94" s="29"/>
      <c r="G94" s="29"/>
      <c r="H94" s="29"/>
      <c r="I94" s="29"/>
      <c r="J94" s="29"/>
      <c r="K94" s="29"/>
      <c r="L94" s="29"/>
      <c r="M94" s="29"/>
      <c r="N94" s="29"/>
      <c r="O94" s="29"/>
      <c r="P94" s="29"/>
      <c r="Q94" s="29"/>
      <c r="R94" s="29"/>
      <c r="S94" s="29"/>
      <c r="T94" s="29"/>
      <c r="U94" s="29"/>
      <c r="V94" s="29"/>
      <c r="W94" s="29"/>
      <c r="X94" s="29"/>
      <c r="Y94" s="29"/>
      <c r="Z94" s="29"/>
    </row>
    <row r="95" spans="1:26" ht="15.75" customHeight="1" x14ac:dyDescent="0.25">
      <c r="A95" s="29"/>
      <c r="B95" s="2"/>
      <c r="C95" s="29"/>
      <c r="D95" s="29"/>
      <c r="E95" s="29"/>
      <c r="F95" s="29"/>
      <c r="G95" s="29"/>
      <c r="H95" s="29"/>
      <c r="I95" s="29"/>
      <c r="J95" s="29"/>
      <c r="K95" s="29"/>
      <c r="L95" s="29"/>
      <c r="M95" s="29"/>
      <c r="N95" s="29"/>
      <c r="O95" s="29"/>
      <c r="P95" s="29"/>
      <c r="Q95" s="29"/>
      <c r="R95" s="29"/>
      <c r="S95" s="29"/>
      <c r="T95" s="29"/>
      <c r="U95" s="29"/>
      <c r="V95" s="29"/>
      <c r="W95" s="29"/>
      <c r="X95" s="29"/>
      <c r="Y95" s="29"/>
      <c r="Z95" s="29"/>
    </row>
    <row r="96" spans="1:26" ht="15.75" customHeight="1" x14ac:dyDescent="0.25">
      <c r="A96" s="29"/>
      <c r="B96" s="2"/>
      <c r="C96" s="29"/>
      <c r="D96" s="29"/>
      <c r="E96" s="29"/>
      <c r="F96" s="29"/>
      <c r="G96" s="29"/>
      <c r="H96" s="29"/>
      <c r="I96" s="29"/>
      <c r="J96" s="29"/>
      <c r="K96" s="29"/>
      <c r="L96" s="29"/>
      <c r="M96" s="29"/>
      <c r="N96" s="29"/>
      <c r="O96" s="29"/>
      <c r="P96" s="29"/>
      <c r="Q96" s="29"/>
      <c r="R96" s="29"/>
      <c r="S96" s="29"/>
      <c r="T96" s="29"/>
      <c r="U96" s="29"/>
      <c r="V96" s="29"/>
      <c r="W96" s="29"/>
      <c r="X96" s="29"/>
      <c r="Y96" s="29"/>
      <c r="Z96" s="29"/>
    </row>
    <row r="97" spans="1:26" ht="15.75" customHeight="1" x14ac:dyDescent="0.25">
      <c r="A97" s="29"/>
      <c r="B97" s="2"/>
      <c r="C97" s="29"/>
      <c r="D97" s="29"/>
      <c r="E97" s="29"/>
      <c r="F97" s="29"/>
      <c r="G97" s="29"/>
      <c r="H97" s="29"/>
      <c r="I97" s="29"/>
      <c r="J97" s="29"/>
      <c r="K97" s="29"/>
      <c r="L97" s="29"/>
      <c r="M97" s="29"/>
      <c r="N97" s="29"/>
      <c r="O97" s="29"/>
      <c r="P97" s="29"/>
      <c r="Q97" s="29"/>
      <c r="R97" s="29"/>
      <c r="S97" s="29"/>
      <c r="T97" s="29"/>
      <c r="U97" s="29"/>
      <c r="V97" s="29"/>
      <c r="W97" s="29"/>
      <c r="X97" s="29"/>
      <c r="Y97" s="29"/>
      <c r="Z97" s="29"/>
    </row>
    <row r="98" spans="1:26" ht="15.75" customHeight="1" x14ac:dyDescent="0.25">
      <c r="A98" s="29"/>
      <c r="B98" s="2"/>
      <c r="C98" s="29"/>
      <c r="D98" s="29"/>
      <c r="E98" s="29"/>
      <c r="F98" s="29"/>
      <c r="G98" s="29"/>
      <c r="H98" s="29"/>
      <c r="I98" s="29"/>
      <c r="J98" s="29"/>
      <c r="K98" s="29"/>
      <c r="L98" s="29"/>
      <c r="M98" s="29"/>
      <c r="N98" s="29"/>
      <c r="O98" s="29"/>
      <c r="P98" s="29"/>
      <c r="Q98" s="29"/>
      <c r="R98" s="29"/>
      <c r="S98" s="29"/>
      <c r="T98" s="29"/>
      <c r="U98" s="29"/>
      <c r="V98" s="29"/>
      <c r="W98" s="29"/>
      <c r="X98" s="29"/>
      <c r="Y98" s="29"/>
      <c r="Z98" s="29"/>
    </row>
    <row r="99" spans="1:26" ht="15.75" customHeight="1" x14ac:dyDescent="0.25">
      <c r="A99" s="29"/>
      <c r="B99" s="2"/>
      <c r="C99" s="29"/>
      <c r="D99" s="29"/>
      <c r="E99" s="29"/>
      <c r="F99" s="29"/>
      <c r="G99" s="29"/>
      <c r="H99" s="29"/>
      <c r="I99" s="29"/>
      <c r="J99" s="29"/>
      <c r="K99" s="29"/>
      <c r="L99" s="29"/>
      <c r="M99" s="29"/>
      <c r="N99" s="29"/>
      <c r="O99" s="29"/>
      <c r="P99" s="29"/>
      <c r="Q99" s="29"/>
      <c r="R99" s="29"/>
      <c r="S99" s="29"/>
      <c r="T99" s="29"/>
      <c r="U99" s="29"/>
      <c r="V99" s="29"/>
      <c r="W99" s="29"/>
      <c r="X99" s="29"/>
      <c r="Y99" s="29"/>
      <c r="Z99" s="29"/>
    </row>
    <row r="100" spans="1:26" ht="15.75" customHeight="1" x14ac:dyDescent="0.25">
      <c r="A100" s="29"/>
      <c r="B100" s="2"/>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15.75" customHeight="1" x14ac:dyDescent="0.25">
      <c r="A101" s="29"/>
      <c r="B101" s="2"/>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15.75" customHeight="1" x14ac:dyDescent="0.25">
      <c r="A102" s="29"/>
      <c r="B102" s="2"/>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15.75" customHeight="1" x14ac:dyDescent="0.25">
      <c r="A103" s="29"/>
      <c r="B103" s="2"/>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15.75" customHeight="1" x14ac:dyDescent="0.25">
      <c r="A104" s="29"/>
      <c r="B104" s="2"/>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15.75" customHeight="1" x14ac:dyDescent="0.25">
      <c r="A105" s="29"/>
      <c r="B105" s="2"/>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15.75" customHeight="1" x14ac:dyDescent="0.25">
      <c r="A106" s="29"/>
      <c r="B106" s="2"/>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15.75" customHeight="1" x14ac:dyDescent="0.25">
      <c r="A107" s="29"/>
      <c r="B107" s="2"/>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15.75" customHeight="1" x14ac:dyDescent="0.25">
      <c r="A108" s="29"/>
      <c r="B108" s="2"/>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15.75" customHeight="1" x14ac:dyDescent="0.25">
      <c r="A109" s="29"/>
      <c r="B109" s="2"/>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15.75" customHeight="1" x14ac:dyDescent="0.25">
      <c r="A110" s="29"/>
      <c r="B110" s="2"/>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15.75" customHeight="1" x14ac:dyDescent="0.25">
      <c r="A111" s="29"/>
      <c r="B111" s="2"/>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15.75" customHeight="1" x14ac:dyDescent="0.25">
      <c r="A112" s="29"/>
      <c r="B112" s="2"/>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15.75" customHeight="1" x14ac:dyDescent="0.25">
      <c r="A113" s="29"/>
      <c r="B113" s="2"/>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15.75" customHeight="1" x14ac:dyDescent="0.25">
      <c r="A114" s="29"/>
      <c r="B114" s="2"/>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15.75" customHeight="1" x14ac:dyDescent="0.25">
      <c r="A115" s="29"/>
      <c r="B115" s="2"/>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15.75" customHeight="1" x14ac:dyDescent="0.25">
      <c r="A116" s="29"/>
      <c r="B116" s="2"/>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15.75" customHeight="1" x14ac:dyDescent="0.25">
      <c r="A117" s="29"/>
      <c r="B117" s="2"/>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15.75" customHeight="1" x14ac:dyDescent="0.25">
      <c r="A118" s="29"/>
      <c r="B118" s="2"/>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15.75" customHeight="1" x14ac:dyDescent="0.25">
      <c r="A119" s="29"/>
      <c r="B119" s="2"/>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15.75" customHeight="1" x14ac:dyDescent="0.25">
      <c r="A120" s="29"/>
      <c r="B120" s="2"/>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15.75" customHeight="1" x14ac:dyDescent="0.25">
      <c r="A121" s="29"/>
      <c r="B121" s="2"/>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15.75" customHeight="1" x14ac:dyDescent="0.25">
      <c r="A122" s="29"/>
      <c r="B122" s="2"/>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15.75" customHeight="1" x14ac:dyDescent="0.25">
      <c r="A123" s="29"/>
      <c r="B123" s="2"/>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15.75" customHeight="1" x14ac:dyDescent="0.25">
      <c r="A124" s="29"/>
      <c r="B124" s="2"/>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15.75" customHeight="1" x14ac:dyDescent="0.25">
      <c r="A125" s="29"/>
      <c r="B125" s="2"/>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15.75" customHeight="1" x14ac:dyDescent="0.25">
      <c r="A126" s="29"/>
      <c r="B126" s="2"/>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15.75" customHeight="1" x14ac:dyDescent="0.25">
      <c r="A127" s="29"/>
      <c r="B127" s="2"/>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15.75" customHeight="1" x14ac:dyDescent="0.25">
      <c r="A128" s="29"/>
      <c r="B128" s="2"/>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15.75" customHeight="1" x14ac:dyDescent="0.25">
      <c r="A129" s="29"/>
      <c r="B129" s="2"/>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15.75" customHeight="1" x14ac:dyDescent="0.25">
      <c r="A130" s="29"/>
      <c r="B130" s="2"/>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15.75" customHeight="1" x14ac:dyDescent="0.25">
      <c r="A131" s="29"/>
      <c r="B131" s="2"/>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15.75" customHeight="1" x14ac:dyDescent="0.25">
      <c r="A132" s="29"/>
      <c r="B132" s="2"/>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15.75" customHeight="1" x14ac:dyDescent="0.25">
      <c r="A133" s="29"/>
      <c r="B133" s="2"/>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15.75" customHeight="1" x14ac:dyDescent="0.25">
      <c r="A134" s="29"/>
      <c r="B134" s="2"/>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15.75" customHeight="1" x14ac:dyDescent="0.25">
      <c r="A135" s="29"/>
      <c r="B135" s="2"/>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15.75" customHeight="1" x14ac:dyDescent="0.25">
      <c r="A136" s="29"/>
      <c r="B136" s="2"/>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15.75" customHeight="1" x14ac:dyDescent="0.25">
      <c r="A137" s="29"/>
      <c r="B137" s="2"/>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15.75" customHeight="1" x14ac:dyDescent="0.25">
      <c r="A138" s="29"/>
      <c r="B138" s="2"/>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15.75" customHeight="1" x14ac:dyDescent="0.25">
      <c r="A139" s="29"/>
      <c r="B139" s="2"/>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15.75" customHeight="1" x14ac:dyDescent="0.25">
      <c r="A140" s="29"/>
      <c r="B140" s="2"/>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15.75" customHeight="1" x14ac:dyDescent="0.25">
      <c r="A141" s="29"/>
      <c r="B141" s="2"/>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15.75" customHeight="1" x14ac:dyDescent="0.25">
      <c r="A142" s="29"/>
      <c r="B142" s="2"/>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15.75" customHeight="1" x14ac:dyDescent="0.25">
      <c r="A143" s="29"/>
      <c r="B143" s="2"/>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15.75" customHeight="1" x14ac:dyDescent="0.25">
      <c r="A144" s="29"/>
      <c r="B144" s="2"/>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15.75" customHeight="1" x14ac:dyDescent="0.25">
      <c r="A145" s="29"/>
      <c r="B145" s="2"/>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15.75" customHeight="1" x14ac:dyDescent="0.25">
      <c r="A146" s="29"/>
      <c r="B146" s="2"/>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15.75" customHeight="1" x14ac:dyDescent="0.25">
      <c r="A147" s="29"/>
      <c r="B147" s="2"/>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15.75" customHeight="1" x14ac:dyDescent="0.25">
      <c r="A148" s="29"/>
      <c r="B148" s="2"/>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15.75" customHeight="1" x14ac:dyDescent="0.25">
      <c r="A149" s="29"/>
      <c r="B149" s="2"/>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15.75" customHeight="1" x14ac:dyDescent="0.25">
      <c r="A150" s="29"/>
      <c r="B150" s="2"/>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15.75" customHeight="1" x14ac:dyDescent="0.25">
      <c r="A151" s="29"/>
      <c r="B151" s="2"/>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15.75" customHeight="1" x14ac:dyDescent="0.25">
      <c r="A152" s="29"/>
      <c r="B152" s="2"/>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15.75" customHeight="1" x14ac:dyDescent="0.25">
      <c r="A153" s="29"/>
      <c r="B153" s="2"/>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15.75" customHeight="1" x14ac:dyDescent="0.25">
      <c r="A154" s="29"/>
      <c r="B154" s="2"/>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15.75" customHeight="1" x14ac:dyDescent="0.25">
      <c r="A155" s="29"/>
      <c r="B155" s="2"/>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15.75" customHeight="1" x14ac:dyDescent="0.25">
      <c r="A156" s="29"/>
      <c r="B156" s="2"/>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15.75" customHeight="1" x14ac:dyDescent="0.25">
      <c r="A157" s="29"/>
      <c r="B157" s="2"/>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15.75" customHeight="1" x14ac:dyDescent="0.25">
      <c r="A158" s="29"/>
      <c r="B158" s="2"/>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15.75" customHeight="1" x14ac:dyDescent="0.25">
      <c r="A159" s="29"/>
      <c r="B159" s="2"/>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15.75" customHeight="1" x14ac:dyDescent="0.25">
      <c r="A160" s="29"/>
      <c r="B160" s="2"/>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15.75" customHeight="1" x14ac:dyDescent="0.25">
      <c r="A161" s="29"/>
      <c r="B161" s="2"/>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15.75" customHeight="1" x14ac:dyDescent="0.25">
      <c r="A162" s="29"/>
      <c r="B162" s="2"/>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15.75" customHeight="1" x14ac:dyDescent="0.25">
      <c r="A163" s="29"/>
      <c r="B163" s="2"/>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15.75" customHeight="1" x14ac:dyDescent="0.25">
      <c r="A164" s="29"/>
      <c r="B164" s="2"/>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15.75" customHeight="1" x14ac:dyDescent="0.25">
      <c r="A165" s="29"/>
      <c r="B165" s="2"/>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15.75" customHeight="1" x14ac:dyDescent="0.25">
      <c r="A166" s="29"/>
      <c r="B166" s="2"/>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15.75" customHeight="1" x14ac:dyDescent="0.25">
      <c r="A167" s="29"/>
      <c r="B167" s="2"/>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15.75" customHeight="1" x14ac:dyDescent="0.25">
      <c r="A168" s="29"/>
      <c r="B168" s="2"/>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15.75" customHeight="1" x14ac:dyDescent="0.25">
      <c r="A169" s="29"/>
      <c r="B169" s="2"/>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15.75" customHeight="1" x14ac:dyDescent="0.25">
      <c r="A170" s="29"/>
      <c r="B170" s="2"/>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15.75" customHeight="1" x14ac:dyDescent="0.25">
      <c r="A171" s="29"/>
      <c r="B171" s="2"/>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15.75" customHeight="1" x14ac:dyDescent="0.25">
      <c r="A172" s="29"/>
      <c r="B172" s="2"/>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15.75" customHeight="1" x14ac:dyDescent="0.25">
      <c r="A173" s="29"/>
      <c r="B173" s="2"/>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15.75" customHeight="1" x14ac:dyDescent="0.25">
      <c r="A174" s="29"/>
      <c r="B174" s="2"/>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15.75" customHeight="1" x14ac:dyDescent="0.25">
      <c r="A175" s="29"/>
      <c r="B175" s="2"/>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15.75" customHeight="1" x14ac:dyDescent="0.25">
      <c r="A176" s="29"/>
      <c r="B176" s="2"/>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15.75" customHeight="1" x14ac:dyDescent="0.25">
      <c r="A177" s="29"/>
      <c r="B177" s="2"/>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15.75" customHeight="1" x14ac:dyDescent="0.25">
      <c r="A178" s="29"/>
      <c r="B178" s="2"/>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15.75" customHeight="1" x14ac:dyDescent="0.25">
      <c r="A179" s="29"/>
      <c r="B179" s="2"/>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15.75" customHeight="1" x14ac:dyDescent="0.25">
      <c r="A180" s="29"/>
      <c r="B180" s="2"/>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15.75" customHeight="1" x14ac:dyDescent="0.25">
      <c r="A181" s="29"/>
      <c r="B181" s="2"/>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15.75" customHeight="1" x14ac:dyDescent="0.25">
      <c r="A182" s="29"/>
      <c r="B182" s="2"/>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15.75" customHeight="1" x14ac:dyDescent="0.25">
      <c r="A183" s="29"/>
      <c r="B183" s="2"/>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15.75" customHeight="1" x14ac:dyDescent="0.25">
      <c r="A184" s="29"/>
      <c r="B184" s="2"/>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15.75" customHeight="1" x14ac:dyDescent="0.25">
      <c r="A185" s="29"/>
      <c r="B185" s="2"/>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15.75" customHeight="1" x14ac:dyDescent="0.25">
      <c r="A186" s="29"/>
      <c r="B186" s="2"/>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15.75" customHeight="1" x14ac:dyDescent="0.25">
      <c r="A187" s="29"/>
      <c r="B187" s="2"/>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15.75" customHeight="1" x14ac:dyDescent="0.25">
      <c r="A188" s="29"/>
      <c r="B188" s="2"/>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15.75" customHeight="1" x14ac:dyDescent="0.25">
      <c r="A189" s="29"/>
      <c r="B189" s="2"/>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15.75" customHeight="1" x14ac:dyDescent="0.25">
      <c r="A190" s="29"/>
      <c r="B190" s="2"/>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15.75" customHeight="1" x14ac:dyDescent="0.25">
      <c r="A191" s="29"/>
      <c r="B191" s="2"/>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15.75" customHeight="1" x14ac:dyDescent="0.25">
      <c r="A192" s="29"/>
      <c r="B192" s="2"/>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15.75" customHeight="1" x14ac:dyDescent="0.25">
      <c r="A193" s="29"/>
      <c r="B193" s="2"/>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15.75" customHeight="1" x14ac:dyDescent="0.25">
      <c r="A194" s="29"/>
      <c r="B194" s="2"/>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15.75" customHeight="1" x14ac:dyDescent="0.25">
      <c r="A195" s="29"/>
      <c r="B195" s="2"/>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15.75" customHeight="1" x14ac:dyDescent="0.25">
      <c r="A196" s="29"/>
      <c r="B196" s="2"/>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15.75" customHeight="1" x14ac:dyDescent="0.25">
      <c r="A197" s="29"/>
      <c r="B197" s="2"/>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15.75" customHeight="1" x14ac:dyDescent="0.25">
      <c r="A198" s="29"/>
      <c r="B198" s="2"/>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15.75" customHeight="1" x14ac:dyDescent="0.25">
      <c r="A199" s="29"/>
      <c r="B199" s="2"/>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15.75" customHeight="1" x14ac:dyDescent="0.25">
      <c r="A200" s="29"/>
      <c r="B200" s="2"/>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15.75" customHeight="1" x14ac:dyDescent="0.25">
      <c r="A201" s="29"/>
      <c r="B201" s="2"/>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15.75" customHeight="1" x14ac:dyDescent="0.25">
      <c r="A202" s="29"/>
      <c r="B202" s="2"/>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15.75" customHeight="1" x14ac:dyDescent="0.25">
      <c r="A203" s="29"/>
      <c r="B203" s="2"/>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15.75" customHeight="1" x14ac:dyDescent="0.25">
      <c r="A204" s="29"/>
      <c r="B204" s="2"/>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15.75" customHeight="1" x14ac:dyDescent="0.25">
      <c r="A205" s="29"/>
      <c r="B205" s="2"/>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15.75" customHeight="1" x14ac:dyDescent="0.25">
      <c r="A206" s="29"/>
      <c r="B206" s="2"/>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15.75" customHeight="1" x14ac:dyDescent="0.25">
      <c r="A207" s="29"/>
      <c r="B207" s="2"/>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15.75" customHeight="1" x14ac:dyDescent="0.25">
      <c r="A208" s="29"/>
      <c r="B208" s="2"/>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15.75" customHeight="1" x14ac:dyDescent="0.25">
      <c r="A209" s="29"/>
      <c r="B209" s="2"/>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15.75" customHeight="1" x14ac:dyDescent="0.25">
      <c r="A210" s="29"/>
      <c r="B210" s="2"/>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15.75" customHeight="1" x14ac:dyDescent="0.25">
      <c r="A211" s="29"/>
      <c r="B211" s="2"/>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15.75" customHeight="1" x14ac:dyDescent="0.25">
      <c r="A212" s="29"/>
      <c r="B212" s="2"/>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15.75" customHeight="1" x14ac:dyDescent="0.25">
      <c r="A213" s="29"/>
      <c r="B213" s="2"/>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15.75" customHeight="1" x14ac:dyDescent="0.25">
      <c r="A214" s="29"/>
      <c r="B214" s="2"/>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15.75" customHeight="1" x14ac:dyDescent="0.25">
      <c r="A215" s="29"/>
      <c r="B215" s="2"/>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15.75" customHeight="1" x14ac:dyDescent="0.25">
      <c r="A216" s="29"/>
      <c r="B216" s="2"/>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15.75" customHeight="1" x14ac:dyDescent="0.25">
      <c r="A217" s="29"/>
      <c r="B217" s="2"/>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15.75" customHeight="1" x14ac:dyDescent="0.25">
      <c r="A218" s="29"/>
      <c r="B218" s="2"/>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15.75" customHeight="1" x14ac:dyDescent="0.25">
      <c r="A219" s="29"/>
      <c r="B219" s="2"/>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15.75" customHeight="1" x14ac:dyDescent="0.25">
      <c r="A220" s="29"/>
      <c r="B220" s="2"/>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15.75" customHeight="1" x14ac:dyDescent="0.25">
      <c r="A221" s="29"/>
      <c r="B221" s="2"/>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15.75" customHeight="1" x14ac:dyDescent="0.25">
      <c r="A222" s="29"/>
      <c r="B222" s="2"/>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15.75" customHeight="1" x14ac:dyDescent="0.25">
      <c r="A223" s="29"/>
      <c r="B223" s="2"/>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15.75" customHeight="1" x14ac:dyDescent="0.25">
      <c r="A224" s="29"/>
      <c r="B224" s="2"/>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15.75" customHeight="1" x14ac:dyDescent="0.25">
      <c r="A225" s="29"/>
      <c r="B225" s="2"/>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15.75" customHeight="1" x14ac:dyDescent="0.25">
      <c r="A226" s="29"/>
      <c r="B226" s="2"/>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15.75" customHeight="1" x14ac:dyDescent="0.25">
      <c r="A227" s="29"/>
      <c r="B227" s="2"/>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15.75" customHeight="1" x14ac:dyDescent="0.25">
      <c r="A228" s="29"/>
      <c r="B228" s="2"/>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15.75" customHeight="1" x14ac:dyDescent="0.25">
      <c r="A229" s="29"/>
      <c r="B229" s="2"/>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15.75" customHeight="1" x14ac:dyDescent="0.25">
      <c r="A230" s="29"/>
      <c r="B230" s="2"/>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15.75" customHeight="1" x14ac:dyDescent="0.25">
      <c r="A231" s="29"/>
      <c r="B231" s="2"/>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15.75" customHeight="1" x14ac:dyDescent="0.25">
      <c r="A232" s="29"/>
      <c r="B232" s="2"/>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15.75" customHeight="1" x14ac:dyDescent="0.25">
      <c r="A233" s="29"/>
      <c r="B233" s="2"/>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15.75" customHeight="1" x14ac:dyDescent="0.25">
      <c r="A234" s="29"/>
      <c r="B234" s="2"/>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15.75" customHeight="1" x14ac:dyDescent="0.25">
      <c r="A235" s="29"/>
      <c r="B235" s="2"/>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15.75" customHeight="1" x14ac:dyDescent="0.25">
      <c r="A236" s="29"/>
      <c r="B236" s="2"/>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15.75" customHeight="1" x14ac:dyDescent="0.25">
      <c r="A237" s="29"/>
      <c r="B237" s="2"/>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15.75" customHeight="1" x14ac:dyDescent="0.25">
      <c r="A238" s="29"/>
      <c r="B238" s="2"/>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15.75" customHeight="1" x14ac:dyDescent="0.25">
      <c r="A239" s="29"/>
      <c r="B239" s="2"/>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15.75" customHeight="1" x14ac:dyDescent="0.25">
      <c r="A240" s="29"/>
      <c r="B240" s="2"/>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15.75" customHeight="1" x14ac:dyDescent="0.25">
      <c r="A241" s="29"/>
      <c r="B241" s="2"/>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15.75" customHeight="1" x14ac:dyDescent="0.25"/>
    <row r="243" spans="1:26" ht="15.75" customHeight="1" x14ac:dyDescent="0.25"/>
    <row r="244" spans="1:26" ht="15.75" customHeight="1" x14ac:dyDescent="0.25"/>
    <row r="245" spans="1:26" ht="15.75" customHeight="1" x14ac:dyDescent="0.25"/>
    <row r="246" spans="1:26" ht="15.75" customHeight="1" x14ac:dyDescent="0.25"/>
    <row r="247" spans="1:26" ht="15.75" customHeight="1" x14ac:dyDescent="0.25"/>
    <row r="248" spans="1:26" ht="15.75" customHeight="1" x14ac:dyDescent="0.25"/>
    <row r="249" spans="1:26" ht="15.75" customHeight="1" x14ac:dyDescent="0.25"/>
    <row r="250" spans="1:26" ht="15.75" customHeight="1" x14ac:dyDescent="0.25"/>
    <row r="251" spans="1:26" ht="15.75" customHeight="1" x14ac:dyDescent="0.25"/>
    <row r="252" spans="1:26" ht="15.75" customHeight="1" x14ac:dyDescent="0.25"/>
    <row r="253" spans="1:26" ht="15.75" customHeight="1" x14ac:dyDescent="0.25"/>
    <row r="254" spans="1:26" ht="15.75" customHeight="1" x14ac:dyDescent="0.25"/>
    <row r="255" spans="1:26" ht="15.75" customHeight="1" x14ac:dyDescent="0.25"/>
    <row r="256" spans="1:2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sheetData>
  <mergeCells count="5">
    <mergeCell ref="B2:Q2"/>
    <mergeCell ref="B26:B27"/>
    <mergeCell ref="B4:M4"/>
    <mergeCell ref="B6:B7"/>
    <mergeCell ref="B24:M24"/>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79998168889431442"/>
  </sheetPr>
  <dimension ref="B1:N987"/>
  <sheetViews>
    <sheetView showGridLines="0" topLeftCell="A82" workbookViewId="0">
      <selection activeCell="F115" sqref="F115"/>
    </sheetView>
  </sheetViews>
  <sheetFormatPr baseColWidth="10" defaultColWidth="11.25" defaultRowHeight="15" customHeight="1" x14ac:dyDescent="0.25"/>
  <cols>
    <col min="1" max="1" width="2.625" style="29" customWidth="1"/>
    <col min="2" max="2" width="27" style="29" customWidth="1"/>
    <col min="3" max="13" width="18.625" style="29" customWidth="1"/>
    <col min="14" max="16384" width="11.25" style="29"/>
  </cols>
  <sheetData>
    <row r="1" spans="2:13" ht="15" customHeight="1" x14ac:dyDescent="0.25">
      <c r="B1" s="566" t="s">
        <v>750</v>
      </c>
      <c r="C1" s="566"/>
      <c r="D1" s="566"/>
      <c r="E1" s="566"/>
      <c r="F1" s="566"/>
      <c r="G1" s="566"/>
      <c r="H1" s="566"/>
      <c r="I1" s="566"/>
      <c r="J1" s="566"/>
      <c r="K1" s="566"/>
      <c r="L1" s="566"/>
      <c r="M1" s="566"/>
    </row>
    <row r="2" spans="2:13" ht="15.75" customHeight="1" x14ac:dyDescent="0.25">
      <c r="B2" s="567" t="s">
        <v>739</v>
      </c>
      <c r="C2" s="567"/>
      <c r="D2" s="567"/>
      <c r="E2" s="567"/>
      <c r="F2" s="567"/>
      <c r="G2" s="567"/>
      <c r="H2" s="567"/>
      <c r="I2" s="567"/>
      <c r="J2" s="567"/>
      <c r="K2" s="567"/>
      <c r="L2" s="567"/>
      <c r="M2" s="567"/>
    </row>
    <row r="3" spans="2:13" s="317" customFormat="1" ht="15.75" customHeight="1" x14ac:dyDescent="0.25">
      <c r="B3" s="368"/>
      <c r="C3" s="368"/>
      <c r="D3" s="368"/>
      <c r="E3" s="368"/>
      <c r="F3" s="368"/>
      <c r="G3" s="368"/>
      <c r="H3" s="368"/>
      <c r="I3" s="368"/>
      <c r="J3" s="368"/>
      <c r="K3" s="368"/>
      <c r="L3" s="368"/>
      <c r="M3" s="368"/>
    </row>
    <row r="4" spans="2:13" x14ac:dyDescent="0.25">
      <c r="B4" s="563" t="s">
        <v>740</v>
      </c>
      <c r="C4" s="563"/>
      <c r="D4" s="563"/>
      <c r="E4" s="563"/>
      <c r="F4" s="563"/>
      <c r="G4" s="563"/>
      <c r="H4" s="563"/>
      <c r="I4" s="563"/>
      <c r="J4" s="563"/>
      <c r="K4" s="563"/>
      <c r="L4" s="563"/>
      <c r="M4" s="563"/>
    </row>
    <row r="5" spans="2:13" ht="15.75" customHeight="1" x14ac:dyDescent="0.25">
      <c r="B5" s="562" t="s">
        <v>744</v>
      </c>
      <c r="C5" s="562"/>
      <c r="D5" s="562"/>
      <c r="E5" s="562"/>
      <c r="F5" s="562"/>
      <c r="G5" s="562"/>
      <c r="H5" s="562"/>
      <c r="I5" s="562"/>
      <c r="J5" s="562"/>
      <c r="K5" s="562"/>
      <c r="L5" s="562"/>
      <c r="M5" s="562"/>
    </row>
    <row r="6" spans="2:13" ht="15.75" customHeight="1" x14ac:dyDescent="0.25"/>
    <row r="7" spans="2:13" ht="15.75" customHeight="1" x14ac:dyDescent="0.25">
      <c r="B7" s="552" t="s">
        <v>508</v>
      </c>
      <c r="C7" s="552"/>
      <c r="D7" s="552"/>
      <c r="E7" s="552"/>
      <c r="F7" s="552"/>
    </row>
    <row r="8" spans="2:13" ht="15.75" customHeight="1" x14ac:dyDescent="0.25">
      <c r="B8" s="556" t="s">
        <v>522</v>
      </c>
      <c r="C8" s="556"/>
      <c r="D8" s="556" t="s">
        <v>523</v>
      </c>
      <c r="E8" s="556"/>
    </row>
    <row r="9" spans="2:13" ht="15.75" customHeight="1" x14ac:dyDescent="0.25">
      <c r="B9" s="262" t="s">
        <v>510</v>
      </c>
      <c r="C9" s="262" t="s">
        <v>513</v>
      </c>
      <c r="D9" s="262" t="s">
        <v>510</v>
      </c>
      <c r="E9" s="262" t="s">
        <v>513</v>
      </c>
    </row>
    <row r="10" spans="2:13" ht="15.75" customHeight="1" x14ac:dyDescent="0.25">
      <c r="B10" s="260">
        <v>0.95</v>
      </c>
      <c r="C10" s="261">
        <v>180</v>
      </c>
      <c r="D10" s="260">
        <v>0.78</v>
      </c>
      <c r="E10" s="261">
        <v>230</v>
      </c>
    </row>
    <row r="11" spans="2:13" ht="15.75" customHeight="1" x14ac:dyDescent="0.25">
      <c r="B11" s="260">
        <v>0.05</v>
      </c>
      <c r="C11" s="261">
        <v>287</v>
      </c>
      <c r="D11" s="260">
        <v>0.22</v>
      </c>
      <c r="E11" s="261">
        <v>300</v>
      </c>
      <c r="F11" s="262" t="s">
        <v>742</v>
      </c>
    </row>
    <row r="12" spans="2:13" ht="15.75" customHeight="1" x14ac:dyDescent="0.25">
      <c r="B12" s="560">
        <f>B10*C10+B11*C11</f>
        <v>185.35</v>
      </c>
      <c r="C12" s="561"/>
      <c r="D12" s="560">
        <f>D10*E10+D11*E11</f>
        <v>245.4</v>
      </c>
      <c r="E12" s="561"/>
      <c r="F12" s="262">
        <f>D12-B12</f>
        <v>60.050000000000011</v>
      </c>
    </row>
    <row r="13" spans="2:13" ht="15.75" customHeight="1" x14ac:dyDescent="0.25">
      <c r="B13" s="263"/>
      <c r="D13" s="263"/>
    </row>
    <row r="14" spans="2:13" ht="15.75" customHeight="1" x14ac:dyDescent="0.25">
      <c r="B14" s="552" t="s">
        <v>509</v>
      </c>
      <c r="C14" s="552"/>
      <c r="D14" s="552"/>
      <c r="E14" s="552"/>
      <c r="F14" s="552"/>
    </row>
    <row r="15" spans="2:13" ht="15.75" customHeight="1" x14ac:dyDescent="0.25">
      <c r="B15" s="556" t="s">
        <v>522</v>
      </c>
      <c r="C15" s="556"/>
      <c r="D15" s="556" t="s">
        <v>523</v>
      </c>
      <c r="E15" s="556"/>
    </row>
    <row r="16" spans="2:13" ht="15.75" customHeight="1" x14ac:dyDescent="0.25">
      <c r="B16" s="262" t="s">
        <v>510</v>
      </c>
      <c r="C16" s="262" t="s">
        <v>511</v>
      </c>
      <c r="D16" s="262" t="s">
        <v>510</v>
      </c>
      <c r="E16" s="262" t="s">
        <v>511</v>
      </c>
    </row>
    <row r="17" spans="2:13" ht="15.75" customHeight="1" x14ac:dyDescent="0.25">
      <c r="B17" s="260">
        <v>0.85</v>
      </c>
      <c r="C17" s="261">
        <v>1</v>
      </c>
      <c r="D17" s="260">
        <v>0.9</v>
      </c>
      <c r="E17" s="261">
        <v>2</v>
      </c>
    </row>
    <row r="18" spans="2:13" ht="15.75" customHeight="1" x14ac:dyDescent="0.25">
      <c r="B18" s="260">
        <v>0.15</v>
      </c>
      <c r="C18" s="261">
        <v>1</v>
      </c>
      <c r="D18" s="260">
        <v>0.1</v>
      </c>
      <c r="E18" s="261">
        <v>1</v>
      </c>
      <c r="F18" s="262" t="s">
        <v>743</v>
      </c>
    </row>
    <row r="19" spans="2:13" ht="15.75" customHeight="1" x14ac:dyDescent="0.25">
      <c r="B19" s="560">
        <f>B17*C17+B18*C18</f>
        <v>1</v>
      </c>
      <c r="C19" s="561"/>
      <c r="D19" s="560">
        <f>D17*E17+D18*E18</f>
        <v>1.9000000000000001</v>
      </c>
      <c r="E19" s="561"/>
      <c r="F19" s="262">
        <f>D19-B19</f>
        <v>0.90000000000000013</v>
      </c>
    </row>
    <row r="20" spans="2:13" ht="15.75" customHeight="1" x14ac:dyDescent="0.25"/>
    <row r="21" spans="2:13" ht="15.75" customHeight="1" x14ac:dyDescent="0.25">
      <c r="B21" s="562" t="s">
        <v>741</v>
      </c>
      <c r="C21" s="562"/>
      <c r="D21" s="562"/>
      <c r="E21" s="562"/>
      <c r="F21" s="562"/>
      <c r="G21" s="562"/>
      <c r="H21" s="562"/>
      <c r="I21" s="562"/>
      <c r="J21" s="562"/>
      <c r="K21" s="562"/>
      <c r="L21" s="562"/>
      <c r="M21" s="562"/>
    </row>
    <row r="22" spans="2:13" ht="15.75" customHeight="1" x14ac:dyDescent="0.25"/>
    <row r="23" spans="2:13" ht="15.75" customHeight="1" x14ac:dyDescent="0.25">
      <c r="B23" s="515" t="s">
        <v>512</v>
      </c>
      <c r="C23" s="515"/>
      <c r="D23" s="515"/>
      <c r="E23" s="515"/>
      <c r="F23" s="515"/>
    </row>
    <row r="24" spans="2:13" ht="15.75" customHeight="1" x14ac:dyDescent="0.25">
      <c r="B24" s="556" t="s">
        <v>522</v>
      </c>
      <c r="C24" s="556"/>
      <c r="D24" s="556" t="s">
        <v>523</v>
      </c>
      <c r="E24" s="556"/>
      <c r="F24" s="201"/>
    </row>
    <row r="25" spans="2:13" ht="15.75" customHeight="1" x14ac:dyDescent="0.25">
      <c r="B25" s="262" t="s">
        <v>510</v>
      </c>
      <c r="C25" s="262" t="s">
        <v>513</v>
      </c>
      <c r="D25" s="262" t="s">
        <v>510</v>
      </c>
      <c r="E25" s="262" t="s">
        <v>513</v>
      </c>
      <c r="F25" s="201"/>
    </row>
    <row r="26" spans="2:13" ht="15.75" customHeight="1" x14ac:dyDescent="0.25">
      <c r="B26" s="260">
        <v>0.05</v>
      </c>
      <c r="C26" s="261">
        <v>2</v>
      </c>
      <c r="D26" s="260">
        <v>0.15</v>
      </c>
      <c r="E26" s="261">
        <v>10</v>
      </c>
    </row>
    <row r="27" spans="2:13" ht="15.75" customHeight="1" x14ac:dyDescent="0.25">
      <c r="B27" s="260">
        <v>0.2</v>
      </c>
      <c r="C27" s="261">
        <v>3</v>
      </c>
      <c r="D27" s="260">
        <v>0.2</v>
      </c>
      <c r="E27" s="261">
        <v>6</v>
      </c>
    </row>
    <row r="28" spans="2:13" ht="15.75" customHeight="1" x14ac:dyDescent="0.25">
      <c r="B28" s="260">
        <v>0.5</v>
      </c>
      <c r="C28" s="261">
        <v>4</v>
      </c>
      <c r="D28" s="260">
        <v>0.5</v>
      </c>
      <c r="E28" s="261">
        <v>12</v>
      </c>
    </row>
    <row r="29" spans="2:13" ht="15.75" customHeight="1" x14ac:dyDescent="0.25">
      <c r="B29" s="260">
        <v>0.2</v>
      </c>
      <c r="C29" s="261">
        <v>1</v>
      </c>
      <c r="D29" s="260">
        <v>0.1</v>
      </c>
      <c r="E29" s="261">
        <v>4</v>
      </c>
    </row>
    <row r="30" spans="2:13" ht="15.75" customHeight="1" x14ac:dyDescent="0.25">
      <c r="B30" s="260">
        <v>0.05</v>
      </c>
      <c r="C30" s="261">
        <v>0</v>
      </c>
      <c r="D30" s="260">
        <v>0.05</v>
      </c>
      <c r="E30" s="261">
        <v>1</v>
      </c>
      <c r="F30" s="262" t="s">
        <v>745</v>
      </c>
    </row>
    <row r="31" spans="2:13" ht="15.75" customHeight="1" x14ac:dyDescent="0.25">
      <c r="B31" s="556">
        <f>B26*C26+B27*C27+B28*C28+B29*C29+B30*C30</f>
        <v>2.9000000000000004</v>
      </c>
      <c r="C31" s="556"/>
      <c r="D31" s="556">
        <f>D26*E26+D27*E27+D28*E28+D29*E29+D30*E30</f>
        <v>9.15</v>
      </c>
      <c r="E31" s="556"/>
      <c r="F31" s="262">
        <f>D31-B31</f>
        <v>6.25</v>
      </c>
    </row>
    <row r="32" spans="2:13" ht="15.75" customHeight="1" x14ac:dyDescent="0.25"/>
    <row r="33" spans="2:13" ht="15.75" customHeight="1" x14ac:dyDescent="0.25">
      <c r="B33" s="515" t="s">
        <v>515</v>
      </c>
      <c r="C33" s="515"/>
      <c r="D33" s="515"/>
      <c r="E33" s="515"/>
      <c r="F33" s="515"/>
    </row>
    <row r="34" spans="2:13" ht="15.75" customHeight="1" x14ac:dyDescent="0.25">
      <c r="B34" s="262" t="s">
        <v>516</v>
      </c>
      <c r="C34" s="262" t="s">
        <v>459</v>
      </c>
      <c r="D34" s="262" t="s">
        <v>522</v>
      </c>
      <c r="E34" s="262" t="s">
        <v>523</v>
      </c>
      <c r="F34" s="262" t="s">
        <v>745</v>
      </c>
    </row>
    <row r="35" spans="2:13" ht="15.75" customHeight="1" x14ac:dyDescent="0.25">
      <c r="B35" s="254" t="s">
        <v>517</v>
      </c>
      <c r="C35" s="261" t="s">
        <v>518</v>
      </c>
      <c r="D35" s="261">
        <v>20</v>
      </c>
      <c r="E35" s="261">
        <v>50</v>
      </c>
      <c r="F35" s="261">
        <f t="shared" ref="F35:F38" si="0">E35-D35</f>
        <v>30</v>
      </c>
    </row>
    <row r="36" spans="2:13" ht="15.75" customHeight="1" x14ac:dyDescent="0.25">
      <c r="B36" s="254" t="s">
        <v>519</v>
      </c>
      <c r="C36" s="261" t="s">
        <v>518</v>
      </c>
      <c r="D36" s="261">
        <v>0</v>
      </c>
      <c r="E36" s="261">
        <v>20</v>
      </c>
      <c r="F36" s="261">
        <f>E36-D36</f>
        <v>20</v>
      </c>
    </row>
    <row r="37" spans="2:13" ht="22.5" customHeight="1" x14ac:dyDescent="0.25">
      <c r="B37" s="254" t="s">
        <v>520</v>
      </c>
      <c r="C37" s="261" t="s">
        <v>518</v>
      </c>
      <c r="D37" s="261">
        <v>4</v>
      </c>
      <c r="E37" s="261">
        <v>10</v>
      </c>
      <c r="F37" s="261">
        <f>E37-D37</f>
        <v>6</v>
      </c>
    </row>
    <row r="38" spans="2:13" ht="20.25" customHeight="1" x14ac:dyDescent="0.25">
      <c r="B38" s="254" t="s">
        <v>521</v>
      </c>
      <c r="C38" s="261" t="s">
        <v>518</v>
      </c>
      <c r="D38" s="261">
        <v>1</v>
      </c>
      <c r="E38" s="261">
        <v>8</v>
      </c>
      <c r="F38" s="261">
        <f t="shared" si="0"/>
        <v>7</v>
      </c>
    </row>
    <row r="39" spans="2:13" ht="15.75" customHeight="1" x14ac:dyDescent="0.25"/>
    <row r="40" spans="2:13" ht="15.75" customHeight="1" x14ac:dyDescent="0.25">
      <c r="B40" s="515" t="s">
        <v>509</v>
      </c>
      <c r="C40" s="515"/>
      <c r="D40" s="515"/>
      <c r="E40" s="515"/>
      <c r="F40" s="515"/>
    </row>
    <row r="41" spans="2:13" ht="15.75" customHeight="1" x14ac:dyDescent="0.25">
      <c r="B41" s="556" t="s">
        <v>522</v>
      </c>
      <c r="C41" s="556"/>
      <c r="D41" s="556" t="s">
        <v>523</v>
      </c>
      <c r="E41" s="556"/>
      <c r="F41" s="201"/>
    </row>
    <row r="42" spans="2:13" ht="15.75" customHeight="1" x14ac:dyDescent="0.25">
      <c r="B42" s="262" t="s">
        <v>510</v>
      </c>
      <c r="C42" s="262" t="s">
        <v>511</v>
      </c>
      <c r="D42" s="262" t="s">
        <v>510</v>
      </c>
      <c r="E42" s="262" t="s">
        <v>511</v>
      </c>
      <c r="F42" s="201"/>
    </row>
    <row r="43" spans="2:13" ht="15.75" customHeight="1" x14ac:dyDescent="0.25">
      <c r="B43" s="264">
        <v>0.93</v>
      </c>
      <c r="C43" s="265">
        <v>0</v>
      </c>
      <c r="D43" s="264">
        <v>0.92500000000000004</v>
      </c>
      <c r="E43" s="261">
        <v>2</v>
      </c>
    </row>
    <row r="44" spans="2:13" ht="15.75" customHeight="1" x14ac:dyDescent="0.25">
      <c r="B44" s="264">
        <v>5.5E-2</v>
      </c>
      <c r="C44" s="265">
        <v>1</v>
      </c>
      <c r="D44" s="260">
        <v>0.06</v>
      </c>
      <c r="E44" s="261">
        <v>1</v>
      </c>
    </row>
    <row r="45" spans="2:13" ht="15.75" customHeight="1" x14ac:dyDescent="0.25">
      <c r="B45" s="264">
        <v>1.4999999999999999E-2</v>
      </c>
      <c r="C45" s="265">
        <v>2</v>
      </c>
      <c r="D45" s="264">
        <v>1.4999999999999999E-2</v>
      </c>
      <c r="E45" s="261">
        <v>3</v>
      </c>
      <c r="F45" s="318" t="s">
        <v>743</v>
      </c>
    </row>
    <row r="46" spans="2:13" ht="15.75" customHeight="1" x14ac:dyDescent="0.25">
      <c r="B46" s="564">
        <f>B43*C43+B44*C44+B45*C45</f>
        <v>8.4999999999999992E-2</v>
      </c>
      <c r="C46" s="565"/>
      <c r="D46" s="564">
        <f>D43*E43+D44*E44+D45*E45</f>
        <v>1.9550000000000001</v>
      </c>
      <c r="E46" s="565"/>
      <c r="F46" s="318">
        <f>B46-D46</f>
        <v>-1.87</v>
      </c>
    </row>
    <row r="47" spans="2:13" ht="15.75" customHeight="1" x14ac:dyDescent="0.25"/>
    <row r="48" spans="2:13" ht="15.75" customHeight="1" x14ac:dyDescent="0.25">
      <c r="B48" s="562" t="s">
        <v>746</v>
      </c>
      <c r="C48" s="562"/>
      <c r="D48" s="562"/>
      <c r="E48" s="562"/>
      <c r="F48" s="562"/>
      <c r="G48" s="562"/>
      <c r="H48" s="562"/>
      <c r="I48" s="562"/>
      <c r="J48" s="562"/>
      <c r="K48" s="562"/>
      <c r="L48" s="562"/>
      <c r="M48" s="562"/>
    </row>
    <row r="49" spans="2:13" ht="15.75" customHeight="1" x14ac:dyDescent="0.25"/>
    <row r="50" spans="2:13" ht="15.75" customHeight="1" x14ac:dyDescent="0.25">
      <c r="B50" s="515" t="s">
        <v>747</v>
      </c>
      <c r="C50" s="515"/>
      <c r="D50" s="515"/>
      <c r="E50" s="515"/>
      <c r="F50" s="515"/>
    </row>
    <row r="51" spans="2:13" ht="15.75" customHeight="1" x14ac:dyDescent="0.25">
      <c r="B51" s="262" t="s">
        <v>516</v>
      </c>
      <c r="C51" s="262" t="s">
        <v>459</v>
      </c>
      <c r="D51" s="262" t="s">
        <v>522</v>
      </c>
      <c r="E51" s="262" t="s">
        <v>523</v>
      </c>
      <c r="F51" s="262" t="s">
        <v>514</v>
      </c>
    </row>
    <row r="52" spans="2:13" ht="15.75" customHeight="1" x14ac:dyDescent="0.25">
      <c r="B52" s="254" t="s">
        <v>524</v>
      </c>
      <c r="C52" s="261" t="s">
        <v>525</v>
      </c>
      <c r="D52" s="261">
        <v>10</v>
      </c>
      <c r="E52" s="261">
        <v>30</v>
      </c>
      <c r="F52" s="261">
        <f t="shared" ref="F52:F53" si="1">E52-D52</f>
        <v>20</v>
      </c>
    </row>
    <row r="53" spans="2:13" ht="18" customHeight="1" x14ac:dyDescent="0.25">
      <c r="B53" s="254" t="s">
        <v>526</v>
      </c>
      <c r="C53" s="261" t="s">
        <v>525</v>
      </c>
      <c r="D53" s="261">
        <v>2</v>
      </c>
      <c r="E53" s="261">
        <v>10</v>
      </c>
      <c r="F53" s="261">
        <f t="shared" si="1"/>
        <v>8</v>
      </c>
    </row>
    <row r="54" spans="2:13" ht="15.75" customHeight="1" x14ac:dyDescent="0.25"/>
    <row r="55" spans="2:13" ht="15.75" customHeight="1" x14ac:dyDescent="0.25">
      <c r="B55" s="563" t="s">
        <v>751</v>
      </c>
      <c r="C55" s="563"/>
      <c r="D55" s="563"/>
      <c r="E55" s="563"/>
      <c r="F55" s="563"/>
      <c r="G55" s="563"/>
      <c r="H55" s="563"/>
      <c r="I55" s="563"/>
      <c r="J55" s="563"/>
      <c r="K55" s="563"/>
      <c r="L55" s="563"/>
      <c r="M55" s="563"/>
    </row>
    <row r="56" spans="2:13" ht="15.75" customHeight="1" x14ac:dyDescent="0.25">
      <c r="B56" s="562" t="s">
        <v>752</v>
      </c>
      <c r="C56" s="562"/>
      <c r="D56" s="562"/>
      <c r="E56" s="562"/>
      <c r="F56" s="562"/>
      <c r="G56" s="562"/>
      <c r="H56" s="562"/>
      <c r="I56" s="562"/>
      <c r="J56" s="562"/>
      <c r="K56" s="562"/>
      <c r="L56" s="562"/>
      <c r="M56" s="562"/>
    </row>
    <row r="57" spans="2:13" ht="15.75" customHeight="1" x14ac:dyDescent="0.25">
      <c r="B57" s="174"/>
      <c r="C57" s="174"/>
      <c r="D57" s="174"/>
      <c r="E57" s="174"/>
      <c r="F57" s="174"/>
      <c r="G57" s="174"/>
      <c r="H57" s="174"/>
      <c r="I57" s="174"/>
      <c r="J57" s="174"/>
      <c r="K57" s="174"/>
      <c r="L57" s="174"/>
    </row>
    <row r="58" spans="2:13" ht="15.75" customHeight="1" x14ac:dyDescent="0.25">
      <c r="B58" s="570" t="s">
        <v>527</v>
      </c>
      <c r="C58" s="272">
        <v>0</v>
      </c>
      <c r="D58" s="272">
        <v>1</v>
      </c>
      <c r="E58" s="272">
        <v>2</v>
      </c>
      <c r="F58" s="272">
        <v>3</v>
      </c>
      <c r="G58" s="272">
        <v>4</v>
      </c>
      <c r="H58" s="272">
        <v>5</v>
      </c>
      <c r="I58" s="272">
        <v>6</v>
      </c>
      <c r="J58" s="272">
        <v>7</v>
      </c>
      <c r="K58" s="272">
        <v>8</v>
      </c>
      <c r="L58" s="272">
        <v>9</v>
      </c>
      <c r="M58" s="272">
        <v>10</v>
      </c>
    </row>
    <row r="59" spans="2:13" ht="15.75" customHeight="1" x14ac:dyDescent="0.25">
      <c r="B59" s="571"/>
      <c r="C59" s="272">
        <v>2020</v>
      </c>
      <c r="D59" s="272">
        <v>2021</v>
      </c>
      <c r="E59" s="272">
        <v>2022</v>
      </c>
      <c r="F59" s="272">
        <v>2023</v>
      </c>
      <c r="G59" s="272">
        <v>2024</v>
      </c>
      <c r="H59" s="272">
        <v>2025</v>
      </c>
      <c r="I59" s="272">
        <v>2026</v>
      </c>
      <c r="J59" s="272">
        <v>2027</v>
      </c>
      <c r="K59" s="272">
        <v>2028</v>
      </c>
      <c r="L59" s="272">
        <v>2029</v>
      </c>
      <c r="M59" s="272">
        <v>2030</v>
      </c>
    </row>
    <row r="60" spans="2:13" ht="15.75" customHeight="1" x14ac:dyDescent="0.25">
      <c r="B60" s="255" t="s">
        <v>530</v>
      </c>
      <c r="C60" s="266">
        <v>0</v>
      </c>
      <c r="D60" s="267">
        <f>'Cálculo Demanda'!E79</f>
        <v>57.301136140833435</v>
      </c>
      <c r="E60" s="267">
        <f>'Cálculo Demanda'!F79</f>
        <v>44.131991976214074</v>
      </c>
      <c r="F60" s="267">
        <f>'Cálculo Demanda'!G79</f>
        <v>33.989425811763589</v>
      </c>
      <c r="G60" s="267">
        <f>'Cálculo Demanda'!H79</f>
        <v>26.177859083180422</v>
      </c>
      <c r="H60" s="267">
        <f>'Cálculo Demanda'!I79</f>
        <v>20.161573483882719</v>
      </c>
      <c r="I60" s="267">
        <f>'Cálculo Demanda'!J79</f>
        <v>15.527971330825011</v>
      </c>
      <c r="J60" s="267">
        <f>'Cálculo Demanda'!K79</f>
        <v>11.95927955938928</v>
      </c>
      <c r="K60" s="267">
        <f>'Cálculo Demanda'!L79</f>
        <v>9.2107568034791871</v>
      </c>
      <c r="L60" s="267">
        <f>'Cálculo Demanda'!M79</f>
        <v>7.0939089994122133</v>
      </c>
      <c r="M60" s="267">
        <f>'Cálculo Demanda'!N79</f>
        <v>5.4635624374462726</v>
      </c>
    </row>
    <row r="61" spans="2:13" ht="15.75" customHeight="1" x14ac:dyDescent="0.25">
      <c r="B61" s="255" t="s">
        <v>528</v>
      </c>
      <c r="C61" s="266">
        <v>0</v>
      </c>
      <c r="D61" s="267">
        <f>'Cálculo Demanda'!E80</f>
        <v>15578.202324051119</v>
      </c>
      <c r="E61" s="267">
        <f>'Cálculo Demanda'!F80</f>
        <v>15927.249711235947</v>
      </c>
      <c r="F61" s="267">
        <f>'Cálculo Demanda'!G80</f>
        <v>16284.117903155893</v>
      </c>
      <c r="G61" s="267">
        <f>'Cálculo Demanda'!H80</f>
        <v>16648.982133859256</v>
      </c>
      <c r="H61" s="267">
        <f>'Cálculo Demanda'!I80</f>
        <v>17022.02156371301</v>
      </c>
      <c r="I61" s="267">
        <f>'Cálculo Demanda'!J80</f>
        <v>17403.419367376453</v>
      </c>
      <c r="J61" s="267">
        <f>'Cálculo Demanda'!K80</f>
        <v>17793.362823746</v>
      </c>
      <c r="K61" s="267">
        <f>'Cálculo Demanda'!L80</f>
        <v>18192.043407915295</v>
      </c>
      <c r="L61" s="267">
        <f>'Cálculo Demanda'!M80</f>
        <v>18599.656885195804</v>
      </c>
      <c r="M61" s="267">
        <f>'Cálculo Demanda'!N80</f>
        <v>19016.403407244034</v>
      </c>
    </row>
    <row r="62" spans="2:13" ht="15.75" customHeight="1" x14ac:dyDescent="0.25">
      <c r="B62" s="255" t="s">
        <v>118</v>
      </c>
      <c r="C62" s="266">
        <v>0</v>
      </c>
      <c r="D62" s="267">
        <f>'Cálculo Demanda'!E81</f>
        <v>5.0613575091394267</v>
      </c>
      <c r="E62" s="267">
        <f>'Cálculo Demanda'!F81</f>
        <v>5.6927421856271252</v>
      </c>
      <c r="F62" s="267">
        <f>'Cálculo Demanda'!G81</f>
        <v>6.4028896464041427</v>
      </c>
      <c r="G62" s="267">
        <f>'Cálculo Demanda'!H81</f>
        <v>7.2016252426708212</v>
      </c>
      <c r="H62" s="267">
        <f>'Cálculo Demanda'!I81</f>
        <v>8.1000000000000014</v>
      </c>
      <c r="I62" s="267">
        <f>'Cálculo Demanda'!J81</f>
        <v>9.1104435164509692</v>
      </c>
      <c r="J62" s="267">
        <f>'Cálculo Demanda'!K81</f>
        <v>10.246935934128828</v>
      </c>
      <c r="K62" s="267">
        <f>'Cálculo Demanda'!L81</f>
        <v>11.525201363527458</v>
      </c>
      <c r="L62" s="267">
        <f>'Cálculo Demanda'!M81</f>
        <v>12.962925436807481</v>
      </c>
      <c r="M62" s="267">
        <f>'Cálculo Demanda'!N81</f>
        <v>14.580000000000007</v>
      </c>
    </row>
    <row r="63" spans="2:13" ht="15.75" customHeight="1" x14ac:dyDescent="0.25">
      <c r="B63" s="174"/>
      <c r="C63" s="174"/>
      <c r="D63" s="174"/>
      <c r="E63" s="174"/>
      <c r="F63" s="174"/>
      <c r="G63" s="174"/>
      <c r="H63" s="174"/>
      <c r="I63" s="174"/>
      <c r="J63" s="174"/>
      <c r="K63" s="174"/>
      <c r="L63" s="174"/>
    </row>
    <row r="64" spans="2:13" x14ac:dyDescent="0.25">
      <c r="B64" s="568" t="s">
        <v>753</v>
      </c>
      <c r="C64" s="568"/>
      <c r="D64" s="568"/>
      <c r="E64" s="568"/>
      <c r="F64" s="568"/>
      <c r="G64" s="568"/>
      <c r="H64" s="568"/>
      <c r="I64" s="568"/>
      <c r="J64" s="568"/>
      <c r="K64" s="568"/>
      <c r="L64" s="568"/>
      <c r="M64" s="568"/>
    </row>
    <row r="65" spans="2:12" x14ac:dyDescent="0.25">
      <c r="B65" s="268"/>
      <c r="C65" s="273"/>
      <c r="D65" s="268"/>
      <c r="E65" s="268"/>
      <c r="F65" s="268"/>
      <c r="G65" s="268"/>
      <c r="H65" s="268"/>
      <c r="I65" s="268"/>
      <c r="J65" s="268"/>
      <c r="K65" s="268"/>
      <c r="L65" s="268"/>
    </row>
    <row r="66" spans="2:12" ht="15.75" customHeight="1" x14ac:dyDescent="0.25">
      <c r="B66" s="269" t="s">
        <v>516</v>
      </c>
      <c r="C66" s="269" t="s">
        <v>459</v>
      </c>
      <c r="D66" s="269" t="s">
        <v>522</v>
      </c>
      <c r="E66" s="269" t="s">
        <v>523</v>
      </c>
      <c r="F66" s="269" t="s">
        <v>529</v>
      </c>
      <c r="G66" s="174"/>
      <c r="H66" s="174"/>
      <c r="I66" s="174"/>
      <c r="J66" s="174"/>
      <c r="K66" s="174"/>
      <c r="L66" s="174"/>
    </row>
    <row r="67" spans="2:12" ht="15.75" customHeight="1" x14ac:dyDescent="0.25">
      <c r="B67" s="257" t="s">
        <v>530</v>
      </c>
      <c r="C67" s="257"/>
      <c r="D67" s="269"/>
      <c r="E67" s="269"/>
      <c r="F67" s="269"/>
      <c r="G67" s="174"/>
      <c r="H67" s="174"/>
      <c r="I67" s="174"/>
      <c r="J67" s="174"/>
      <c r="K67" s="174"/>
      <c r="L67" s="174"/>
    </row>
    <row r="68" spans="2:12" ht="15.75" customHeight="1" x14ac:dyDescent="0.25">
      <c r="B68" s="258" t="s">
        <v>531</v>
      </c>
      <c r="C68" s="258" t="s">
        <v>536</v>
      </c>
      <c r="D68" s="270">
        <v>8</v>
      </c>
      <c r="E68" s="270">
        <v>15</v>
      </c>
      <c r="F68" s="270">
        <f>E68-D68</f>
        <v>7</v>
      </c>
      <c r="G68" s="174"/>
      <c r="H68" s="174"/>
      <c r="I68" s="174"/>
      <c r="J68" s="174"/>
      <c r="K68" s="174"/>
      <c r="L68" s="174"/>
    </row>
    <row r="69" spans="2:12" ht="15.75" customHeight="1" x14ac:dyDescent="0.25">
      <c r="B69" s="258" t="s">
        <v>533</v>
      </c>
      <c r="C69" s="258" t="s">
        <v>534</v>
      </c>
      <c r="D69" s="270">
        <v>1</v>
      </c>
      <c r="E69" s="270">
        <v>5</v>
      </c>
      <c r="F69" s="270">
        <f>E69-D69</f>
        <v>4</v>
      </c>
      <c r="G69" s="174"/>
      <c r="H69" s="174"/>
      <c r="I69" s="174"/>
      <c r="J69" s="174"/>
      <c r="K69" s="174"/>
      <c r="L69" s="174"/>
    </row>
    <row r="70" spans="2:12" ht="15.75" customHeight="1" x14ac:dyDescent="0.25">
      <c r="B70" s="257" t="s">
        <v>117</v>
      </c>
      <c r="C70" s="258"/>
      <c r="D70" s="270"/>
      <c r="E70" s="270"/>
      <c r="F70" s="270"/>
      <c r="G70" s="174"/>
      <c r="H70" s="174"/>
      <c r="I70" s="174"/>
      <c r="J70" s="174"/>
      <c r="K70" s="174"/>
      <c r="L70" s="174"/>
    </row>
    <row r="71" spans="2:12" ht="15.75" customHeight="1" x14ac:dyDescent="0.25">
      <c r="B71" s="258" t="s">
        <v>533</v>
      </c>
      <c r="C71" s="258" t="s">
        <v>534</v>
      </c>
      <c r="D71" s="270">
        <v>2</v>
      </c>
      <c r="E71" s="270">
        <v>10</v>
      </c>
      <c r="F71" s="270">
        <f t="shared" ref="F71:F76" si="2">E71-D71</f>
        <v>8</v>
      </c>
      <c r="G71" s="174"/>
      <c r="H71" s="174"/>
      <c r="I71" s="174"/>
      <c r="J71" s="174"/>
      <c r="K71" s="174"/>
      <c r="L71" s="174"/>
    </row>
    <row r="72" spans="2:12" ht="15.75" customHeight="1" x14ac:dyDescent="0.25">
      <c r="B72" s="258" t="s">
        <v>535</v>
      </c>
      <c r="C72" s="258" t="s">
        <v>536</v>
      </c>
      <c r="D72" s="270">
        <v>8</v>
      </c>
      <c r="E72" s="270">
        <v>10</v>
      </c>
      <c r="F72" s="270">
        <f t="shared" si="2"/>
        <v>2</v>
      </c>
      <c r="G72" s="174"/>
      <c r="H72" s="174"/>
      <c r="I72" s="174"/>
      <c r="J72" s="174"/>
      <c r="K72" s="174"/>
      <c r="L72" s="174"/>
    </row>
    <row r="73" spans="2:12" ht="15.75" customHeight="1" x14ac:dyDescent="0.25">
      <c r="B73" s="258" t="s">
        <v>537</v>
      </c>
      <c r="C73" s="258" t="s">
        <v>536</v>
      </c>
      <c r="D73" s="270">
        <v>8</v>
      </c>
      <c r="E73" s="270">
        <v>15</v>
      </c>
      <c r="F73" s="270">
        <f t="shared" si="2"/>
        <v>7</v>
      </c>
      <c r="G73" s="174"/>
      <c r="H73" s="174"/>
      <c r="I73" s="174"/>
      <c r="J73" s="174"/>
      <c r="K73" s="174"/>
      <c r="L73" s="174"/>
    </row>
    <row r="74" spans="2:12" ht="15.75" customHeight="1" x14ac:dyDescent="0.25">
      <c r="B74" s="258" t="s">
        <v>519</v>
      </c>
      <c r="C74" s="258" t="s">
        <v>536</v>
      </c>
      <c r="D74" s="270">
        <v>0</v>
      </c>
      <c r="E74" s="270">
        <v>20</v>
      </c>
      <c r="F74" s="270">
        <f t="shared" si="2"/>
        <v>20</v>
      </c>
      <c r="G74" s="174"/>
      <c r="H74" s="174"/>
      <c r="I74" s="174"/>
      <c r="J74" s="174"/>
      <c r="K74" s="174"/>
      <c r="L74" s="174"/>
    </row>
    <row r="75" spans="2:12" ht="21" customHeight="1" x14ac:dyDescent="0.25">
      <c r="B75" s="258" t="s">
        <v>538</v>
      </c>
      <c r="C75" s="258" t="s">
        <v>536</v>
      </c>
      <c r="D75" s="270">
        <v>0</v>
      </c>
      <c r="E75" s="270">
        <v>5</v>
      </c>
      <c r="F75" s="270">
        <f t="shared" si="2"/>
        <v>5</v>
      </c>
      <c r="G75" s="174"/>
      <c r="H75" s="174"/>
      <c r="I75" s="174"/>
      <c r="J75" s="174"/>
      <c r="K75" s="174"/>
      <c r="L75" s="174"/>
    </row>
    <row r="76" spans="2:12" ht="15.75" customHeight="1" x14ac:dyDescent="0.25">
      <c r="B76" s="258" t="s">
        <v>539</v>
      </c>
      <c r="C76" s="258" t="s">
        <v>536</v>
      </c>
      <c r="D76" s="270">
        <v>0</v>
      </c>
      <c r="E76" s="270">
        <v>5</v>
      </c>
      <c r="F76" s="270">
        <f t="shared" si="2"/>
        <v>5</v>
      </c>
      <c r="G76" s="174"/>
      <c r="H76" s="174"/>
      <c r="I76" s="174"/>
      <c r="J76" s="174"/>
      <c r="K76" s="174"/>
      <c r="L76" s="174"/>
    </row>
    <row r="77" spans="2:12" ht="15.75" customHeight="1" x14ac:dyDescent="0.25">
      <c r="B77" s="257" t="s">
        <v>113</v>
      </c>
      <c r="C77" s="258"/>
      <c r="D77" s="270"/>
      <c r="E77" s="270"/>
      <c r="F77" s="270"/>
      <c r="G77" s="174"/>
      <c r="H77" s="174"/>
      <c r="I77" s="174"/>
      <c r="J77" s="174"/>
      <c r="K77" s="174"/>
      <c r="L77" s="174"/>
    </row>
    <row r="78" spans="2:12" ht="15.75" customHeight="1" x14ac:dyDescent="0.25">
      <c r="B78" s="258" t="s">
        <v>540</v>
      </c>
      <c r="C78" s="258" t="s">
        <v>754</v>
      </c>
      <c r="D78" s="270">
        <v>8</v>
      </c>
      <c r="E78" s="270">
        <v>12</v>
      </c>
      <c r="F78" s="270">
        <f>E78-D78</f>
        <v>4</v>
      </c>
      <c r="G78" s="174"/>
      <c r="H78" s="174"/>
      <c r="I78" s="174"/>
      <c r="J78" s="174"/>
      <c r="K78" s="174"/>
      <c r="L78" s="174"/>
    </row>
    <row r="79" spans="2:12" ht="30" x14ac:dyDescent="0.25">
      <c r="B79" s="258" t="s">
        <v>542</v>
      </c>
      <c r="C79" s="258" t="s">
        <v>754</v>
      </c>
      <c r="D79" s="270">
        <v>0</v>
      </c>
      <c r="E79" s="270">
        <v>10</v>
      </c>
      <c r="F79" s="270">
        <f>E79-D79</f>
        <v>10</v>
      </c>
      <c r="G79" s="174"/>
      <c r="H79" s="174"/>
      <c r="I79" s="174"/>
      <c r="J79" s="174"/>
      <c r="K79" s="174"/>
      <c r="L79" s="174"/>
    </row>
    <row r="80" spans="2:12" ht="15.75" customHeight="1" x14ac:dyDescent="0.25">
      <c r="B80" s="174"/>
      <c r="C80" s="174"/>
      <c r="D80" s="174"/>
      <c r="E80" s="174"/>
      <c r="F80" s="174"/>
      <c r="G80" s="174"/>
      <c r="H80" s="174"/>
      <c r="I80" s="174"/>
      <c r="J80" s="174"/>
      <c r="K80" s="174"/>
      <c r="L80" s="174"/>
    </row>
    <row r="81" spans="2:14" x14ac:dyDescent="0.25">
      <c r="B81" s="552" t="s">
        <v>755</v>
      </c>
      <c r="C81" s="552"/>
      <c r="D81" s="552"/>
      <c r="E81" s="552"/>
      <c r="F81" s="552"/>
      <c r="G81" s="552"/>
      <c r="H81" s="552"/>
      <c r="I81" s="552"/>
      <c r="J81" s="552"/>
      <c r="K81" s="552"/>
      <c r="L81" s="552"/>
      <c r="M81" s="552"/>
      <c r="N81" s="320"/>
    </row>
    <row r="82" spans="2:14" ht="15.75" customHeight="1" x14ac:dyDescent="0.25">
      <c r="B82" s="467" t="s">
        <v>767</v>
      </c>
      <c r="C82" s="280">
        <v>0</v>
      </c>
      <c r="D82" s="280">
        <v>1</v>
      </c>
      <c r="E82" s="280">
        <v>2</v>
      </c>
      <c r="F82" s="280">
        <v>3</v>
      </c>
      <c r="G82" s="280">
        <v>4</v>
      </c>
      <c r="H82" s="280">
        <v>5</v>
      </c>
      <c r="I82" s="280">
        <v>6</v>
      </c>
      <c r="J82" s="280">
        <v>7</v>
      </c>
      <c r="K82" s="280">
        <v>8</v>
      </c>
      <c r="L82" s="280">
        <v>9</v>
      </c>
      <c r="M82" s="261">
        <v>10</v>
      </c>
    </row>
    <row r="83" spans="2:14" s="249" customFormat="1" ht="15.75" customHeight="1" x14ac:dyDescent="0.25">
      <c r="B83" s="467"/>
      <c r="C83" s="280">
        <v>2020</v>
      </c>
      <c r="D83" s="280">
        <v>2021</v>
      </c>
      <c r="E83" s="280">
        <v>2022</v>
      </c>
      <c r="F83" s="280">
        <v>2023</v>
      </c>
      <c r="G83" s="280">
        <v>2024</v>
      </c>
      <c r="H83" s="280">
        <v>2025</v>
      </c>
      <c r="I83" s="280">
        <v>2026</v>
      </c>
      <c r="J83" s="280">
        <v>2027</v>
      </c>
      <c r="K83" s="280">
        <v>2028</v>
      </c>
      <c r="L83" s="280">
        <v>2029</v>
      </c>
      <c r="M83" s="280">
        <v>2030</v>
      </c>
    </row>
    <row r="84" spans="2:14" ht="15.75" customHeight="1" x14ac:dyDescent="0.25">
      <c r="B84" s="306" t="s">
        <v>530</v>
      </c>
      <c r="C84" s="312">
        <f>$F$68*C60+$F$69*C60</f>
        <v>0</v>
      </c>
      <c r="D84" s="312">
        <f>$F$68*D60+$F$69*D60</f>
        <v>630.3124975491678</v>
      </c>
      <c r="E84" s="312">
        <f>$F$68*E60+$F$69*E60</f>
        <v>485.45191173835485</v>
      </c>
      <c r="F84" s="312">
        <f>$F$68*F60+$F$69*F60</f>
        <v>373.88368392939947</v>
      </c>
      <c r="G84" s="312">
        <f t="shared" ref="E84:M84" si="3">$F$68*G60+$F$69*G60</f>
        <v>287.95644991498466</v>
      </c>
      <c r="H84" s="312">
        <f t="shared" si="3"/>
        <v>221.77730832270993</v>
      </c>
      <c r="I84" s="312">
        <f t="shared" si="3"/>
        <v>170.80768463907512</v>
      </c>
      <c r="J84" s="312">
        <f t="shared" si="3"/>
        <v>131.55207515328209</v>
      </c>
      <c r="K84" s="312">
        <f t="shared" si="3"/>
        <v>101.31832483827105</v>
      </c>
      <c r="L84" s="312">
        <f t="shared" si="3"/>
        <v>78.032998993534349</v>
      </c>
      <c r="M84" s="312">
        <f t="shared" si="3"/>
        <v>60.099186811909</v>
      </c>
    </row>
    <row r="85" spans="2:14" ht="15.75" customHeight="1" x14ac:dyDescent="0.25">
      <c r="B85" s="322" t="s">
        <v>117</v>
      </c>
      <c r="C85" s="319">
        <f>$F$71*C61+$F$72*C61+$F$73*C61+$F$74*C61+$F$75*C61+$F$76*C61</f>
        <v>0</v>
      </c>
      <c r="D85" s="319">
        <f>$F$71*D61+$F$72*D61+$F$73*D61+$F$74*D61+$F$75*D61+$F$76*D61</f>
        <v>732175.50923040276</v>
      </c>
      <c r="E85" s="319">
        <f t="shared" ref="E85:M85" si="4">$F$71*E61+$F$72*E61+$F$73*E61+$F$74*E61+$F$75*E61+$F$76*E61</f>
        <v>748580.73642808944</v>
      </c>
      <c r="F85" s="319">
        <f t="shared" si="4"/>
        <v>765353.54144832678</v>
      </c>
      <c r="G85" s="319">
        <f t="shared" si="4"/>
        <v>782502.16029138502</v>
      </c>
      <c r="H85" s="319">
        <f t="shared" si="4"/>
        <v>800035.01349451137</v>
      </c>
      <c r="I85" s="319">
        <f t="shared" si="4"/>
        <v>817960.71026669338</v>
      </c>
      <c r="J85" s="319">
        <f t="shared" si="4"/>
        <v>836288.05271606194</v>
      </c>
      <c r="K85" s="319">
        <f t="shared" si="4"/>
        <v>855026.04017201881</v>
      </c>
      <c r="L85" s="319">
        <f t="shared" si="4"/>
        <v>874183.87360420276</v>
      </c>
      <c r="M85" s="319">
        <f t="shared" si="4"/>
        <v>893770.9601404696</v>
      </c>
    </row>
    <row r="86" spans="2:14" ht="15.75" customHeight="1" x14ac:dyDescent="0.25">
      <c r="B86" s="256" t="s">
        <v>113</v>
      </c>
      <c r="C86" s="242">
        <f>$F$78*C62+$F$79*C62</f>
        <v>0</v>
      </c>
      <c r="D86" s="242">
        <f>$F$78*D62+$F$79*D62</f>
        <v>70.859005127951974</v>
      </c>
      <c r="E86" s="242">
        <f t="shared" ref="E86:M86" si="5">$F$78*E62+$F$79*E62</f>
        <v>79.698390598779753</v>
      </c>
      <c r="F86" s="242">
        <f t="shared" si="5"/>
        <v>89.640455049657987</v>
      </c>
      <c r="G86" s="242">
        <f t="shared" si="5"/>
        <v>100.82275339739149</v>
      </c>
      <c r="H86" s="242">
        <f t="shared" si="5"/>
        <v>113.40000000000002</v>
      </c>
      <c r="I86" s="242">
        <f t="shared" si="5"/>
        <v>127.54620923031356</v>
      </c>
      <c r="J86" s="242">
        <f t="shared" si="5"/>
        <v>143.45710307780359</v>
      </c>
      <c r="K86" s="242">
        <f t="shared" si="5"/>
        <v>161.35281908938441</v>
      </c>
      <c r="L86" s="242">
        <f t="shared" si="5"/>
        <v>181.48095611530474</v>
      </c>
      <c r="M86" s="242">
        <f t="shared" si="5"/>
        <v>204.12000000000009</v>
      </c>
    </row>
    <row r="87" spans="2:14" ht="15.75" customHeight="1" x14ac:dyDescent="0.25">
      <c r="B87" s="213" t="s">
        <v>114</v>
      </c>
      <c r="C87" s="247">
        <f t="shared" ref="C87:H87" si="6">SUM(C84:C86)</f>
        <v>0</v>
      </c>
      <c r="D87" s="271">
        <f>SUM(D84:D86)</f>
        <v>732876.68073307991</v>
      </c>
      <c r="E87" s="271">
        <f t="shared" si="6"/>
        <v>749145.88673042657</v>
      </c>
      <c r="F87" s="271">
        <f t="shared" si="6"/>
        <v>765817.06558730593</v>
      </c>
      <c r="G87" s="271">
        <f t="shared" si="6"/>
        <v>782890.93949469738</v>
      </c>
      <c r="H87" s="271">
        <f t="shared" si="6"/>
        <v>800370.19080283411</v>
      </c>
      <c r="I87" s="271">
        <f t="shared" ref="I87:M87" si="7">SUM(I84:I86)</f>
        <v>818259.06416056282</v>
      </c>
      <c r="J87" s="271">
        <f t="shared" si="7"/>
        <v>836563.06189429306</v>
      </c>
      <c r="K87" s="271">
        <f t="shared" si="7"/>
        <v>855288.71131594654</v>
      </c>
      <c r="L87" s="271">
        <f t="shared" si="7"/>
        <v>874443.38755931158</v>
      </c>
      <c r="M87" s="271">
        <f t="shared" si="7"/>
        <v>894035.17932728154</v>
      </c>
    </row>
    <row r="88" spans="2:14" ht="15.75" customHeight="1" x14ac:dyDescent="0.25"/>
    <row r="89" spans="2:14" ht="15.75" customHeight="1" x14ac:dyDescent="0.25"/>
    <row r="90" spans="2:14" ht="15" customHeight="1" x14ac:dyDescent="0.25">
      <c r="B90" s="559" t="s">
        <v>753</v>
      </c>
      <c r="C90" s="559"/>
      <c r="D90" s="559"/>
      <c r="E90" s="559"/>
      <c r="F90" s="559"/>
      <c r="G90" s="559"/>
      <c r="H90" s="559"/>
      <c r="I90" s="559"/>
      <c r="J90" s="559"/>
      <c r="K90" s="559"/>
      <c r="L90" s="559"/>
      <c r="M90" s="559"/>
    </row>
    <row r="91" spans="2:14" s="317" customFormat="1" ht="15" customHeight="1" x14ac:dyDescent="0.25">
      <c r="B91" s="412"/>
      <c r="C91" s="412"/>
      <c r="D91" s="412"/>
      <c r="E91" s="412"/>
      <c r="F91" s="412"/>
      <c r="G91" s="412"/>
      <c r="H91" s="412"/>
      <c r="I91" s="412"/>
      <c r="J91" s="412"/>
      <c r="K91" s="412"/>
      <c r="L91" s="412"/>
      <c r="M91" s="412"/>
    </row>
    <row r="92" spans="2:14" ht="15.75" customHeight="1" x14ac:dyDescent="0.25">
      <c r="B92" s="258" t="s">
        <v>516</v>
      </c>
      <c r="C92" s="270" t="s">
        <v>459</v>
      </c>
      <c r="D92" s="270" t="s">
        <v>522</v>
      </c>
      <c r="E92" s="270" t="s">
        <v>523</v>
      </c>
      <c r="F92" s="270" t="s">
        <v>529</v>
      </c>
      <c r="G92" s="261" t="s">
        <v>544</v>
      </c>
      <c r="H92" s="270" t="s">
        <v>522</v>
      </c>
      <c r="I92" s="270" t="s">
        <v>523</v>
      </c>
      <c r="J92" s="270" t="s">
        <v>529</v>
      </c>
    </row>
    <row r="93" spans="2:14" ht="15.75" customHeight="1" x14ac:dyDescent="0.25">
      <c r="B93" s="257" t="s">
        <v>530</v>
      </c>
      <c r="C93" s="270"/>
      <c r="D93" s="270"/>
      <c r="E93" s="270"/>
      <c r="F93" s="270"/>
      <c r="G93" s="261"/>
      <c r="H93" s="261"/>
      <c r="I93" s="261"/>
      <c r="J93" s="261"/>
    </row>
    <row r="94" spans="2:14" ht="15.75" customHeight="1" x14ac:dyDescent="0.25">
      <c r="B94" s="258" t="s">
        <v>531</v>
      </c>
      <c r="C94" s="270" t="s">
        <v>532</v>
      </c>
      <c r="D94" s="270">
        <f>D68</f>
        <v>8</v>
      </c>
      <c r="E94" s="270">
        <f>E68</f>
        <v>15</v>
      </c>
      <c r="F94" s="270">
        <f t="shared" ref="F94:F95" si="8">E94-D94</f>
        <v>7</v>
      </c>
      <c r="G94" s="284">
        <v>0.84750000000000003</v>
      </c>
      <c r="H94" s="261">
        <f>D94*G94</f>
        <v>6.78</v>
      </c>
      <c r="I94" s="261">
        <f>E94*G94</f>
        <v>12.7125</v>
      </c>
      <c r="J94" s="261">
        <f>I94-H94</f>
        <v>5.9325000000000001</v>
      </c>
    </row>
    <row r="95" spans="2:14" ht="15.75" customHeight="1" x14ac:dyDescent="0.25">
      <c r="B95" s="258" t="s">
        <v>533</v>
      </c>
      <c r="C95" s="270" t="s">
        <v>534</v>
      </c>
      <c r="D95" s="270">
        <f>D69</f>
        <v>1</v>
      </c>
      <c r="E95" s="270">
        <f>E69</f>
        <v>5</v>
      </c>
      <c r="F95" s="270">
        <f t="shared" si="8"/>
        <v>4</v>
      </c>
      <c r="G95" s="285">
        <v>0.84750000000000003</v>
      </c>
      <c r="H95" s="398">
        <f>D95*G95</f>
        <v>0.84750000000000003</v>
      </c>
      <c r="I95" s="261">
        <f>E95*G95</f>
        <v>4.2374999999999998</v>
      </c>
      <c r="J95" s="398">
        <f t="shared" ref="J95:J105" si="9">I95-H95</f>
        <v>3.3899999999999997</v>
      </c>
    </row>
    <row r="96" spans="2:14" ht="15.75" customHeight="1" x14ac:dyDescent="0.25">
      <c r="B96" s="257" t="s">
        <v>117</v>
      </c>
      <c r="C96" s="270"/>
      <c r="D96" s="270"/>
      <c r="E96" s="270"/>
      <c r="F96" s="270"/>
      <c r="G96" s="285"/>
      <c r="H96" s="398"/>
      <c r="I96" s="261"/>
      <c r="J96" s="398"/>
    </row>
    <row r="97" spans="2:13" ht="15.75" customHeight="1" x14ac:dyDescent="0.25">
      <c r="B97" s="258" t="s">
        <v>533</v>
      </c>
      <c r="C97" s="270" t="s">
        <v>534</v>
      </c>
      <c r="D97" s="270">
        <f t="shared" ref="D97:E102" si="10">D71</f>
        <v>2</v>
      </c>
      <c r="E97" s="270">
        <f t="shared" si="10"/>
        <v>10</v>
      </c>
      <c r="F97" s="270">
        <f t="shared" ref="F97:F102" si="11">E97-D97</f>
        <v>8</v>
      </c>
      <c r="G97" s="285">
        <v>0.84750000000000003</v>
      </c>
      <c r="H97" s="398">
        <f>D97*G97</f>
        <v>1.6950000000000001</v>
      </c>
      <c r="I97" s="261">
        <f>E97*G97</f>
        <v>8.4749999999999996</v>
      </c>
      <c r="J97" s="398">
        <f t="shared" si="9"/>
        <v>6.7799999999999994</v>
      </c>
    </row>
    <row r="98" spans="2:13" ht="15.75" customHeight="1" x14ac:dyDescent="0.25">
      <c r="B98" s="258" t="s">
        <v>535</v>
      </c>
      <c r="C98" s="270" t="s">
        <v>536</v>
      </c>
      <c r="D98" s="270">
        <f t="shared" si="10"/>
        <v>8</v>
      </c>
      <c r="E98" s="270">
        <f t="shared" si="10"/>
        <v>10</v>
      </c>
      <c r="F98" s="270">
        <f t="shared" si="11"/>
        <v>2</v>
      </c>
      <c r="G98" s="285">
        <v>0.84750000000000003</v>
      </c>
      <c r="H98" s="398">
        <f t="shared" ref="H98:H105" si="12">D98*G98</f>
        <v>6.78</v>
      </c>
      <c r="I98" s="261">
        <f t="shared" ref="I98:I102" si="13">E98*G98</f>
        <v>8.4749999999999996</v>
      </c>
      <c r="J98" s="398">
        <f t="shared" si="9"/>
        <v>1.6949999999999994</v>
      </c>
    </row>
    <row r="99" spans="2:13" ht="15.75" customHeight="1" x14ac:dyDescent="0.25">
      <c r="B99" s="258" t="s">
        <v>537</v>
      </c>
      <c r="C99" s="270" t="s">
        <v>536</v>
      </c>
      <c r="D99" s="270">
        <f t="shared" si="10"/>
        <v>8</v>
      </c>
      <c r="E99" s="270">
        <f t="shared" si="10"/>
        <v>15</v>
      </c>
      <c r="F99" s="270">
        <f t="shared" si="11"/>
        <v>7</v>
      </c>
      <c r="G99" s="285">
        <v>0.84750000000000003</v>
      </c>
      <c r="H99" s="398">
        <f t="shared" si="12"/>
        <v>6.78</v>
      </c>
      <c r="I99" s="261">
        <f>E99*G99</f>
        <v>12.7125</v>
      </c>
      <c r="J99" s="398">
        <f t="shared" si="9"/>
        <v>5.9325000000000001</v>
      </c>
    </row>
    <row r="100" spans="2:13" ht="15.75" customHeight="1" x14ac:dyDescent="0.25">
      <c r="B100" s="258" t="s">
        <v>519</v>
      </c>
      <c r="C100" s="270" t="s">
        <v>536</v>
      </c>
      <c r="D100" s="270">
        <f t="shared" si="10"/>
        <v>0</v>
      </c>
      <c r="E100" s="270">
        <f t="shared" si="10"/>
        <v>20</v>
      </c>
      <c r="F100" s="270">
        <f t="shared" si="11"/>
        <v>20</v>
      </c>
      <c r="G100" s="285">
        <v>0.84750000000000003</v>
      </c>
      <c r="H100" s="398">
        <f t="shared" si="12"/>
        <v>0</v>
      </c>
      <c r="I100" s="261">
        <f t="shared" si="13"/>
        <v>16.95</v>
      </c>
      <c r="J100" s="398">
        <f t="shared" si="9"/>
        <v>16.95</v>
      </c>
    </row>
    <row r="101" spans="2:13" x14ac:dyDescent="0.25">
      <c r="B101" s="258" t="s">
        <v>538</v>
      </c>
      <c r="C101" s="270" t="s">
        <v>536</v>
      </c>
      <c r="D101" s="270">
        <f t="shared" si="10"/>
        <v>0</v>
      </c>
      <c r="E101" s="270">
        <f t="shared" si="10"/>
        <v>5</v>
      </c>
      <c r="F101" s="270">
        <f t="shared" si="11"/>
        <v>5</v>
      </c>
      <c r="G101" s="261">
        <v>0.79</v>
      </c>
      <c r="H101" s="398">
        <f t="shared" si="12"/>
        <v>0</v>
      </c>
      <c r="I101" s="261">
        <f>E101*G101</f>
        <v>3.95</v>
      </c>
      <c r="J101" s="398">
        <f t="shared" si="9"/>
        <v>3.95</v>
      </c>
    </row>
    <row r="102" spans="2:13" ht="15.75" customHeight="1" x14ac:dyDescent="0.25">
      <c r="B102" s="258" t="s">
        <v>539</v>
      </c>
      <c r="C102" s="270" t="s">
        <v>536</v>
      </c>
      <c r="D102" s="270">
        <f t="shared" si="10"/>
        <v>0</v>
      </c>
      <c r="E102" s="270">
        <f t="shared" si="10"/>
        <v>5</v>
      </c>
      <c r="F102" s="270">
        <f t="shared" si="11"/>
        <v>5</v>
      </c>
      <c r="G102" s="285">
        <v>0.84750000000000003</v>
      </c>
      <c r="H102" s="398">
        <f t="shared" si="12"/>
        <v>0</v>
      </c>
      <c r="I102" s="261">
        <f t="shared" si="13"/>
        <v>4.2374999999999998</v>
      </c>
      <c r="J102" s="398">
        <f t="shared" si="9"/>
        <v>4.2374999999999998</v>
      </c>
    </row>
    <row r="103" spans="2:13" ht="15.75" customHeight="1" x14ac:dyDescent="0.25">
      <c r="B103" s="257" t="s">
        <v>113</v>
      </c>
      <c r="C103" s="270"/>
      <c r="D103" s="270"/>
      <c r="E103" s="270"/>
      <c r="F103" s="270"/>
      <c r="G103" s="285"/>
      <c r="H103" s="398"/>
      <c r="I103" s="261"/>
      <c r="J103" s="398"/>
    </row>
    <row r="104" spans="2:13" ht="15.75" customHeight="1" x14ac:dyDescent="0.25">
      <c r="B104" s="258" t="s">
        <v>540</v>
      </c>
      <c r="C104" s="270" t="s">
        <v>541</v>
      </c>
      <c r="D104" s="270">
        <f>D78</f>
        <v>8</v>
      </c>
      <c r="E104" s="270">
        <f>E78</f>
        <v>12</v>
      </c>
      <c r="F104" s="270">
        <f t="shared" ref="F104:F105" si="14">E104-D104</f>
        <v>4</v>
      </c>
      <c r="G104" s="285">
        <v>0.84750000000000003</v>
      </c>
      <c r="H104" s="398">
        <f t="shared" si="12"/>
        <v>6.78</v>
      </c>
      <c r="I104" s="261">
        <f>E104*G104</f>
        <v>10.17</v>
      </c>
      <c r="J104" s="398">
        <f t="shared" si="9"/>
        <v>3.3899999999999997</v>
      </c>
    </row>
    <row r="105" spans="2:13" ht="18.75" customHeight="1" x14ac:dyDescent="0.25">
      <c r="B105" s="258" t="s">
        <v>542</v>
      </c>
      <c r="C105" s="270" t="s">
        <v>541</v>
      </c>
      <c r="D105" s="270">
        <f>D79</f>
        <v>0</v>
      </c>
      <c r="E105" s="270">
        <f>E79</f>
        <v>10</v>
      </c>
      <c r="F105" s="270">
        <f t="shared" si="14"/>
        <v>10</v>
      </c>
      <c r="G105" s="286">
        <v>0.79</v>
      </c>
      <c r="H105" s="398">
        <f t="shared" si="12"/>
        <v>0</v>
      </c>
      <c r="I105" s="261">
        <f>E105*G105</f>
        <v>7.9</v>
      </c>
      <c r="J105" s="398">
        <f t="shared" si="9"/>
        <v>7.9</v>
      </c>
    </row>
    <row r="106" spans="2:13" ht="15.75" customHeight="1" x14ac:dyDescent="0.25"/>
    <row r="107" spans="2:13" x14ac:dyDescent="0.25">
      <c r="B107" s="569" t="s">
        <v>543</v>
      </c>
      <c r="C107" s="569"/>
      <c r="D107" s="569"/>
      <c r="E107" s="569"/>
      <c r="F107" s="569"/>
      <c r="G107" s="569"/>
      <c r="H107" s="569"/>
      <c r="I107" s="569"/>
      <c r="J107" s="569"/>
      <c r="K107" s="569"/>
      <c r="L107" s="569"/>
      <c r="M107" s="569"/>
    </row>
    <row r="108" spans="2:13" ht="15.75" customHeight="1" x14ac:dyDescent="0.25">
      <c r="B108" s="467" t="s">
        <v>767</v>
      </c>
      <c r="C108" s="389">
        <v>0</v>
      </c>
      <c r="D108" s="389">
        <v>1</v>
      </c>
      <c r="E108" s="389">
        <v>2</v>
      </c>
      <c r="F108" s="389">
        <v>3</v>
      </c>
      <c r="G108" s="389">
        <v>4</v>
      </c>
      <c r="H108" s="389">
        <v>5</v>
      </c>
      <c r="I108" s="389">
        <v>6</v>
      </c>
      <c r="J108" s="389">
        <v>7</v>
      </c>
      <c r="K108" s="389">
        <v>8</v>
      </c>
      <c r="L108" s="389">
        <v>9</v>
      </c>
      <c r="M108" s="398">
        <v>10</v>
      </c>
    </row>
    <row r="109" spans="2:13" s="387" customFormat="1" ht="15.75" customHeight="1" x14ac:dyDescent="0.25">
      <c r="B109" s="467"/>
      <c r="C109" s="389">
        <v>2020</v>
      </c>
      <c r="D109" s="389">
        <v>2021</v>
      </c>
      <c r="E109" s="389">
        <v>2022</v>
      </c>
      <c r="F109" s="389">
        <v>2023</v>
      </c>
      <c r="G109" s="389">
        <v>2024</v>
      </c>
      <c r="H109" s="389">
        <v>2025</v>
      </c>
      <c r="I109" s="389">
        <v>2026</v>
      </c>
      <c r="J109" s="389">
        <v>2027</v>
      </c>
      <c r="K109" s="389">
        <v>2028</v>
      </c>
      <c r="L109" s="389">
        <v>2029</v>
      </c>
      <c r="M109" s="389">
        <v>2030</v>
      </c>
    </row>
    <row r="110" spans="2:13" ht="15.75" customHeight="1" x14ac:dyDescent="0.25">
      <c r="B110" s="256" t="s">
        <v>530</v>
      </c>
      <c r="C110" s="242">
        <f t="shared" ref="C110:M110" si="15">$J$94*C60+$J$95*C60</f>
        <v>0</v>
      </c>
      <c r="D110" s="242">
        <f t="shared" si="15"/>
        <v>534.18984167291967</v>
      </c>
      <c r="E110" s="242">
        <f t="shared" si="15"/>
        <v>411.42049519825571</v>
      </c>
      <c r="F110" s="242">
        <f t="shared" si="15"/>
        <v>316.86642213016603</v>
      </c>
      <c r="G110" s="242">
        <f t="shared" si="15"/>
        <v>244.04309130294948</v>
      </c>
      <c r="H110" s="242">
        <f t="shared" si="15"/>
        <v>187.95626880349664</v>
      </c>
      <c r="I110" s="242">
        <f t="shared" si="15"/>
        <v>144.75951273161616</v>
      </c>
      <c r="J110" s="242">
        <f t="shared" si="15"/>
        <v>111.49038369240657</v>
      </c>
      <c r="K110" s="242">
        <f t="shared" si="15"/>
        <v>85.867280300434714</v>
      </c>
      <c r="L110" s="242">
        <f t="shared" si="15"/>
        <v>66.132966647020353</v>
      </c>
      <c r="M110" s="242">
        <f t="shared" si="15"/>
        <v>50.934060823092878</v>
      </c>
    </row>
    <row r="111" spans="2:13" ht="15.75" customHeight="1" x14ac:dyDescent="0.25">
      <c r="B111" s="256" t="s">
        <v>117</v>
      </c>
      <c r="C111" s="242">
        <f>$J$97*C61+$J$98*C61+$J$99*C61+$J$100*C61+$J$101*C61+$J$102*C61</f>
        <v>0</v>
      </c>
      <c r="D111" s="242">
        <f>$J$97*D61+$J$98*D61+$J$99*D61+$J$100*D61+$J$101*D61+$J$102*D61</f>
        <v>616040.01090460154</v>
      </c>
      <c r="E111" s="242">
        <f>$J$97*E61+$J$98*E61+$J$99*E61+$J$100*E61+$J$101*E61+$J$102*E61</f>
        <v>629843.08983082545</v>
      </c>
      <c r="F111" s="242">
        <f t="shared" ref="F111:M111" si="16">$J$97*F61+$J$98*F61+$J$99*F61+$J$100*F61+$J$101*F61+$J$102*F61</f>
        <v>643955.44248029974</v>
      </c>
      <c r="G111" s="242">
        <f t="shared" si="16"/>
        <v>658383.99848346424</v>
      </c>
      <c r="H111" s="242">
        <f t="shared" si="16"/>
        <v>673135.84273703094</v>
      </c>
      <c r="I111" s="242">
        <f t="shared" si="16"/>
        <v>688218.21888290183</v>
      </c>
      <c r="J111" s="242">
        <f t="shared" si="16"/>
        <v>703638.53286503558</v>
      </c>
      <c r="K111" s="242">
        <f t="shared" si="16"/>
        <v>719404.35656601039</v>
      </c>
      <c r="L111" s="242">
        <f t="shared" si="16"/>
        <v>735523.43152506812</v>
      </c>
      <c r="M111" s="242">
        <f t="shared" si="16"/>
        <v>752003.67273946526</v>
      </c>
    </row>
    <row r="112" spans="2:13" ht="15.75" customHeight="1" x14ac:dyDescent="0.25">
      <c r="B112" s="256" t="s">
        <v>113</v>
      </c>
      <c r="C112" s="242">
        <f>$J$104*C62+C62*$J$105</f>
        <v>0</v>
      </c>
      <c r="D112" s="242">
        <f>$J$104*D62+D62*$J$105</f>
        <v>57.142726278184128</v>
      </c>
      <c r="E112" s="242">
        <f t="shared" ref="E112:M112" si="17">$J$104*E62+E62*$J$105</f>
        <v>64.271059275730238</v>
      </c>
      <c r="F112" s="242">
        <f t="shared" si="17"/>
        <v>72.288624107902763</v>
      </c>
      <c r="G112" s="242">
        <f t="shared" si="17"/>
        <v>81.306348989753573</v>
      </c>
      <c r="H112" s="242">
        <f t="shared" si="17"/>
        <v>91.449000000000012</v>
      </c>
      <c r="I112" s="242">
        <f t="shared" si="17"/>
        <v>102.85690730073145</v>
      </c>
      <c r="J112" s="242">
        <f t="shared" si="17"/>
        <v>115.68790669631447</v>
      </c>
      <c r="K112" s="242">
        <f t="shared" si="17"/>
        <v>130.11952339422498</v>
      </c>
      <c r="L112" s="242">
        <f t="shared" si="17"/>
        <v>146.35142818155646</v>
      </c>
      <c r="M112" s="242">
        <f t="shared" si="17"/>
        <v>164.60820000000007</v>
      </c>
    </row>
    <row r="113" spans="2:13" ht="15.75" customHeight="1" x14ac:dyDescent="0.25">
      <c r="B113" s="237" t="s">
        <v>114</v>
      </c>
      <c r="C113" s="242">
        <f t="shared" ref="C113:H113" si="18">SUM(C110:C112)</f>
        <v>0</v>
      </c>
      <c r="D113" s="271">
        <f>SUM(D110:D112)</f>
        <v>616631.3434725526</v>
      </c>
      <c r="E113" s="271">
        <f t="shared" si="18"/>
        <v>630318.7813852994</v>
      </c>
      <c r="F113" s="271">
        <f t="shared" si="18"/>
        <v>644344.59752653784</v>
      </c>
      <c r="G113" s="271">
        <f t="shared" si="18"/>
        <v>658709.34792375693</v>
      </c>
      <c r="H113" s="271">
        <f t="shared" si="18"/>
        <v>673415.24800583441</v>
      </c>
      <c r="I113" s="271">
        <f t="shared" ref="I113:M113" si="19">SUM(I110:I112)</f>
        <v>688465.83530293417</v>
      </c>
      <c r="J113" s="271">
        <f t="shared" si="19"/>
        <v>703865.71115542436</v>
      </c>
      <c r="K113" s="271">
        <f t="shared" si="19"/>
        <v>719620.34336970514</v>
      </c>
      <c r="L113" s="271">
        <f t="shared" si="19"/>
        <v>735735.91591989668</v>
      </c>
      <c r="M113" s="271">
        <f t="shared" si="19"/>
        <v>752219.21500028833</v>
      </c>
    </row>
    <row r="114" spans="2:13" ht="15.75" customHeight="1" x14ac:dyDescent="0.25"/>
    <row r="115" spans="2:13" ht="15.75" customHeight="1" x14ac:dyDescent="0.25"/>
    <row r="116" spans="2:13" ht="15.75" customHeight="1" x14ac:dyDescent="0.25"/>
    <row r="117" spans="2:13" ht="15.75" customHeight="1" x14ac:dyDescent="0.25"/>
    <row r="118" spans="2:13" ht="15.75" customHeight="1" x14ac:dyDescent="0.25">
      <c r="B118" s="253" t="s">
        <v>545</v>
      </c>
      <c r="C118" s="1"/>
      <c r="D118" s="1"/>
    </row>
    <row r="119" spans="2:13" ht="15.75" customHeight="1" x14ac:dyDescent="0.25">
      <c r="B119" s="253" t="s">
        <v>546</v>
      </c>
      <c r="C119" s="1"/>
      <c r="D119" s="1"/>
    </row>
    <row r="120" spans="2:13" ht="15.75" customHeight="1" x14ac:dyDescent="0.25">
      <c r="B120" s="253" t="s">
        <v>547</v>
      </c>
      <c r="C120" s="1"/>
      <c r="D120" s="1"/>
    </row>
    <row r="121" spans="2:13" ht="15.75" customHeight="1" x14ac:dyDescent="0.25">
      <c r="B121" s="2"/>
      <c r="C121" s="2"/>
      <c r="D121" s="2"/>
    </row>
    <row r="122" spans="2:13" ht="15.75" customHeight="1" x14ac:dyDescent="0.25"/>
    <row r="123" spans="2:13" ht="15.75" customHeight="1" x14ac:dyDescent="0.25"/>
    <row r="124" spans="2:13" ht="15.75" customHeight="1" x14ac:dyDescent="0.25"/>
    <row r="125" spans="2:13" ht="15.75" customHeight="1" x14ac:dyDescent="0.25"/>
    <row r="126" spans="2:13" ht="15.75" customHeight="1" x14ac:dyDescent="0.25"/>
    <row r="127" spans="2:13" ht="15.75" customHeight="1" x14ac:dyDescent="0.25"/>
    <row r="128" spans="2:13"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sheetData>
  <mergeCells count="37">
    <mergeCell ref="B64:M64"/>
    <mergeCell ref="B81:M81"/>
    <mergeCell ref="B107:M107"/>
    <mergeCell ref="B50:F50"/>
    <mergeCell ref="B58:B59"/>
    <mergeCell ref="B82:B83"/>
    <mergeCell ref="B1:M1"/>
    <mergeCell ref="B4:M4"/>
    <mergeCell ref="B2:M2"/>
    <mergeCell ref="B5:M5"/>
    <mergeCell ref="B21:M21"/>
    <mergeCell ref="B14:F14"/>
    <mergeCell ref="B7:F7"/>
    <mergeCell ref="D19:E19"/>
    <mergeCell ref="B12:C12"/>
    <mergeCell ref="D12:E12"/>
    <mergeCell ref="B19:C19"/>
    <mergeCell ref="B8:C8"/>
    <mergeCell ref="D8:E8"/>
    <mergeCell ref="B15:C15"/>
    <mergeCell ref="D15:E15"/>
    <mergeCell ref="B108:B109"/>
    <mergeCell ref="B90:M90"/>
    <mergeCell ref="B31:C31"/>
    <mergeCell ref="D31:E31"/>
    <mergeCell ref="B23:F23"/>
    <mergeCell ref="B24:C24"/>
    <mergeCell ref="D24:E24"/>
    <mergeCell ref="B48:M48"/>
    <mergeCell ref="B55:M55"/>
    <mergeCell ref="B56:M56"/>
    <mergeCell ref="B33:F33"/>
    <mergeCell ref="B40:F40"/>
    <mergeCell ref="B41:C41"/>
    <mergeCell ref="D41:E41"/>
    <mergeCell ref="B46:C46"/>
    <mergeCell ref="D46:E46"/>
  </mergeCells>
  <hyperlinks>
    <hyperlink ref="B118" r:id="rId1" xr:uid="{00000000-0004-0000-0F00-000000000000}"/>
    <hyperlink ref="B119" r:id="rId2" xr:uid="{00000000-0004-0000-0F00-000001000000}"/>
    <hyperlink ref="B120" r:id="rId3" xr:uid="{00000000-0004-0000-0F00-000002000000}"/>
  </hyperlinks>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AL1008"/>
  <sheetViews>
    <sheetView showGridLines="0" topLeftCell="A68" zoomScale="82" zoomScaleNormal="82" workbookViewId="0">
      <selection activeCell="C72" sqref="C72:G76"/>
    </sheetView>
  </sheetViews>
  <sheetFormatPr baseColWidth="10" defaultColWidth="11.25" defaultRowHeight="15" customHeight="1" x14ac:dyDescent="0.25"/>
  <cols>
    <col min="1" max="1" width="2.625" style="8" customWidth="1"/>
    <col min="2" max="2" width="21.125" style="8" bestFit="1" customWidth="1"/>
    <col min="3" max="3" width="21.875" style="8" customWidth="1"/>
    <col min="4" max="4" width="66.75" style="8" customWidth="1"/>
    <col min="5" max="5" width="8.375" style="8" customWidth="1"/>
    <col min="6" max="6" width="7.875" style="8" customWidth="1"/>
    <col min="7" max="7" width="10.5" style="8" customWidth="1"/>
    <col min="8" max="9" width="14" style="8" customWidth="1"/>
    <col min="10" max="10" width="10.875" style="8" customWidth="1"/>
    <col min="11" max="11" width="7.625" style="8" customWidth="1"/>
    <col min="12" max="12" width="10.875" style="8" customWidth="1"/>
    <col min="13" max="13" width="6" style="8" customWidth="1"/>
    <col min="14" max="14" width="9.25" style="8" customWidth="1"/>
    <col min="15" max="15" width="12.75" style="8" customWidth="1"/>
    <col min="16" max="16" width="9.375" style="8" customWidth="1"/>
    <col min="17" max="17" width="11" style="8" customWidth="1"/>
    <col min="18" max="18" width="12.25" style="8" customWidth="1"/>
    <col min="19" max="38" width="11" style="8" customWidth="1"/>
    <col min="39" max="16384" width="11.25" style="8"/>
  </cols>
  <sheetData>
    <row r="1" spans="1:38" s="295" customFormat="1" ht="15" customHeight="1" x14ac:dyDescent="0.25">
      <c r="B1" s="566" t="s">
        <v>750</v>
      </c>
      <c r="C1" s="566"/>
      <c r="D1" s="566"/>
      <c r="E1" s="566"/>
      <c r="F1" s="566"/>
      <c r="G1" s="566"/>
      <c r="H1" s="566"/>
      <c r="I1" s="566"/>
      <c r="J1" s="566"/>
      <c r="K1" s="566"/>
      <c r="L1" s="566"/>
      <c r="M1" s="566"/>
    </row>
    <row r="2" spans="1:38" s="295" customFormat="1" ht="15" customHeight="1" x14ac:dyDescent="0.25">
      <c r="B2" s="584" t="s">
        <v>765</v>
      </c>
      <c r="C2" s="584"/>
      <c r="D2" s="584"/>
      <c r="E2" s="584"/>
      <c r="F2" s="584"/>
      <c r="G2" s="584"/>
      <c r="H2" s="584"/>
      <c r="I2" s="584"/>
      <c r="J2" s="584"/>
      <c r="K2" s="584"/>
      <c r="L2" s="584"/>
      <c r="M2" s="584"/>
      <c r="N2" s="584"/>
      <c r="O2" s="584"/>
      <c r="P2" s="584"/>
      <c r="Q2" s="584"/>
      <c r="R2" s="584"/>
      <c r="S2" s="584"/>
      <c r="T2" s="584"/>
      <c r="U2" s="584"/>
      <c r="V2" s="584"/>
      <c r="W2" s="584"/>
      <c r="X2" s="584"/>
      <c r="Y2" s="584"/>
      <c r="Z2" s="584"/>
    </row>
    <row r="3" spans="1:38" s="316" customFormat="1" ht="15" customHeight="1" x14ac:dyDescent="0.25">
      <c r="B3" s="583" t="s">
        <v>560</v>
      </c>
      <c r="C3" s="583"/>
      <c r="D3" s="583"/>
      <c r="E3" s="583"/>
      <c r="F3" s="583"/>
      <c r="G3" s="583"/>
      <c r="H3" s="583"/>
      <c r="I3" s="583"/>
      <c r="J3" s="583"/>
      <c r="K3" s="583"/>
      <c r="L3" s="583"/>
      <c r="M3" s="583"/>
      <c r="N3" s="583"/>
      <c r="O3" s="583"/>
      <c r="P3" s="583"/>
      <c r="Q3" s="583"/>
      <c r="R3" s="583"/>
      <c r="S3" s="583"/>
      <c r="T3" s="583"/>
      <c r="U3" s="583"/>
      <c r="V3" s="583"/>
      <c r="W3" s="583"/>
      <c r="X3" s="583"/>
      <c r="Y3" s="583"/>
      <c r="Z3" s="583"/>
    </row>
    <row r="4" spans="1:38" s="316" customFormat="1" ht="15" customHeight="1" x14ac:dyDescent="0.25">
      <c r="B4" s="585" t="s">
        <v>756</v>
      </c>
      <c r="C4" s="585"/>
      <c r="D4" s="585"/>
      <c r="E4" s="585"/>
      <c r="F4" s="585"/>
      <c r="G4" s="585"/>
      <c r="H4" s="585"/>
      <c r="I4" s="585"/>
      <c r="J4" s="585"/>
      <c r="K4" s="585"/>
      <c r="L4" s="585"/>
      <c r="M4" s="585"/>
      <c r="N4" s="585"/>
      <c r="O4" s="585"/>
      <c r="P4" s="585"/>
      <c r="Q4" s="585"/>
      <c r="R4" s="585"/>
      <c r="S4" s="585"/>
      <c r="T4" s="585"/>
      <c r="U4" s="585"/>
      <c r="V4" s="585"/>
      <c r="W4" s="585"/>
      <c r="X4" s="585"/>
      <c r="Y4" s="585"/>
      <c r="Z4" s="585"/>
    </row>
    <row r="5" spans="1:38" s="316" customFormat="1" ht="15" hidden="1" customHeight="1" x14ac:dyDescent="0.25">
      <c r="B5" s="323"/>
      <c r="C5" s="323"/>
      <c r="D5" s="323"/>
      <c r="E5" s="323"/>
      <c r="F5" s="323"/>
      <c r="G5" s="323"/>
      <c r="H5" s="323"/>
      <c r="I5" s="323"/>
      <c r="J5" s="323"/>
      <c r="K5" s="323"/>
      <c r="L5" s="323"/>
      <c r="M5" s="323"/>
      <c r="N5" s="323"/>
      <c r="O5" s="323"/>
      <c r="P5" s="323"/>
      <c r="Q5" s="323"/>
      <c r="R5" s="323"/>
      <c r="S5" s="323"/>
      <c r="T5" s="323"/>
      <c r="U5" s="323"/>
      <c r="V5" s="323"/>
      <c r="W5" s="323"/>
      <c r="X5" s="323"/>
      <c r="Y5" s="323"/>
      <c r="Z5" s="323"/>
    </row>
    <row r="6" spans="1:38" s="316" customFormat="1" ht="15" hidden="1" customHeight="1" x14ac:dyDescent="0.25">
      <c r="B6" s="326" t="s">
        <v>768</v>
      </c>
      <c r="C6" s="326" t="s">
        <v>609</v>
      </c>
      <c r="D6" s="323"/>
      <c r="E6" s="323"/>
      <c r="F6" s="323"/>
      <c r="G6" s="323"/>
      <c r="H6" s="323"/>
      <c r="I6" s="323"/>
      <c r="J6" s="323"/>
      <c r="K6" s="323"/>
      <c r="L6" s="323"/>
      <c r="M6" s="323"/>
      <c r="N6" s="323"/>
      <c r="O6" s="323"/>
      <c r="P6" s="323"/>
      <c r="Q6" s="323"/>
      <c r="R6" s="323"/>
      <c r="S6" s="323"/>
      <c r="T6" s="323"/>
      <c r="U6" s="323"/>
      <c r="V6" s="323"/>
      <c r="W6" s="323"/>
      <c r="X6" s="323"/>
      <c r="Y6" s="323"/>
      <c r="Z6" s="323"/>
    </row>
    <row r="7" spans="1:38" s="316" customFormat="1" ht="15" hidden="1" customHeight="1" x14ac:dyDescent="0.25">
      <c r="B7" s="325" t="s">
        <v>757</v>
      </c>
      <c r="C7" s="341">
        <v>0.91</v>
      </c>
      <c r="D7" s="323"/>
      <c r="E7" s="323"/>
      <c r="F7" s="323"/>
      <c r="G7" s="323"/>
      <c r="H7" s="323"/>
      <c r="I7" s="323"/>
      <c r="J7" s="323"/>
      <c r="K7" s="323"/>
      <c r="L7" s="323"/>
      <c r="M7" s="323"/>
      <c r="N7" s="323"/>
      <c r="O7" s="323"/>
      <c r="P7" s="323"/>
      <c r="Q7" s="323"/>
      <c r="R7" s="323"/>
      <c r="S7" s="323"/>
      <c r="T7" s="323"/>
      <c r="U7" s="323"/>
      <c r="V7" s="323"/>
      <c r="W7" s="323"/>
      <c r="X7" s="323"/>
      <c r="Y7" s="323"/>
      <c r="Z7" s="323"/>
    </row>
    <row r="8" spans="1:38" s="316" customFormat="1" ht="15" hidden="1" customHeight="1" x14ac:dyDescent="0.25">
      <c r="B8" s="325" t="s">
        <v>758</v>
      </c>
      <c r="C8" s="341">
        <v>0.41</v>
      </c>
      <c r="D8" s="323"/>
      <c r="E8" s="323"/>
      <c r="F8" s="323"/>
      <c r="G8" s="323"/>
      <c r="H8" s="323"/>
      <c r="I8" s="323"/>
      <c r="J8" s="323"/>
      <c r="K8" s="323"/>
      <c r="L8" s="323"/>
      <c r="M8" s="323"/>
      <c r="N8" s="323"/>
      <c r="O8" s="323"/>
      <c r="P8" s="323"/>
      <c r="Q8" s="323"/>
      <c r="R8" s="323"/>
      <c r="S8" s="323"/>
      <c r="T8" s="323"/>
      <c r="U8" s="323"/>
      <c r="V8" s="323"/>
      <c r="W8" s="323"/>
      <c r="X8" s="323"/>
      <c r="Y8" s="323"/>
      <c r="Z8" s="323"/>
    </row>
    <row r="9" spans="1:38" s="316" customFormat="1" ht="15" hidden="1" customHeight="1" x14ac:dyDescent="0.25">
      <c r="B9" s="325" t="s">
        <v>759</v>
      </c>
      <c r="C9" s="341">
        <v>0.85</v>
      </c>
      <c r="D9" s="323"/>
      <c r="E9" s="323"/>
      <c r="F9" s="323"/>
      <c r="G9" s="323"/>
      <c r="H9" s="323"/>
      <c r="I9" s="323"/>
      <c r="J9" s="323"/>
      <c r="K9" s="323"/>
      <c r="L9" s="323"/>
      <c r="M9" s="323"/>
      <c r="N9" s="323"/>
      <c r="O9" s="323"/>
      <c r="P9" s="323"/>
      <c r="Q9" s="323"/>
      <c r="R9" s="323"/>
      <c r="S9" s="323"/>
      <c r="T9" s="323"/>
      <c r="U9" s="323"/>
      <c r="V9" s="323"/>
      <c r="W9" s="323"/>
      <c r="X9" s="323"/>
      <c r="Y9" s="323"/>
      <c r="Z9" s="323"/>
    </row>
    <row r="10" spans="1:38" s="316" customFormat="1" ht="15" hidden="1" customHeight="1" x14ac:dyDescent="0.25">
      <c r="B10" s="325" t="s">
        <v>760</v>
      </c>
      <c r="C10" s="341">
        <v>0.91</v>
      </c>
      <c r="D10" s="323"/>
      <c r="E10" s="323"/>
      <c r="F10" s="323"/>
      <c r="G10" s="323"/>
      <c r="H10" s="323"/>
      <c r="I10" s="323"/>
      <c r="J10" s="323"/>
      <c r="K10" s="323"/>
      <c r="L10" s="323"/>
      <c r="M10" s="323"/>
      <c r="N10" s="323"/>
      <c r="O10" s="323"/>
      <c r="P10" s="323"/>
      <c r="Q10" s="323"/>
      <c r="R10" s="323"/>
      <c r="S10" s="323"/>
      <c r="T10" s="323"/>
      <c r="U10" s="323"/>
      <c r="V10" s="323"/>
      <c r="W10" s="323"/>
      <c r="X10" s="323"/>
      <c r="Y10" s="323"/>
      <c r="Z10" s="323"/>
    </row>
    <row r="11" spans="1:38" s="316" customFormat="1" ht="15" customHeight="1" x14ac:dyDescent="0.25">
      <c r="B11" s="323"/>
      <c r="C11" s="323"/>
      <c r="D11" s="323"/>
      <c r="E11" s="323"/>
      <c r="F11" s="323"/>
      <c r="G11" s="323"/>
      <c r="H11" s="323"/>
      <c r="I11" s="323"/>
      <c r="J11" s="323"/>
      <c r="K11" s="323"/>
      <c r="L11" s="323"/>
      <c r="M11" s="323"/>
      <c r="N11" s="323"/>
      <c r="O11" s="323"/>
      <c r="P11" s="323"/>
      <c r="Q11" s="323"/>
      <c r="R11" s="323"/>
      <c r="S11" s="323"/>
      <c r="T11" s="323"/>
      <c r="U11" s="323"/>
      <c r="V11" s="323"/>
      <c r="W11" s="323"/>
      <c r="X11" s="323"/>
      <c r="Y11" s="323"/>
      <c r="Z11" s="323"/>
    </row>
    <row r="12" spans="1:38" s="316" customFormat="1" ht="15" customHeight="1" x14ac:dyDescent="0.25">
      <c r="B12" s="585" t="s">
        <v>761</v>
      </c>
      <c r="C12" s="585"/>
      <c r="D12" s="585"/>
      <c r="E12" s="585"/>
      <c r="F12" s="585"/>
      <c r="G12" s="585"/>
      <c r="H12" s="585"/>
      <c r="I12" s="585"/>
      <c r="J12" s="585"/>
      <c r="K12" s="585"/>
      <c r="L12" s="585"/>
      <c r="M12" s="585"/>
      <c r="N12" s="585"/>
      <c r="O12" s="585"/>
      <c r="P12" s="585"/>
      <c r="Q12" s="585"/>
      <c r="R12" s="585"/>
      <c r="S12" s="585"/>
      <c r="T12" s="585"/>
      <c r="U12" s="585"/>
      <c r="V12" s="585"/>
      <c r="W12" s="585"/>
      <c r="X12" s="585"/>
      <c r="Y12" s="585"/>
      <c r="Z12" s="585"/>
    </row>
    <row r="13" spans="1:38" s="316" customFormat="1" x14ac:dyDescent="0.25">
      <c r="A13" s="324"/>
      <c r="B13" s="324"/>
      <c r="C13" s="324"/>
      <c r="D13" s="324"/>
      <c r="E13" s="576"/>
      <c r="F13" s="577"/>
      <c r="G13" s="324"/>
      <c r="H13" s="324"/>
      <c r="I13" s="324"/>
      <c r="J13" s="324"/>
      <c r="K13" s="324"/>
      <c r="L13" s="324"/>
      <c r="M13" s="324"/>
      <c r="N13" s="324"/>
      <c r="O13" s="324"/>
      <c r="P13" s="324"/>
      <c r="Q13" s="324"/>
      <c r="R13" s="324"/>
      <c r="S13" s="324"/>
      <c r="T13" s="324"/>
      <c r="U13" s="324"/>
      <c r="V13" s="324"/>
      <c r="W13" s="324"/>
      <c r="X13" s="324"/>
      <c r="Y13" s="324"/>
      <c r="Z13" s="324"/>
      <c r="AA13" s="324"/>
      <c r="AB13" s="324"/>
      <c r="AC13" s="324"/>
      <c r="AD13" s="324"/>
      <c r="AE13" s="324"/>
      <c r="AF13" s="324"/>
      <c r="AG13" s="324"/>
      <c r="AH13" s="324"/>
      <c r="AI13" s="324"/>
      <c r="AJ13" s="324"/>
      <c r="AK13" s="324"/>
      <c r="AL13" s="324"/>
    </row>
    <row r="14" spans="1:38" x14ac:dyDescent="0.25">
      <c r="A14" s="112"/>
      <c r="B14" s="578" t="s">
        <v>732</v>
      </c>
      <c r="C14" s="579"/>
      <c r="D14" s="579"/>
      <c r="E14" s="579"/>
      <c r="F14" s="579"/>
      <c r="G14" s="579"/>
      <c r="H14" s="579"/>
      <c r="I14" s="579"/>
      <c r="J14" s="579"/>
      <c r="K14" s="579"/>
      <c r="L14" s="579"/>
      <c r="M14" s="579"/>
      <c r="N14" s="579"/>
      <c r="O14" s="579"/>
      <c r="P14" s="579"/>
      <c r="Q14" s="579"/>
      <c r="R14" s="579"/>
      <c r="S14" s="579"/>
      <c r="T14" s="579"/>
      <c r="U14" s="579"/>
      <c r="V14" s="579"/>
      <c r="W14" s="579"/>
      <c r="X14" s="579"/>
      <c r="Y14" s="579"/>
      <c r="Z14" s="580"/>
      <c r="AA14" s="112"/>
      <c r="AB14" s="112"/>
      <c r="AC14" s="112"/>
      <c r="AD14" s="112"/>
      <c r="AE14" s="112"/>
      <c r="AF14" s="112"/>
      <c r="AG14" s="112"/>
      <c r="AH14" s="112"/>
      <c r="AI14" s="112"/>
      <c r="AJ14" s="112"/>
      <c r="AK14" s="112"/>
      <c r="AL14" s="112"/>
    </row>
    <row r="15" spans="1:38" x14ac:dyDescent="0.25">
      <c r="A15" s="112"/>
      <c r="B15" s="112"/>
      <c r="C15" s="112"/>
      <c r="D15" s="112"/>
      <c r="E15" s="112"/>
      <c r="F15" s="112"/>
      <c r="G15" s="112"/>
      <c r="H15" s="112"/>
      <c r="I15" s="112"/>
      <c r="J15" s="112"/>
      <c r="K15" s="112"/>
      <c r="L15" s="112"/>
      <c r="M15" s="112"/>
      <c r="N15" s="112"/>
      <c r="O15" s="112"/>
      <c r="P15" s="112"/>
      <c r="Q15" s="112"/>
      <c r="R15" s="112"/>
      <c r="S15" s="112"/>
      <c r="T15" s="112"/>
      <c r="U15" s="112"/>
      <c r="V15" s="112"/>
      <c r="W15" s="112"/>
      <c r="X15" s="112"/>
      <c r="Y15" s="112"/>
      <c r="Z15" s="112"/>
      <c r="AA15" s="112"/>
      <c r="AB15" s="112"/>
      <c r="AC15" s="112"/>
      <c r="AD15" s="112"/>
      <c r="AE15" s="112"/>
      <c r="AF15" s="112"/>
      <c r="AG15" s="112"/>
      <c r="AH15" s="112"/>
      <c r="AI15" s="112"/>
      <c r="AJ15" s="112"/>
      <c r="AK15" s="112"/>
      <c r="AL15" s="112"/>
    </row>
    <row r="16" spans="1:38" s="350" customFormat="1" ht="15.75" customHeight="1" x14ac:dyDescent="0.25">
      <c r="A16" s="248"/>
      <c r="B16" s="556" t="s">
        <v>381</v>
      </c>
      <c r="C16" s="556"/>
      <c r="D16" s="556"/>
      <c r="E16" s="581" t="s">
        <v>1039</v>
      </c>
      <c r="F16" s="582"/>
      <c r="G16" s="582"/>
      <c r="H16" s="582"/>
      <c r="I16" s="582"/>
      <c r="J16" s="581" t="s">
        <v>733</v>
      </c>
      <c r="K16" s="582"/>
      <c r="L16" s="582"/>
      <c r="M16" s="582"/>
      <c r="N16" s="582"/>
      <c r="O16" s="582"/>
      <c r="P16" s="582"/>
      <c r="Q16" s="582"/>
      <c r="R16" s="582"/>
      <c r="S16" s="248"/>
      <c r="T16" s="248"/>
      <c r="U16" s="248"/>
      <c r="V16" s="248"/>
      <c r="W16" s="248"/>
      <c r="X16" s="248"/>
      <c r="Y16" s="248"/>
      <c r="Z16" s="248"/>
      <c r="AA16" s="248"/>
      <c r="AB16" s="248"/>
      <c r="AC16" s="248"/>
      <c r="AD16" s="248"/>
      <c r="AE16" s="248"/>
      <c r="AF16" s="248"/>
      <c r="AG16" s="248"/>
      <c r="AH16" s="248"/>
      <c r="AI16" s="248"/>
      <c r="AJ16" s="248"/>
      <c r="AK16" s="248"/>
      <c r="AL16" s="248"/>
    </row>
    <row r="17" spans="1:38" s="350" customFormat="1" ht="42.75" x14ac:dyDescent="0.25">
      <c r="A17" s="248"/>
      <c r="B17" s="556"/>
      <c r="C17" s="556"/>
      <c r="D17" s="556"/>
      <c r="E17" s="327" t="s">
        <v>564</v>
      </c>
      <c r="F17" s="327" t="s">
        <v>565</v>
      </c>
      <c r="G17" s="327" t="s">
        <v>566</v>
      </c>
      <c r="H17" s="327" t="s">
        <v>567</v>
      </c>
      <c r="I17" s="327" t="s">
        <v>734</v>
      </c>
      <c r="J17" s="327" t="s">
        <v>544</v>
      </c>
      <c r="K17" s="327" t="s">
        <v>564</v>
      </c>
      <c r="L17" s="327" t="s">
        <v>544</v>
      </c>
      <c r="M17" s="327" t="s">
        <v>565</v>
      </c>
      <c r="N17" s="327" t="s">
        <v>544</v>
      </c>
      <c r="O17" s="327" t="s">
        <v>566</v>
      </c>
      <c r="P17" s="327" t="s">
        <v>544</v>
      </c>
      <c r="Q17" s="327" t="s">
        <v>567</v>
      </c>
      <c r="R17" s="327" t="s">
        <v>734</v>
      </c>
      <c r="S17" s="248"/>
      <c r="T17" s="248"/>
      <c r="U17" s="248"/>
      <c r="V17" s="248"/>
      <c r="W17" s="248"/>
      <c r="X17" s="248"/>
      <c r="Y17" s="248"/>
      <c r="Z17" s="248"/>
      <c r="AA17" s="248"/>
      <c r="AB17" s="248"/>
      <c r="AC17" s="248"/>
      <c r="AD17" s="248"/>
      <c r="AE17" s="248"/>
      <c r="AF17" s="248"/>
      <c r="AG17" s="248"/>
      <c r="AH17" s="248"/>
      <c r="AI17" s="248"/>
      <c r="AJ17" s="248"/>
      <c r="AK17" s="248"/>
      <c r="AL17" s="248"/>
    </row>
    <row r="18" spans="1:38" x14ac:dyDescent="0.25">
      <c r="A18" s="112"/>
      <c r="B18" s="328" t="s">
        <v>382</v>
      </c>
      <c r="C18" s="572" t="s">
        <v>383</v>
      </c>
      <c r="D18" s="573"/>
      <c r="E18" s="329"/>
      <c r="F18" s="329"/>
      <c r="G18" s="329"/>
      <c r="H18" s="329"/>
      <c r="I18" s="329"/>
      <c r="J18" s="329"/>
      <c r="K18" s="329"/>
      <c r="L18" s="329"/>
      <c r="M18" s="329"/>
      <c r="N18" s="329"/>
      <c r="O18" s="329"/>
      <c r="P18" s="329"/>
      <c r="Q18" s="329"/>
      <c r="R18" s="329">
        <f>+R20+R26+R32</f>
        <v>569534.5</v>
      </c>
      <c r="S18" s="112"/>
      <c r="T18" s="112"/>
      <c r="U18" s="112"/>
      <c r="V18" s="112"/>
      <c r="W18" s="112"/>
      <c r="X18" s="112"/>
      <c r="Y18" s="112"/>
      <c r="Z18" s="112"/>
      <c r="AA18" s="112"/>
      <c r="AB18" s="112"/>
      <c r="AC18" s="112"/>
      <c r="AD18" s="112"/>
      <c r="AE18" s="112"/>
      <c r="AF18" s="112"/>
      <c r="AG18" s="112"/>
      <c r="AH18" s="112"/>
      <c r="AI18" s="112"/>
      <c r="AJ18" s="112"/>
      <c r="AK18" s="112"/>
      <c r="AL18" s="112"/>
    </row>
    <row r="19" spans="1:38" x14ac:dyDescent="0.25">
      <c r="A19" s="112"/>
      <c r="B19" s="307" t="s">
        <v>384</v>
      </c>
      <c r="C19" s="574" t="s">
        <v>385</v>
      </c>
      <c r="D19" s="573"/>
      <c r="E19" s="262"/>
      <c r="F19" s="262"/>
      <c r="G19" s="262"/>
      <c r="H19" s="262"/>
      <c r="I19" s="262"/>
      <c r="J19" s="262"/>
      <c r="K19" s="262"/>
      <c r="L19" s="262"/>
      <c r="M19" s="262"/>
      <c r="N19" s="262"/>
      <c r="O19" s="262"/>
      <c r="P19" s="262"/>
      <c r="Q19" s="262"/>
      <c r="R19" s="262"/>
      <c r="S19" s="112"/>
      <c r="T19" s="112"/>
      <c r="U19" s="112"/>
      <c r="V19" s="112"/>
      <c r="W19" s="112"/>
      <c r="X19" s="112"/>
      <c r="Y19" s="112"/>
      <c r="Z19" s="112"/>
      <c r="AA19" s="112"/>
      <c r="AB19" s="112"/>
      <c r="AC19" s="112"/>
      <c r="AD19" s="112"/>
      <c r="AE19" s="112"/>
      <c r="AF19" s="112"/>
      <c r="AG19" s="112"/>
      <c r="AH19" s="112"/>
      <c r="AI19" s="112"/>
      <c r="AJ19" s="112"/>
      <c r="AK19" s="112"/>
      <c r="AL19" s="112"/>
    </row>
    <row r="20" spans="1:38" x14ac:dyDescent="0.25">
      <c r="A20" s="112"/>
      <c r="B20" s="254"/>
      <c r="C20" s="330" t="s">
        <v>386</v>
      </c>
      <c r="D20" s="331" t="s">
        <v>387</v>
      </c>
      <c r="E20" s="332">
        <f>E21+E22+E23+E24</f>
        <v>13900</v>
      </c>
      <c r="F20" s="332">
        <f t="shared" ref="F20:I20" si="0">F21+F22+F23+F24</f>
        <v>13900</v>
      </c>
      <c r="G20" s="332">
        <f t="shared" si="0"/>
        <v>34800</v>
      </c>
      <c r="H20" s="332">
        <f t="shared" si="0"/>
        <v>20600</v>
      </c>
      <c r="I20" s="332">
        <f t="shared" si="0"/>
        <v>83200</v>
      </c>
      <c r="J20" s="332"/>
      <c r="K20" s="332">
        <f>K21+K22+K23+K24</f>
        <v>10981</v>
      </c>
      <c r="L20" s="332"/>
      <c r="M20" s="332">
        <f>M21+M22+M23+M24</f>
        <v>5838</v>
      </c>
      <c r="N20" s="332"/>
      <c r="O20" s="332">
        <f>O21+O22+O23+O24</f>
        <v>29493</v>
      </c>
      <c r="P20" s="332">
        <v>0.86750000000000005</v>
      </c>
      <c r="Q20" s="332">
        <f t="shared" ref="Q20:R20" si="1">Q21+Q22+Q23+Q24</f>
        <v>17870.5</v>
      </c>
      <c r="R20" s="332">
        <f t="shared" si="1"/>
        <v>64182.5</v>
      </c>
      <c r="S20" s="112"/>
      <c r="T20" s="112"/>
      <c r="U20" s="112"/>
      <c r="V20" s="112"/>
      <c r="W20" s="112"/>
      <c r="X20" s="112"/>
      <c r="Y20" s="112"/>
      <c r="Z20" s="112"/>
      <c r="AA20" s="112"/>
      <c r="AB20" s="112"/>
      <c r="AC20" s="112"/>
      <c r="AD20" s="112"/>
      <c r="AE20" s="112"/>
      <c r="AF20" s="112"/>
      <c r="AG20" s="112"/>
      <c r="AH20" s="112"/>
      <c r="AI20" s="112"/>
      <c r="AJ20" s="112"/>
      <c r="AK20" s="112"/>
      <c r="AL20" s="112"/>
    </row>
    <row r="21" spans="1:38" x14ac:dyDescent="0.25">
      <c r="A21" s="112"/>
      <c r="B21" s="254"/>
      <c r="C21" s="333">
        <v>44197</v>
      </c>
      <c r="D21" s="254" t="s">
        <v>388</v>
      </c>
      <c r="E21" s="261">
        <f>+'1.1. Costos Alternativa N1 PM'!H8</f>
        <v>3000</v>
      </c>
      <c r="F21" s="261">
        <f>+'1.1. Costos Alternativa N1 PM'!H8</f>
        <v>3000</v>
      </c>
      <c r="G21" s="261">
        <f>+'1.1. Costos Alternativa N1 PM'!J8</f>
        <v>0</v>
      </c>
      <c r="H21" s="261">
        <f>+'1.1. Costos Alternativa N1 PM'!K8</f>
        <v>0</v>
      </c>
      <c r="I21" s="261">
        <f t="shared" ref="I21:I24" si="2">E21+F21+G21+H21</f>
        <v>6000</v>
      </c>
      <c r="J21" s="261">
        <v>0.79</v>
      </c>
      <c r="K21" s="261">
        <f t="shared" ref="K21:K24" si="3">+E21*J21</f>
        <v>2370</v>
      </c>
      <c r="L21" s="261">
        <v>0.42</v>
      </c>
      <c r="M21" s="261">
        <f t="shared" ref="M21:M24" si="4">+F21*L21</f>
        <v>1260</v>
      </c>
      <c r="N21" s="261">
        <v>0.84750000000000003</v>
      </c>
      <c r="O21" s="261">
        <f t="shared" ref="O21:O24" si="5">+G21*N21</f>
        <v>0</v>
      </c>
      <c r="P21" s="269">
        <v>0.86750000000000005</v>
      </c>
      <c r="Q21" s="261">
        <f t="shared" ref="Q21:Q24" si="6">+H21*P21</f>
        <v>0</v>
      </c>
      <c r="R21" s="261">
        <f t="shared" ref="R21:R24" si="7">K21+M21+O21+Q21</f>
        <v>3630</v>
      </c>
      <c r="S21" s="112"/>
      <c r="T21" s="112"/>
      <c r="U21" s="112"/>
      <c r="V21" s="112"/>
      <c r="W21" s="112"/>
      <c r="X21" s="112"/>
      <c r="Y21" s="112"/>
      <c r="Z21" s="112"/>
      <c r="AA21" s="112"/>
      <c r="AB21" s="112"/>
      <c r="AC21" s="112"/>
      <c r="AD21" s="112"/>
      <c r="AE21" s="112"/>
      <c r="AF21" s="112"/>
      <c r="AG21" s="112"/>
      <c r="AH21" s="112"/>
      <c r="AI21" s="112"/>
      <c r="AJ21" s="112"/>
      <c r="AK21" s="112"/>
      <c r="AL21" s="112"/>
    </row>
    <row r="22" spans="1:38" x14ac:dyDescent="0.25">
      <c r="A22" s="112"/>
      <c r="B22" s="254"/>
      <c r="C22" s="333">
        <v>44228</v>
      </c>
      <c r="D22" s="254" t="s">
        <v>389</v>
      </c>
      <c r="E22" s="261">
        <f>+'1.1. Costos Alternativa N1 PM'!H9</f>
        <v>5000</v>
      </c>
      <c r="F22" s="261">
        <f>+'1.1. Costos Alternativa N1 PM'!H9</f>
        <v>5000</v>
      </c>
      <c r="G22" s="261">
        <f>+'1.1. Costos Alternativa N1 PM'!J9</f>
        <v>34500</v>
      </c>
      <c r="H22" s="261">
        <f>+'1.1. Costos Alternativa N1 PM'!K9</f>
        <v>20000</v>
      </c>
      <c r="I22" s="261">
        <f t="shared" si="2"/>
        <v>64500</v>
      </c>
      <c r="J22" s="261">
        <v>0.79</v>
      </c>
      <c r="K22" s="261">
        <f t="shared" si="3"/>
        <v>3950</v>
      </c>
      <c r="L22" s="261">
        <v>0.42</v>
      </c>
      <c r="M22" s="261">
        <f t="shared" si="4"/>
        <v>2100</v>
      </c>
      <c r="N22" s="261">
        <v>0.84750000000000003</v>
      </c>
      <c r="O22" s="261">
        <f t="shared" si="5"/>
        <v>29238.75</v>
      </c>
      <c r="P22" s="269">
        <v>0.86750000000000005</v>
      </c>
      <c r="Q22" s="261">
        <f t="shared" si="6"/>
        <v>17350</v>
      </c>
      <c r="R22" s="261">
        <f t="shared" si="7"/>
        <v>52638.75</v>
      </c>
      <c r="S22" s="112"/>
      <c r="T22" s="112"/>
      <c r="U22" s="112"/>
      <c r="V22" s="112"/>
      <c r="W22" s="112"/>
      <c r="X22" s="112"/>
      <c r="Y22" s="112"/>
      <c r="Z22" s="112"/>
      <c r="AA22" s="112"/>
      <c r="AB22" s="112"/>
      <c r="AC22" s="112"/>
      <c r="AD22" s="112"/>
      <c r="AE22" s="112"/>
      <c r="AF22" s="112"/>
      <c r="AG22" s="112"/>
      <c r="AH22" s="112"/>
      <c r="AI22" s="112"/>
      <c r="AJ22" s="112"/>
      <c r="AK22" s="112"/>
      <c r="AL22" s="112"/>
    </row>
    <row r="23" spans="1:38" x14ac:dyDescent="0.25">
      <c r="A23" s="112"/>
      <c r="B23" s="254"/>
      <c r="C23" s="333">
        <v>44256</v>
      </c>
      <c r="D23" s="254" t="s">
        <v>390</v>
      </c>
      <c r="E23" s="261">
        <f>+'1.1. Costos Alternativa N1 PM'!H10</f>
        <v>5000</v>
      </c>
      <c r="F23" s="261">
        <f>+'1.1. Costos Alternativa N1 PM'!H10</f>
        <v>5000</v>
      </c>
      <c r="G23" s="261">
        <f>+'1.1. Costos Alternativa N1 PM'!J10</f>
        <v>0</v>
      </c>
      <c r="H23" s="261">
        <f>+'1.1. Costos Alternativa N1 PM'!K10</f>
        <v>0</v>
      </c>
      <c r="I23" s="261">
        <f t="shared" si="2"/>
        <v>10000</v>
      </c>
      <c r="J23" s="261">
        <v>0.79</v>
      </c>
      <c r="K23" s="261">
        <f t="shared" si="3"/>
        <v>3950</v>
      </c>
      <c r="L23" s="261">
        <v>0.42</v>
      </c>
      <c r="M23" s="261">
        <f t="shared" si="4"/>
        <v>2100</v>
      </c>
      <c r="N23" s="261">
        <v>0.84750000000000003</v>
      </c>
      <c r="O23" s="261">
        <f t="shared" si="5"/>
        <v>0</v>
      </c>
      <c r="P23" s="269">
        <v>0.86750000000000005</v>
      </c>
      <c r="Q23" s="261">
        <f t="shared" si="6"/>
        <v>0</v>
      </c>
      <c r="R23" s="261">
        <f t="shared" si="7"/>
        <v>6050</v>
      </c>
      <c r="S23" s="112"/>
      <c r="T23" s="112"/>
      <c r="U23" s="112"/>
      <c r="V23" s="112"/>
      <c r="W23" s="112"/>
      <c r="X23" s="112"/>
      <c r="Y23" s="112"/>
      <c r="Z23" s="112"/>
      <c r="AA23" s="112"/>
      <c r="AB23" s="112"/>
      <c r="AC23" s="112"/>
      <c r="AD23" s="112"/>
      <c r="AE23" s="112"/>
      <c r="AF23" s="112"/>
      <c r="AG23" s="112"/>
      <c r="AH23" s="112"/>
      <c r="AI23" s="112"/>
      <c r="AJ23" s="112"/>
      <c r="AK23" s="112"/>
      <c r="AL23" s="112"/>
    </row>
    <row r="24" spans="1:38" x14ac:dyDescent="0.25">
      <c r="A24" s="112"/>
      <c r="B24" s="254"/>
      <c r="C24" s="333">
        <v>44287</v>
      </c>
      <c r="D24" s="254" t="s">
        <v>391</v>
      </c>
      <c r="E24" s="261">
        <f>+'1.1. Costos Alternativa N1 PM'!H11</f>
        <v>900</v>
      </c>
      <c r="F24" s="261">
        <f>+'1.1. Costos Alternativa N1 PM'!H11</f>
        <v>900</v>
      </c>
      <c r="G24" s="261">
        <f>+'1.1. Costos Alternativa N1 PM'!J11</f>
        <v>300</v>
      </c>
      <c r="H24" s="261">
        <f>+'1.1. Costos Alternativa N1 PM'!K11</f>
        <v>600</v>
      </c>
      <c r="I24" s="261">
        <f t="shared" si="2"/>
        <v>2700</v>
      </c>
      <c r="J24" s="261">
        <v>0.79</v>
      </c>
      <c r="K24" s="261">
        <f t="shared" si="3"/>
        <v>711</v>
      </c>
      <c r="L24" s="261">
        <v>0.42</v>
      </c>
      <c r="M24" s="261">
        <f t="shared" si="4"/>
        <v>378</v>
      </c>
      <c r="N24" s="261">
        <v>0.84750000000000003</v>
      </c>
      <c r="O24" s="261">
        <f t="shared" si="5"/>
        <v>254.25</v>
      </c>
      <c r="P24" s="269">
        <v>0.86750000000000005</v>
      </c>
      <c r="Q24" s="261">
        <f t="shared" si="6"/>
        <v>520.5</v>
      </c>
      <c r="R24" s="261">
        <f t="shared" si="7"/>
        <v>1863.75</v>
      </c>
      <c r="S24" s="112"/>
      <c r="T24" s="112"/>
      <c r="U24" s="112"/>
      <c r="V24" s="112"/>
      <c r="W24" s="112"/>
      <c r="X24" s="112"/>
      <c r="Y24" s="112"/>
      <c r="Z24" s="112"/>
      <c r="AA24" s="112"/>
      <c r="AB24" s="112"/>
      <c r="AC24" s="112"/>
      <c r="AD24" s="112"/>
      <c r="AE24" s="112"/>
      <c r="AF24" s="112"/>
      <c r="AG24" s="112"/>
      <c r="AH24" s="112"/>
      <c r="AI24" s="112"/>
      <c r="AJ24" s="112"/>
      <c r="AK24" s="112"/>
      <c r="AL24" s="112"/>
    </row>
    <row r="25" spans="1:38" x14ac:dyDescent="0.25">
      <c r="A25" s="112"/>
      <c r="B25" s="307" t="s">
        <v>392</v>
      </c>
      <c r="C25" s="574" t="s">
        <v>393</v>
      </c>
      <c r="D25" s="573"/>
      <c r="E25" s="261"/>
      <c r="F25" s="261"/>
      <c r="G25" s="261"/>
      <c r="H25" s="261"/>
      <c r="I25" s="261"/>
      <c r="J25" s="261"/>
      <c r="K25" s="261"/>
      <c r="L25" s="261"/>
      <c r="M25" s="261"/>
      <c r="N25" s="261">
        <v>0.84750000000000003</v>
      </c>
      <c r="O25" s="261"/>
      <c r="P25" s="269">
        <v>0.86750000000000005</v>
      </c>
      <c r="Q25" s="261"/>
      <c r="R25" s="261"/>
      <c r="S25" s="112"/>
      <c r="T25" s="112"/>
      <c r="U25" s="112"/>
      <c r="V25" s="112"/>
      <c r="W25" s="112"/>
      <c r="X25" s="112"/>
      <c r="Y25" s="112"/>
      <c r="Z25" s="112"/>
      <c r="AA25" s="112"/>
      <c r="AB25" s="112"/>
      <c r="AC25" s="112"/>
      <c r="AD25" s="112"/>
      <c r="AE25" s="112"/>
      <c r="AF25" s="112"/>
      <c r="AG25" s="112"/>
      <c r="AH25" s="112"/>
      <c r="AI25" s="112"/>
      <c r="AJ25" s="112"/>
      <c r="AK25" s="112"/>
      <c r="AL25" s="112"/>
    </row>
    <row r="26" spans="1:38" x14ac:dyDescent="0.25">
      <c r="A26" s="112"/>
      <c r="B26" s="254"/>
      <c r="C26" s="330" t="s">
        <v>394</v>
      </c>
      <c r="D26" s="331" t="s">
        <v>395</v>
      </c>
      <c r="E26" s="332">
        <f t="shared" ref="E26:I26" si="8">E27+E28+E29+E30</f>
        <v>20000</v>
      </c>
      <c r="F26" s="332">
        <f t="shared" si="8"/>
        <v>5000</v>
      </c>
      <c r="G26" s="332">
        <f t="shared" si="8"/>
        <v>12000</v>
      </c>
      <c r="H26" s="332">
        <f t="shared" si="8"/>
        <v>400600</v>
      </c>
      <c r="I26" s="332">
        <f t="shared" si="8"/>
        <v>437600</v>
      </c>
      <c r="J26" s="332"/>
      <c r="K26" s="332">
        <f>K27+K28+K29+K30</f>
        <v>15800</v>
      </c>
      <c r="L26" s="332"/>
      <c r="M26" s="332">
        <f>M27+M28+M29+M30</f>
        <v>2100</v>
      </c>
      <c r="N26" s="332"/>
      <c r="O26" s="332">
        <f>O27+O28+O29+O30</f>
        <v>10170</v>
      </c>
      <c r="P26" s="332"/>
      <c r="Q26" s="332">
        <f t="shared" ref="Q26:R26" si="9">Q27+Q28+Q29+Q30</f>
        <v>347520.5</v>
      </c>
      <c r="R26" s="332">
        <f t="shared" si="9"/>
        <v>375590.5</v>
      </c>
      <c r="S26" s="112"/>
      <c r="T26" s="112"/>
      <c r="U26" s="112"/>
      <c r="V26" s="112"/>
      <c r="W26" s="112"/>
      <c r="X26" s="112"/>
      <c r="Y26" s="112"/>
      <c r="Z26" s="112"/>
      <c r="AA26" s="112"/>
      <c r="AB26" s="112"/>
      <c r="AC26" s="112"/>
      <c r="AD26" s="112"/>
      <c r="AE26" s="112"/>
      <c r="AF26" s="112"/>
      <c r="AG26" s="112"/>
      <c r="AH26" s="112"/>
      <c r="AI26" s="112"/>
      <c r="AJ26" s="112"/>
      <c r="AK26" s="112"/>
      <c r="AL26" s="112"/>
    </row>
    <row r="27" spans="1:38" x14ac:dyDescent="0.25">
      <c r="A27" s="112"/>
      <c r="B27" s="254"/>
      <c r="C27" s="333">
        <v>44199</v>
      </c>
      <c r="D27" s="254" t="s">
        <v>388</v>
      </c>
      <c r="E27" s="261">
        <f>+'1.1. Costos Alternativa N1 PM'!H14</f>
        <v>2000</v>
      </c>
      <c r="F27" s="261">
        <f>+'1.1. Costos Alternativa N1 PM'!I14</f>
        <v>0</v>
      </c>
      <c r="G27" s="261">
        <f>+'1.1. Costos Alternativa N1 PM'!J14</f>
        <v>0</v>
      </c>
      <c r="H27" s="261">
        <f>+'1.1. Costos Alternativa N1 PM'!K14</f>
        <v>0</v>
      </c>
      <c r="I27" s="261">
        <f t="shared" ref="I27:I30" si="10">E27+F27+G27+H27</f>
        <v>2000</v>
      </c>
      <c r="J27" s="261">
        <v>0.79</v>
      </c>
      <c r="K27" s="261">
        <f t="shared" ref="K27:K30" si="11">+E27*J27</f>
        <v>1580</v>
      </c>
      <c r="L27" s="261">
        <v>0.42</v>
      </c>
      <c r="M27" s="261">
        <f t="shared" ref="M27:M30" si="12">+F27*L27</f>
        <v>0</v>
      </c>
      <c r="N27" s="261">
        <v>0.84750000000000003</v>
      </c>
      <c r="O27" s="261">
        <f t="shared" ref="O27:O30" si="13">+G27*N27</f>
        <v>0</v>
      </c>
      <c r="P27" s="269">
        <v>0.86750000000000005</v>
      </c>
      <c r="Q27" s="261">
        <f t="shared" ref="Q27:Q30" si="14">+H27*P27</f>
        <v>0</v>
      </c>
      <c r="R27" s="261">
        <f t="shared" ref="R27:R30" si="15">K27+M27+O27+Q27</f>
        <v>1580</v>
      </c>
      <c r="S27" s="112"/>
      <c r="T27" s="112"/>
      <c r="U27" s="112"/>
      <c r="V27" s="112"/>
      <c r="W27" s="112"/>
      <c r="X27" s="112"/>
      <c r="Y27" s="112"/>
      <c r="Z27" s="112"/>
      <c r="AA27" s="112"/>
      <c r="AB27" s="112"/>
      <c r="AC27" s="112"/>
      <c r="AD27" s="112"/>
      <c r="AE27" s="112"/>
      <c r="AF27" s="112"/>
      <c r="AG27" s="112"/>
      <c r="AH27" s="112"/>
      <c r="AI27" s="112"/>
      <c r="AJ27" s="112"/>
      <c r="AK27" s="112"/>
      <c r="AL27" s="112"/>
    </row>
    <row r="28" spans="1:38" x14ac:dyDescent="0.25">
      <c r="A28" s="112"/>
      <c r="B28" s="254"/>
      <c r="C28" s="333">
        <v>44230</v>
      </c>
      <c r="D28" s="254" t="s">
        <v>396</v>
      </c>
      <c r="E28" s="261">
        <f>+'1.1. Costos Alternativa N1 PM'!H15</f>
        <v>5000</v>
      </c>
      <c r="F28" s="261">
        <f>+'1.1. Costos Alternativa N1 PM'!I15</f>
        <v>2000</v>
      </c>
      <c r="G28" s="261">
        <f>+'1.1. Costos Alternativa N1 PM'!J15</f>
        <v>9000</v>
      </c>
      <c r="H28" s="261">
        <f>+'1.1. Costos Alternativa N1 PM'!K15</f>
        <v>400000</v>
      </c>
      <c r="I28" s="261">
        <f t="shared" si="10"/>
        <v>416000</v>
      </c>
      <c r="J28" s="261">
        <v>0.79</v>
      </c>
      <c r="K28" s="261">
        <f t="shared" si="11"/>
        <v>3950</v>
      </c>
      <c r="L28" s="261">
        <v>0.42</v>
      </c>
      <c r="M28" s="261">
        <f t="shared" si="12"/>
        <v>840</v>
      </c>
      <c r="N28" s="261">
        <v>0.84750000000000003</v>
      </c>
      <c r="O28" s="261">
        <f t="shared" si="13"/>
        <v>7627.5</v>
      </c>
      <c r="P28" s="269">
        <v>0.86750000000000005</v>
      </c>
      <c r="Q28" s="261">
        <f t="shared" si="14"/>
        <v>347000</v>
      </c>
      <c r="R28" s="261">
        <f t="shared" si="15"/>
        <v>359417.5</v>
      </c>
      <c r="S28" s="112"/>
      <c r="T28" s="112"/>
      <c r="U28" s="112"/>
      <c r="V28" s="112"/>
      <c r="W28" s="112"/>
      <c r="X28" s="112"/>
      <c r="Y28" s="112"/>
      <c r="Z28" s="112"/>
      <c r="AA28" s="112"/>
      <c r="AB28" s="112"/>
      <c r="AC28" s="112"/>
      <c r="AD28" s="112"/>
      <c r="AE28" s="112"/>
      <c r="AF28" s="112"/>
      <c r="AG28" s="112"/>
      <c r="AH28" s="112"/>
      <c r="AI28" s="112"/>
      <c r="AJ28" s="112"/>
      <c r="AK28" s="112"/>
      <c r="AL28" s="112"/>
    </row>
    <row r="29" spans="1:38" ht="15.75" customHeight="1" x14ac:dyDescent="0.25">
      <c r="A29" s="112"/>
      <c r="B29" s="254"/>
      <c r="C29" s="333">
        <v>44258</v>
      </c>
      <c r="D29" s="254" t="s">
        <v>390</v>
      </c>
      <c r="E29" s="261">
        <f>+'1.1. Costos Alternativa N1 PM'!H16</f>
        <v>4000</v>
      </c>
      <c r="F29" s="261">
        <f>+'1.1. Costos Alternativa N1 PM'!I16</f>
        <v>0</v>
      </c>
      <c r="G29" s="261">
        <f>+'1.1. Costos Alternativa N1 PM'!J16</f>
        <v>0</v>
      </c>
      <c r="H29" s="261">
        <f>+'1.1. Costos Alternativa N1 PM'!K16</f>
        <v>0</v>
      </c>
      <c r="I29" s="261">
        <f t="shared" si="10"/>
        <v>4000</v>
      </c>
      <c r="J29" s="261">
        <v>0.79</v>
      </c>
      <c r="K29" s="261">
        <f t="shared" si="11"/>
        <v>3160</v>
      </c>
      <c r="L29" s="261">
        <v>0.42</v>
      </c>
      <c r="M29" s="261">
        <f t="shared" si="12"/>
        <v>0</v>
      </c>
      <c r="N29" s="261">
        <v>0.84750000000000003</v>
      </c>
      <c r="O29" s="261">
        <f t="shared" si="13"/>
        <v>0</v>
      </c>
      <c r="P29" s="269">
        <v>0.86750000000000005</v>
      </c>
      <c r="Q29" s="261">
        <f t="shared" si="14"/>
        <v>0</v>
      </c>
      <c r="R29" s="261">
        <f t="shared" si="15"/>
        <v>3160</v>
      </c>
      <c r="S29" s="112"/>
      <c r="T29" s="112"/>
      <c r="U29" s="112"/>
      <c r="V29" s="112"/>
      <c r="W29" s="112"/>
      <c r="X29" s="112"/>
      <c r="Y29" s="112"/>
      <c r="Z29" s="112"/>
      <c r="AA29" s="112"/>
      <c r="AB29" s="112"/>
      <c r="AC29" s="112"/>
      <c r="AD29" s="112"/>
      <c r="AE29" s="112"/>
      <c r="AF29" s="112"/>
      <c r="AG29" s="112"/>
      <c r="AH29" s="112"/>
      <c r="AI29" s="112"/>
      <c r="AJ29" s="112"/>
      <c r="AK29" s="112"/>
      <c r="AL29" s="112"/>
    </row>
    <row r="30" spans="1:38" ht="15.75" customHeight="1" x14ac:dyDescent="0.25">
      <c r="A30" s="112"/>
      <c r="B30" s="254"/>
      <c r="C30" s="333">
        <v>44289</v>
      </c>
      <c r="D30" s="254" t="s">
        <v>391</v>
      </c>
      <c r="E30" s="261">
        <f>+'1.1. Costos Alternativa N1 PM'!H17</f>
        <v>9000</v>
      </c>
      <c r="F30" s="261">
        <f>+'1.1. Costos Alternativa N1 PM'!I17</f>
        <v>3000</v>
      </c>
      <c r="G30" s="261">
        <f>+'1.1. Costos Alternativa N1 PM'!J17</f>
        <v>3000</v>
      </c>
      <c r="H30" s="261">
        <f>+'1.1. Costos Alternativa N1 PM'!K17</f>
        <v>600</v>
      </c>
      <c r="I30" s="261">
        <f t="shared" si="10"/>
        <v>15600</v>
      </c>
      <c r="J30" s="261">
        <v>0.79</v>
      </c>
      <c r="K30" s="261">
        <f t="shared" si="11"/>
        <v>7110</v>
      </c>
      <c r="L30" s="261">
        <v>0.42</v>
      </c>
      <c r="M30" s="261">
        <f t="shared" si="12"/>
        <v>1260</v>
      </c>
      <c r="N30" s="261">
        <v>0.84750000000000003</v>
      </c>
      <c r="O30" s="261">
        <f t="shared" si="13"/>
        <v>2542.5</v>
      </c>
      <c r="P30" s="269">
        <v>0.86750000000000005</v>
      </c>
      <c r="Q30" s="261">
        <f t="shared" si="14"/>
        <v>520.5</v>
      </c>
      <c r="R30" s="261">
        <f t="shared" si="15"/>
        <v>11433</v>
      </c>
      <c r="S30" s="112"/>
      <c r="T30" s="112"/>
      <c r="U30" s="112"/>
      <c r="V30" s="112"/>
      <c r="W30" s="112"/>
      <c r="X30" s="112"/>
      <c r="Y30" s="112"/>
      <c r="Z30" s="112"/>
      <c r="AA30" s="112"/>
      <c r="AB30" s="112"/>
      <c r="AC30" s="112"/>
      <c r="AD30" s="112"/>
      <c r="AE30" s="112"/>
      <c r="AF30" s="112"/>
      <c r="AG30" s="112"/>
      <c r="AH30" s="112"/>
      <c r="AI30" s="112"/>
      <c r="AJ30" s="112"/>
      <c r="AK30" s="112"/>
      <c r="AL30" s="112"/>
    </row>
    <row r="31" spans="1:38" ht="15.75" customHeight="1" x14ac:dyDescent="0.25">
      <c r="A31" s="112"/>
      <c r="B31" s="307" t="s">
        <v>397</v>
      </c>
      <c r="C31" s="574" t="s">
        <v>398</v>
      </c>
      <c r="D31" s="573"/>
      <c r="E31" s="262"/>
      <c r="F31" s="262"/>
      <c r="G31" s="262"/>
      <c r="H31" s="262"/>
      <c r="I31" s="261"/>
      <c r="J31" s="261"/>
      <c r="K31" s="262"/>
      <c r="L31" s="262"/>
      <c r="M31" s="262"/>
      <c r="N31" s="261"/>
      <c r="O31" s="262"/>
      <c r="P31" s="262"/>
      <c r="Q31" s="262"/>
      <c r="R31" s="261"/>
      <c r="S31" s="112"/>
      <c r="T31" s="112"/>
      <c r="U31" s="112"/>
      <c r="V31" s="112"/>
      <c r="W31" s="112"/>
      <c r="X31" s="112"/>
      <c r="Y31" s="112"/>
      <c r="Z31" s="112"/>
      <c r="AA31" s="112"/>
      <c r="AB31" s="112"/>
      <c r="AC31" s="112"/>
      <c r="AD31" s="112"/>
      <c r="AE31" s="112"/>
      <c r="AF31" s="112"/>
      <c r="AG31" s="112"/>
      <c r="AH31" s="112"/>
      <c r="AI31" s="112"/>
      <c r="AJ31" s="112"/>
      <c r="AK31" s="112"/>
      <c r="AL31" s="112"/>
    </row>
    <row r="32" spans="1:38" ht="15.75" customHeight="1" x14ac:dyDescent="0.25">
      <c r="A32" s="112"/>
      <c r="B32" s="254"/>
      <c r="C32" s="330" t="s">
        <v>399</v>
      </c>
      <c r="D32" s="331" t="s">
        <v>400</v>
      </c>
      <c r="E32" s="332">
        <f t="shared" ref="E32:I32" si="16">E33+E34+E35+E36</f>
        <v>17900</v>
      </c>
      <c r="F32" s="332">
        <f t="shared" si="16"/>
        <v>11000</v>
      </c>
      <c r="G32" s="332">
        <f t="shared" si="16"/>
        <v>28000</v>
      </c>
      <c r="H32" s="332">
        <f t="shared" si="16"/>
        <v>100600</v>
      </c>
      <c r="I32" s="332">
        <f t="shared" si="16"/>
        <v>157500</v>
      </c>
      <c r="J32" s="332"/>
      <c r="K32" s="332">
        <f>K33+K34+K35+K36</f>
        <v>14141</v>
      </c>
      <c r="L32" s="332"/>
      <c r="M32" s="332">
        <f>M33+M34+M35+M36</f>
        <v>4620</v>
      </c>
      <c r="N32" s="332"/>
      <c r="O32" s="332">
        <f>O33+O34+O35+O36</f>
        <v>23730</v>
      </c>
      <c r="P32" s="332"/>
      <c r="Q32" s="332">
        <f t="shared" ref="Q32:R32" si="17">Q33+Q34+Q35+Q36</f>
        <v>87270.5</v>
      </c>
      <c r="R32" s="332">
        <f t="shared" si="17"/>
        <v>129761.5</v>
      </c>
      <c r="S32" s="112"/>
      <c r="T32" s="112"/>
      <c r="U32" s="112"/>
      <c r="V32" s="112"/>
      <c r="W32" s="112"/>
      <c r="X32" s="112"/>
      <c r="Y32" s="112"/>
      <c r="Z32" s="112"/>
      <c r="AA32" s="112"/>
      <c r="AB32" s="112"/>
      <c r="AC32" s="112"/>
      <c r="AD32" s="112"/>
      <c r="AE32" s="112"/>
      <c r="AF32" s="112"/>
      <c r="AG32" s="112"/>
      <c r="AH32" s="112"/>
      <c r="AI32" s="112"/>
      <c r="AJ32" s="112"/>
      <c r="AK32" s="112"/>
      <c r="AL32" s="112"/>
    </row>
    <row r="33" spans="1:38" ht="15.75" customHeight="1" x14ac:dyDescent="0.25">
      <c r="A33" s="112"/>
      <c r="B33" s="254"/>
      <c r="C33" s="333">
        <v>44201</v>
      </c>
      <c r="D33" s="254" t="s">
        <v>388</v>
      </c>
      <c r="E33" s="261">
        <f>+'1.1. Costos Alternativa N1 PM'!H20</f>
        <v>3000</v>
      </c>
      <c r="F33" s="261">
        <f>+'1.1. Costos Alternativa N1 PM'!I20</f>
        <v>6000</v>
      </c>
      <c r="G33" s="261">
        <f>+'1.1. Costos Alternativa N1 PM'!J20</f>
        <v>0</v>
      </c>
      <c r="H33" s="261">
        <f>+'1.1. Costos Alternativa N1 PM'!K20</f>
        <v>0</v>
      </c>
      <c r="I33" s="261">
        <f t="shared" ref="I33:I36" si="18">E33+F33+G33+H33</f>
        <v>9000</v>
      </c>
      <c r="J33" s="261">
        <v>0.79</v>
      </c>
      <c r="K33" s="261">
        <f t="shared" ref="K33:K36" si="19">+E33*J33</f>
        <v>2370</v>
      </c>
      <c r="L33" s="261">
        <v>0.42</v>
      </c>
      <c r="M33" s="261">
        <f t="shared" ref="M33:M36" si="20">+F33*L33</f>
        <v>2520</v>
      </c>
      <c r="N33" s="261">
        <v>0.84750000000000003</v>
      </c>
      <c r="O33" s="261">
        <f t="shared" ref="O33:O36" si="21">+G33*N33</f>
        <v>0</v>
      </c>
      <c r="P33" s="269">
        <v>0.86750000000000005</v>
      </c>
      <c r="Q33" s="261">
        <f t="shared" ref="Q33:Q36" si="22">+H33*P33</f>
        <v>0</v>
      </c>
      <c r="R33" s="261">
        <f t="shared" ref="R33:R36" si="23">K33+M33+O33+Q33</f>
        <v>4890</v>
      </c>
      <c r="S33" s="112"/>
      <c r="T33" s="112"/>
      <c r="U33" s="112"/>
      <c r="V33" s="112"/>
      <c r="W33" s="112"/>
      <c r="X33" s="112"/>
      <c r="Y33" s="112"/>
      <c r="Z33" s="112"/>
      <c r="AA33" s="112"/>
      <c r="AB33" s="112"/>
      <c r="AC33" s="112"/>
      <c r="AD33" s="112"/>
      <c r="AE33" s="112"/>
      <c r="AF33" s="112"/>
      <c r="AG33" s="112"/>
      <c r="AH33" s="112"/>
      <c r="AI33" s="112"/>
      <c r="AJ33" s="112"/>
      <c r="AK33" s="112"/>
      <c r="AL33" s="112"/>
    </row>
    <row r="34" spans="1:38" ht="15.75" customHeight="1" x14ac:dyDescent="0.25">
      <c r="A34" s="112"/>
      <c r="B34" s="254"/>
      <c r="C34" s="333">
        <v>44232</v>
      </c>
      <c r="D34" s="254" t="s">
        <v>401</v>
      </c>
      <c r="E34" s="261">
        <f>+'1.1. Costos Alternativa N1 PM'!H21</f>
        <v>10000</v>
      </c>
      <c r="F34" s="261">
        <f>+'1.1. Costos Alternativa N1 PM'!I21</f>
        <v>2000</v>
      </c>
      <c r="G34" s="261">
        <f>+'1.1. Costos Alternativa N1 PM'!J21</f>
        <v>25000</v>
      </c>
      <c r="H34" s="261">
        <f>+'1.1. Costos Alternativa N1 PM'!K21</f>
        <v>100000</v>
      </c>
      <c r="I34" s="261">
        <f t="shared" si="18"/>
        <v>137000</v>
      </c>
      <c r="J34" s="261">
        <v>0.79</v>
      </c>
      <c r="K34" s="261">
        <f t="shared" si="19"/>
        <v>7900</v>
      </c>
      <c r="L34" s="261">
        <v>0.42</v>
      </c>
      <c r="M34" s="261">
        <f t="shared" si="20"/>
        <v>840</v>
      </c>
      <c r="N34" s="261">
        <v>0.84750000000000003</v>
      </c>
      <c r="O34" s="261">
        <f t="shared" si="21"/>
        <v>21187.5</v>
      </c>
      <c r="P34" s="269">
        <v>0.86750000000000005</v>
      </c>
      <c r="Q34" s="261">
        <f t="shared" si="22"/>
        <v>86750</v>
      </c>
      <c r="R34" s="261">
        <f t="shared" si="23"/>
        <v>116677.5</v>
      </c>
      <c r="S34" s="112"/>
      <c r="T34" s="112"/>
      <c r="U34" s="112"/>
      <c r="V34" s="112"/>
      <c r="W34" s="112"/>
      <c r="X34" s="112"/>
      <c r="Y34" s="112"/>
      <c r="Z34" s="112"/>
      <c r="AA34" s="112"/>
      <c r="AB34" s="112"/>
      <c r="AC34" s="112"/>
      <c r="AD34" s="112"/>
      <c r="AE34" s="112"/>
      <c r="AF34" s="112"/>
      <c r="AG34" s="112"/>
      <c r="AH34" s="112"/>
      <c r="AI34" s="112"/>
      <c r="AJ34" s="112"/>
      <c r="AK34" s="112"/>
      <c r="AL34" s="112"/>
    </row>
    <row r="35" spans="1:38" ht="15.75" customHeight="1" x14ac:dyDescent="0.25">
      <c r="A35" s="112"/>
      <c r="B35" s="254"/>
      <c r="C35" s="333">
        <v>44260</v>
      </c>
      <c r="D35" s="254" t="s">
        <v>390</v>
      </c>
      <c r="E35" s="261">
        <f>+'1.1. Costos Alternativa N1 PM'!H22</f>
        <v>4000</v>
      </c>
      <c r="F35" s="261">
        <f>+'1.1. Costos Alternativa N1 PM'!I22</f>
        <v>0</v>
      </c>
      <c r="G35" s="261">
        <f>+'1.1. Costos Alternativa N1 PM'!J22</f>
        <v>0</v>
      </c>
      <c r="H35" s="261">
        <f>+'1.1. Costos Alternativa N1 PM'!K22</f>
        <v>0</v>
      </c>
      <c r="I35" s="261">
        <f t="shared" si="18"/>
        <v>4000</v>
      </c>
      <c r="J35" s="261">
        <v>0.79</v>
      </c>
      <c r="K35" s="261">
        <f t="shared" si="19"/>
        <v>3160</v>
      </c>
      <c r="L35" s="261">
        <v>0.42</v>
      </c>
      <c r="M35" s="261">
        <f t="shared" si="20"/>
        <v>0</v>
      </c>
      <c r="N35" s="261">
        <v>0.84750000000000003</v>
      </c>
      <c r="O35" s="261">
        <f t="shared" si="21"/>
        <v>0</v>
      </c>
      <c r="P35" s="269">
        <v>0.86750000000000005</v>
      </c>
      <c r="Q35" s="261">
        <f t="shared" si="22"/>
        <v>0</v>
      </c>
      <c r="R35" s="261">
        <f t="shared" si="23"/>
        <v>3160</v>
      </c>
      <c r="S35" s="112"/>
      <c r="T35" s="112"/>
      <c r="U35" s="112"/>
      <c r="V35" s="112"/>
      <c r="W35" s="112"/>
      <c r="X35" s="112"/>
      <c r="Y35" s="112"/>
      <c r="Z35" s="112"/>
      <c r="AA35" s="112"/>
      <c r="AB35" s="112"/>
      <c r="AC35" s="112"/>
      <c r="AD35" s="112"/>
      <c r="AE35" s="112"/>
      <c r="AF35" s="112"/>
      <c r="AG35" s="112"/>
      <c r="AH35" s="112"/>
      <c r="AI35" s="112"/>
      <c r="AJ35" s="112"/>
      <c r="AK35" s="112"/>
      <c r="AL35" s="112"/>
    </row>
    <row r="36" spans="1:38" ht="15.75" customHeight="1" x14ac:dyDescent="0.25">
      <c r="A36" s="112"/>
      <c r="B36" s="254"/>
      <c r="C36" s="333">
        <v>44291</v>
      </c>
      <c r="D36" s="254" t="s">
        <v>391</v>
      </c>
      <c r="E36" s="261">
        <f>+'1.1. Costos Alternativa N1 PM'!H23</f>
        <v>900</v>
      </c>
      <c r="F36" s="261">
        <f>+'1.1. Costos Alternativa N1 PM'!I23</f>
        <v>3000</v>
      </c>
      <c r="G36" s="261">
        <f>+'1.1. Costos Alternativa N1 PM'!J23</f>
        <v>3000</v>
      </c>
      <c r="H36" s="261">
        <f>+'1.1. Costos Alternativa N1 PM'!K23</f>
        <v>600</v>
      </c>
      <c r="I36" s="261">
        <f t="shared" si="18"/>
        <v>7500</v>
      </c>
      <c r="J36" s="261">
        <v>0.79</v>
      </c>
      <c r="K36" s="261">
        <f t="shared" si="19"/>
        <v>711</v>
      </c>
      <c r="L36" s="261">
        <v>0.42</v>
      </c>
      <c r="M36" s="261">
        <f t="shared" si="20"/>
        <v>1260</v>
      </c>
      <c r="N36" s="261">
        <v>0.84750000000000003</v>
      </c>
      <c r="O36" s="261">
        <f t="shared" si="21"/>
        <v>2542.5</v>
      </c>
      <c r="P36" s="269">
        <v>0.86750000000000005</v>
      </c>
      <c r="Q36" s="261">
        <f t="shared" si="22"/>
        <v>520.5</v>
      </c>
      <c r="R36" s="261">
        <f t="shared" si="23"/>
        <v>5034</v>
      </c>
      <c r="S36" s="112"/>
      <c r="T36" s="112"/>
      <c r="U36" s="112"/>
      <c r="V36" s="112"/>
      <c r="W36" s="112"/>
      <c r="X36" s="112"/>
      <c r="Y36" s="112"/>
      <c r="Z36" s="112"/>
      <c r="AA36" s="112"/>
      <c r="AB36" s="112"/>
      <c r="AC36" s="112"/>
      <c r="AD36" s="112"/>
      <c r="AE36" s="112"/>
      <c r="AF36" s="112"/>
      <c r="AG36" s="112"/>
      <c r="AH36" s="112"/>
      <c r="AI36" s="112"/>
      <c r="AJ36" s="112"/>
      <c r="AK36" s="112"/>
      <c r="AL36" s="112"/>
    </row>
    <row r="37" spans="1:38" ht="15.75" customHeight="1" x14ac:dyDescent="0.25">
      <c r="A37" s="112"/>
      <c r="B37" s="328" t="s">
        <v>402</v>
      </c>
      <c r="C37" s="575" t="s">
        <v>403</v>
      </c>
      <c r="D37" s="573"/>
      <c r="E37" s="329"/>
      <c r="F37" s="329"/>
      <c r="G37" s="329"/>
      <c r="H37" s="329"/>
      <c r="I37" s="329">
        <f>I39+I44</f>
        <v>28550</v>
      </c>
      <c r="J37" s="329"/>
      <c r="K37" s="329"/>
      <c r="L37" s="329"/>
      <c r="M37" s="329"/>
      <c r="N37" s="329"/>
      <c r="O37" s="329"/>
      <c r="P37" s="329"/>
      <c r="Q37" s="329"/>
      <c r="R37" s="329">
        <f>R39+R44</f>
        <v>21195</v>
      </c>
      <c r="S37" s="112"/>
      <c r="T37" s="112"/>
      <c r="U37" s="112"/>
      <c r="V37" s="112"/>
      <c r="W37" s="112"/>
      <c r="X37" s="112"/>
      <c r="Y37" s="112"/>
      <c r="Z37" s="112"/>
      <c r="AA37" s="112"/>
      <c r="AB37" s="112"/>
      <c r="AC37" s="112"/>
      <c r="AD37" s="112"/>
      <c r="AE37" s="112"/>
      <c r="AF37" s="112"/>
      <c r="AG37" s="112"/>
      <c r="AH37" s="112"/>
      <c r="AI37" s="112"/>
      <c r="AJ37" s="112"/>
      <c r="AK37" s="112"/>
      <c r="AL37" s="112"/>
    </row>
    <row r="38" spans="1:38" ht="15.75" customHeight="1" x14ac:dyDescent="0.25">
      <c r="A38" s="112"/>
      <c r="B38" s="307" t="s">
        <v>404</v>
      </c>
      <c r="C38" s="586" t="s">
        <v>405</v>
      </c>
      <c r="D38" s="573"/>
      <c r="E38" s="262"/>
      <c r="F38" s="262"/>
      <c r="G38" s="262"/>
      <c r="H38" s="262"/>
      <c r="I38" s="261"/>
      <c r="J38" s="261"/>
      <c r="K38" s="262"/>
      <c r="L38" s="262"/>
      <c r="M38" s="262"/>
      <c r="N38" s="262"/>
      <c r="O38" s="262"/>
      <c r="P38" s="262"/>
      <c r="Q38" s="262"/>
      <c r="R38" s="261"/>
      <c r="S38" s="112"/>
      <c r="T38" s="112"/>
      <c r="U38" s="112"/>
      <c r="V38" s="112"/>
      <c r="W38" s="112"/>
      <c r="X38" s="112"/>
      <c r="Y38" s="112"/>
      <c r="Z38" s="112"/>
      <c r="AA38" s="112"/>
      <c r="AB38" s="112"/>
      <c r="AC38" s="112"/>
      <c r="AD38" s="112"/>
      <c r="AE38" s="112"/>
      <c r="AF38" s="112"/>
      <c r="AG38" s="112"/>
      <c r="AH38" s="112"/>
      <c r="AI38" s="112"/>
      <c r="AJ38" s="112"/>
      <c r="AK38" s="112"/>
      <c r="AL38" s="112"/>
    </row>
    <row r="39" spans="1:38" ht="15.75" customHeight="1" x14ac:dyDescent="0.25">
      <c r="A39" s="112"/>
      <c r="B39" s="254"/>
      <c r="C39" s="330" t="s">
        <v>406</v>
      </c>
      <c r="D39" s="331" t="s">
        <v>407</v>
      </c>
      <c r="E39" s="332">
        <f t="shared" ref="E39:I39" si="24">E40+E41+E42</f>
        <v>8250</v>
      </c>
      <c r="F39" s="332">
        <f t="shared" si="24"/>
        <v>4700</v>
      </c>
      <c r="G39" s="332">
        <f t="shared" si="24"/>
        <v>3600</v>
      </c>
      <c r="H39" s="332">
        <f t="shared" si="24"/>
        <v>0</v>
      </c>
      <c r="I39" s="332">
        <f t="shared" si="24"/>
        <v>16550</v>
      </c>
      <c r="J39" s="332"/>
      <c r="K39" s="332">
        <f>K40+K41+K42</f>
        <v>6517.5</v>
      </c>
      <c r="L39" s="332"/>
      <c r="M39" s="332">
        <f>M40+M41+M42</f>
        <v>1974</v>
      </c>
      <c r="N39" s="332"/>
      <c r="O39" s="332">
        <f>O40+O41+O42</f>
        <v>3051</v>
      </c>
      <c r="P39" s="332"/>
      <c r="Q39" s="332">
        <f t="shared" ref="Q39:R39" si="25">Q40+Q41+Q42</f>
        <v>0</v>
      </c>
      <c r="R39" s="332">
        <f t="shared" si="25"/>
        <v>11542.5</v>
      </c>
      <c r="S39" s="112"/>
      <c r="T39" s="112"/>
      <c r="U39" s="112"/>
      <c r="V39" s="112"/>
      <c r="W39" s="112"/>
      <c r="X39" s="112"/>
      <c r="Y39" s="112"/>
      <c r="Z39" s="112"/>
      <c r="AA39" s="112"/>
      <c r="AB39" s="112"/>
      <c r="AC39" s="112"/>
      <c r="AD39" s="112"/>
      <c r="AE39" s="112"/>
      <c r="AF39" s="112"/>
      <c r="AG39" s="112"/>
      <c r="AH39" s="112"/>
      <c r="AI39" s="112"/>
      <c r="AJ39" s="112"/>
      <c r="AK39" s="112"/>
      <c r="AL39" s="112"/>
    </row>
    <row r="40" spans="1:38" ht="15.75" customHeight="1" x14ac:dyDescent="0.25">
      <c r="A40" s="112"/>
      <c r="B40" s="254"/>
      <c r="C40" s="333">
        <v>44202</v>
      </c>
      <c r="D40" s="254" t="s">
        <v>408</v>
      </c>
      <c r="E40" s="261">
        <f>+'1.1. Costos Alternativa N1 PM'!H27</f>
        <v>3000</v>
      </c>
      <c r="F40" s="261">
        <f>+'1.1. Costos Alternativa N1 PM'!I27</f>
        <v>4500</v>
      </c>
      <c r="G40" s="261">
        <f>+'1.1. Costos Alternativa N1 PM'!J27</f>
        <v>0</v>
      </c>
      <c r="H40" s="261">
        <f>+'1.1. Costos Alternativa N1 PM'!K27</f>
        <v>0</v>
      </c>
      <c r="I40" s="261">
        <f t="shared" ref="I40:I42" si="26">E40+F40+G40+H40</f>
        <v>7500</v>
      </c>
      <c r="J40" s="261">
        <v>0.79</v>
      </c>
      <c r="K40" s="261">
        <f t="shared" ref="K40:K42" si="27">+E40*J40</f>
        <v>2370</v>
      </c>
      <c r="L40" s="261">
        <v>0.42</v>
      </c>
      <c r="M40" s="261">
        <f t="shared" ref="M40:M46" si="28">+F40*L40</f>
        <v>1890</v>
      </c>
      <c r="N40" s="261">
        <v>0.84750000000000003</v>
      </c>
      <c r="O40" s="261">
        <f t="shared" ref="O40:O41" si="29">+G40*N40</f>
        <v>0</v>
      </c>
      <c r="P40" s="269">
        <v>0.86750000000000005</v>
      </c>
      <c r="Q40" s="261">
        <f t="shared" ref="Q40:Q42" si="30">+H40*P40</f>
        <v>0</v>
      </c>
      <c r="R40" s="261">
        <f t="shared" ref="R40:R42" si="31">K40+M40+O40+Q40</f>
        <v>4260</v>
      </c>
      <c r="S40" s="112"/>
      <c r="T40" s="112"/>
      <c r="U40" s="112"/>
      <c r="V40" s="112"/>
      <c r="W40" s="112"/>
      <c r="X40" s="112"/>
      <c r="Y40" s="112"/>
      <c r="Z40" s="112"/>
      <c r="AA40" s="112"/>
      <c r="AB40" s="112"/>
      <c r="AC40" s="112"/>
      <c r="AD40" s="112"/>
      <c r="AE40" s="112"/>
      <c r="AF40" s="112"/>
      <c r="AG40" s="112"/>
      <c r="AH40" s="112"/>
      <c r="AI40" s="112"/>
      <c r="AJ40" s="112"/>
      <c r="AK40" s="112"/>
      <c r="AL40" s="112"/>
    </row>
    <row r="41" spans="1:38" ht="15.75" customHeight="1" x14ac:dyDescent="0.25">
      <c r="A41" s="112"/>
      <c r="B41" s="254"/>
      <c r="C41" s="333">
        <v>44233</v>
      </c>
      <c r="D41" s="254" t="s">
        <v>409</v>
      </c>
      <c r="E41" s="261">
        <f>+'1.1. Costos Alternativa N1 PM'!H28</f>
        <v>3600</v>
      </c>
      <c r="F41" s="261">
        <f>+'1.1. Costos Alternativa N1 PM'!I28</f>
        <v>0</v>
      </c>
      <c r="G41" s="261">
        <f>+'1.1. Costos Alternativa N1 PM'!J28</f>
        <v>3600</v>
      </c>
      <c r="H41" s="261">
        <f>+'1.1. Costos Alternativa N1 PM'!K28</f>
        <v>0</v>
      </c>
      <c r="I41" s="261">
        <f t="shared" si="26"/>
        <v>7200</v>
      </c>
      <c r="J41" s="261">
        <v>0.79</v>
      </c>
      <c r="K41" s="261">
        <f t="shared" si="27"/>
        <v>2844</v>
      </c>
      <c r="L41" s="261">
        <v>0.42</v>
      </c>
      <c r="M41" s="261">
        <f t="shared" si="28"/>
        <v>0</v>
      </c>
      <c r="N41" s="261">
        <v>0.84750000000000003</v>
      </c>
      <c r="O41" s="261">
        <f t="shared" si="29"/>
        <v>3051</v>
      </c>
      <c r="P41" s="269">
        <v>0.86750000000000005</v>
      </c>
      <c r="Q41" s="261">
        <f t="shared" si="30"/>
        <v>0</v>
      </c>
      <c r="R41" s="261">
        <f t="shared" si="31"/>
        <v>5895</v>
      </c>
      <c r="S41" s="112"/>
      <c r="T41" s="112"/>
      <c r="U41" s="112"/>
      <c r="V41" s="112"/>
      <c r="W41" s="112"/>
      <c r="X41" s="112"/>
      <c r="Y41" s="112"/>
      <c r="Z41" s="112"/>
      <c r="AA41" s="112"/>
      <c r="AB41" s="112"/>
      <c r="AC41" s="112"/>
      <c r="AD41" s="112"/>
      <c r="AE41" s="112"/>
      <c r="AF41" s="112"/>
      <c r="AG41" s="112"/>
      <c r="AH41" s="112"/>
      <c r="AI41" s="112"/>
      <c r="AJ41" s="112"/>
      <c r="AK41" s="112"/>
      <c r="AL41" s="112"/>
    </row>
    <row r="42" spans="1:38" ht="15.75" customHeight="1" x14ac:dyDescent="0.25">
      <c r="A42" s="112"/>
      <c r="B42" s="254"/>
      <c r="C42" s="333">
        <v>44261</v>
      </c>
      <c r="D42" s="254" t="s">
        <v>410</v>
      </c>
      <c r="E42" s="261">
        <f>+'1.1. Costos Alternativa N1 PM'!H29</f>
        <v>1650</v>
      </c>
      <c r="F42" s="261">
        <f>+'1.1. Costos Alternativa N1 PM'!I29</f>
        <v>200</v>
      </c>
      <c r="G42" s="261">
        <f>+'1.1. Costos Alternativa N1 PM'!J29</f>
        <v>0</v>
      </c>
      <c r="H42" s="261">
        <f>+'1.1. Costos Alternativa N1 PM'!K29</f>
        <v>0</v>
      </c>
      <c r="I42" s="261">
        <f t="shared" si="26"/>
        <v>1850</v>
      </c>
      <c r="J42" s="261">
        <v>0.79</v>
      </c>
      <c r="K42" s="261">
        <f t="shared" si="27"/>
        <v>1303.5</v>
      </c>
      <c r="L42" s="261">
        <v>0.42</v>
      </c>
      <c r="M42" s="261">
        <f t="shared" si="28"/>
        <v>84</v>
      </c>
      <c r="N42" s="261">
        <v>0.84750000000000003</v>
      </c>
      <c r="O42" s="261"/>
      <c r="P42" s="269">
        <v>0.86750000000000005</v>
      </c>
      <c r="Q42" s="261">
        <f t="shared" si="30"/>
        <v>0</v>
      </c>
      <c r="R42" s="261">
        <f t="shared" si="31"/>
        <v>1387.5</v>
      </c>
      <c r="S42" s="112"/>
      <c r="T42" s="112"/>
      <c r="U42" s="112"/>
      <c r="V42" s="112"/>
      <c r="W42" s="112"/>
      <c r="X42" s="112"/>
      <c r="Y42" s="112"/>
      <c r="Z42" s="112"/>
      <c r="AA42" s="112"/>
      <c r="AB42" s="112"/>
      <c r="AC42" s="112"/>
      <c r="AD42" s="112"/>
      <c r="AE42" s="112"/>
      <c r="AF42" s="112"/>
      <c r="AG42" s="112"/>
      <c r="AH42" s="112"/>
      <c r="AI42" s="112"/>
      <c r="AJ42" s="112"/>
      <c r="AK42" s="112"/>
      <c r="AL42" s="112"/>
    </row>
    <row r="43" spans="1:38" ht="15.75" customHeight="1" x14ac:dyDescent="0.25">
      <c r="A43" s="112"/>
      <c r="B43" s="307" t="s">
        <v>411</v>
      </c>
      <c r="C43" s="586" t="s">
        <v>412</v>
      </c>
      <c r="D43" s="573"/>
      <c r="E43" s="262"/>
      <c r="F43" s="262"/>
      <c r="G43" s="262"/>
      <c r="H43" s="262"/>
      <c r="I43" s="261"/>
      <c r="J43" s="261"/>
      <c r="K43" s="262"/>
      <c r="L43" s="262"/>
      <c r="M43" s="261">
        <f t="shared" si="28"/>
        <v>0</v>
      </c>
      <c r="N43" s="261">
        <v>0.84750000000000003</v>
      </c>
      <c r="O43" s="262"/>
      <c r="P43" s="269"/>
      <c r="Q43" s="262"/>
      <c r="R43" s="261"/>
      <c r="S43" s="112"/>
      <c r="T43" s="112"/>
      <c r="U43" s="112"/>
      <c r="V43" s="112"/>
      <c r="W43" s="112"/>
      <c r="X43" s="112"/>
      <c r="Y43" s="112"/>
      <c r="Z43" s="112"/>
      <c r="AA43" s="112"/>
      <c r="AB43" s="112"/>
      <c r="AC43" s="112"/>
      <c r="AD43" s="112"/>
      <c r="AE43" s="112"/>
      <c r="AF43" s="112"/>
      <c r="AG43" s="112"/>
      <c r="AH43" s="112"/>
      <c r="AI43" s="112"/>
      <c r="AJ43" s="112"/>
      <c r="AK43" s="112"/>
      <c r="AL43" s="112"/>
    </row>
    <row r="44" spans="1:38" ht="33.75" customHeight="1" x14ac:dyDescent="0.25">
      <c r="A44" s="112"/>
      <c r="B44" s="254"/>
      <c r="C44" s="330" t="s">
        <v>413</v>
      </c>
      <c r="D44" s="331" t="s">
        <v>414</v>
      </c>
      <c r="E44" s="334">
        <f t="shared" ref="E44:I44" si="32">E45+E46</f>
        <v>9000</v>
      </c>
      <c r="F44" s="334">
        <f t="shared" si="32"/>
        <v>0</v>
      </c>
      <c r="G44" s="334">
        <f t="shared" si="32"/>
        <v>3000</v>
      </c>
      <c r="H44" s="334">
        <f t="shared" si="32"/>
        <v>0</v>
      </c>
      <c r="I44" s="334">
        <f t="shared" si="32"/>
        <v>12000</v>
      </c>
      <c r="J44" s="334"/>
      <c r="K44" s="334">
        <f>K45+K46</f>
        <v>7110</v>
      </c>
      <c r="L44" s="334"/>
      <c r="M44" s="334">
        <f t="shared" si="28"/>
        <v>0</v>
      </c>
      <c r="N44" s="334"/>
      <c r="O44" s="334">
        <f>O45+O46</f>
        <v>2542.5</v>
      </c>
      <c r="P44" s="334"/>
      <c r="Q44" s="334">
        <f t="shared" ref="Q44:R44" si="33">Q45+Q46</f>
        <v>0</v>
      </c>
      <c r="R44" s="334">
        <f t="shared" si="33"/>
        <v>9652.5</v>
      </c>
      <c r="S44" s="112"/>
      <c r="T44" s="112"/>
      <c r="U44" s="112"/>
      <c r="V44" s="112"/>
      <c r="W44" s="112"/>
      <c r="X44" s="112"/>
      <c r="Y44" s="112"/>
      <c r="Z44" s="112"/>
      <c r="AA44" s="112"/>
      <c r="AB44" s="112"/>
      <c r="AC44" s="112"/>
      <c r="AD44" s="112"/>
      <c r="AE44" s="112"/>
      <c r="AF44" s="112"/>
      <c r="AG44" s="112"/>
      <c r="AH44" s="112"/>
      <c r="AI44" s="112"/>
      <c r="AJ44" s="112"/>
      <c r="AK44" s="112"/>
      <c r="AL44" s="112"/>
    </row>
    <row r="45" spans="1:38" ht="15.75" customHeight="1" x14ac:dyDescent="0.25">
      <c r="A45" s="112"/>
      <c r="B45" s="254"/>
      <c r="C45" s="333">
        <v>44204</v>
      </c>
      <c r="D45" s="254" t="s">
        <v>415</v>
      </c>
      <c r="E45" s="261">
        <f>+'1.1. Costos Alternativa N1 PM'!H32</f>
        <v>3000</v>
      </c>
      <c r="F45" s="261">
        <f>+'1.1. Costos Alternativa N1 PM'!I32</f>
        <v>0</v>
      </c>
      <c r="G45" s="261">
        <f>+'1.1. Costos Alternativa N1 PM'!J32</f>
        <v>0</v>
      </c>
      <c r="H45" s="261">
        <f>+'1.1. Costos Alternativa N1 PM'!K32</f>
        <v>0</v>
      </c>
      <c r="I45" s="261">
        <f t="shared" ref="I45:I46" si="34">E45+F45+G45+H45</f>
        <v>3000</v>
      </c>
      <c r="J45" s="261">
        <v>0.79</v>
      </c>
      <c r="K45" s="261">
        <f t="shared" ref="K45:K46" si="35">+E45*J45</f>
        <v>2370</v>
      </c>
      <c r="L45" s="261">
        <v>0.42</v>
      </c>
      <c r="M45" s="261">
        <f t="shared" si="28"/>
        <v>0</v>
      </c>
      <c r="N45" s="261">
        <v>0.84750000000000003</v>
      </c>
      <c r="O45" s="261">
        <f t="shared" ref="O45:O46" si="36">+G45*N45</f>
        <v>0</v>
      </c>
      <c r="P45" s="269">
        <v>0.86750000000000005</v>
      </c>
      <c r="Q45" s="261">
        <f t="shared" ref="Q45:Q46" si="37">+H45*P45</f>
        <v>0</v>
      </c>
      <c r="R45" s="261">
        <f t="shared" ref="R45:R46" si="38">K45+M45+O45+Q45</f>
        <v>2370</v>
      </c>
      <c r="S45" s="112"/>
      <c r="T45" s="112"/>
      <c r="U45" s="112"/>
      <c r="V45" s="112"/>
      <c r="W45" s="112"/>
      <c r="X45" s="112"/>
      <c r="Y45" s="112"/>
      <c r="Z45" s="112"/>
      <c r="AA45" s="112"/>
      <c r="AB45" s="112"/>
      <c r="AC45" s="112"/>
      <c r="AD45" s="112"/>
      <c r="AE45" s="112"/>
      <c r="AF45" s="112"/>
      <c r="AG45" s="112"/>
      <c r="AH45" s="112"/>
      <c r="AI45" s="112"/>
      <c r="AJ45" s="112"/>
      <c r="AK45" s="112"/>
      <c r="AL45" s="112"/>
    </row>
    <row r="46" spans="1:38" ht="15.75" customHeight="1" x14ac:dyDescent="0.25">
      <c r="A46" s="112"/>
      <c r="B46" s="254"/>
      <c r="C46" s="333">
        <v>44235</v>
      </c>
      <c r="D46" s="254" t="s">
        <v>416</v>
      </c>
      <c r="E46" s="261">
        <f>+'1.1. Costos Alternativa N1 PM'!H33</f>
        <v>6000</v>
      </c>
      <c r="F46" s="261">
        <f>+'1.1. Costos Alternativa N1 PM'!I33</f>
        <v>0</v>
      </c>
      <c r="G46" s="261">
        <f>+'1.1. Costos Alternativa N1 PM'!J33</f>
        <v>3000</v>
      </c>
      <c r="H46" s="261">
        <f>+'1.1. Costos Alternativa N1 PM'!K33</f>
        <v>0</v>
      </c>
      <c r="I46" s="261">
        <f t="shared" si="34"/>
        <v>9000</v>
      </c>
      <c r="J46" s="261">
        <v>0.79</v>
      </c>
      <c r="K46" s="261">
        <f t="shared" si="35"/>
        <v>4740</v>
      </c>
      <c r="L46" s="261">
        <v>0.42</v>
      </c>
      <c r="M46" s="261">
        <f t="shared" si="28"/>
        <v>0</v>
      </c>
      <c r="N46" s="261">
        <v>0.84750000000000003</v>
      </c>
      <c r="O46" s="261">
        <f t="shared" si="36"/>
        <v>2542.5</v>
      </c>
      <c r="P46" s="269">
        <v>0.86750000000000005</v>
      </c>
      <c r="Q46" s="261">
        <f t="shared" si="37"/>
        <v>0</v>
      </c>
      <c r="R46" s="261">
        <f t="shared" si="38"/>
        <v>7282.5</v>
      </c>
      <c r="S46" s="112"/>
      <c r="T46" s="112"/>
      <c r="U46" s="112"/>
      <c r="V46" s="112"/>
      <c r="W46" s="112"/>
      <c r="X46" s="112"/>
      <c r="Y46" s="112"/>
      <c r="Z46" s="112"/>
      <c r="AA46" s="112"/>
      <c r="AB46" s="112"/>
      <c r="AC46" s="112"/>
      <c r="AD46" s="112"/>
      <c r="AE46" s="112"/>
      <c r="AF46" s="112"/>
      <c r="AG46" s="112"/>
      <c r="AH46" s="112"/>
      <c r="AI46" s="112"/>
      <c r="AJ46" s="112"/>
      <c r="AK46" s="112"/>
      <c r="AL46" s="112"/>
    </row>
    <row r="47" spans="1:38" ht="15.75" customHeight="1" x14ac:dyDescent="0.25">
      <c r="A47" s="112"/>
      <c r="B47" s="328" t="s">
        <v>417</v>
      </c>
      <c r="C47" s="575" t="s">
        <v>418</v>
      </c>
      <c r="D47" s="573"/>
      <c r="E47" s="329"/>
      <c r="F47" s="329"/>
      <c r="G47" s="329"/>
      <c r="H47" s="329"/>
      <c r="I47" s="329">
        <f>I49+I54+I59+I63</f>
        <v>137300</v>
      </c>
      <c r="J47" s="329"/>
      <c r="K47" s="329"/>
      <c r="L47" s="329"/>
      <c r="M47" s="329"/>
      <c r="N47" s="329"/>
      <c r="O47" s="329"/>
      <c r="P47" s="329"/>
      <c r="Q47" s="329"/>
      <c r="R47" s="329">
        <f>+R49+R54+R59+R63</f>
        <v>104950.5</v>
      </c>
      <c r="S47" s="112"/>
      <c r="T47" s="112"/>
      <c r="U47" s="112"/>
      <c r="V47" s="112"/>
      <c r="W47" s="112"/>
      <c r="X47" s="112"/>
      <c r="Y47" s="112"/>
      <c r="Z47" s="112"/>
      <c r="AA47" s="112"/>
      <c r="AB47" s="112"/>
      <c r="AC47" s="112"/>
      <c r="AD47" s="112"/>
      <c r="AE47" s="112"/>
      <c r="AF47" s="112"/>
      <c r="AG47" s="112"/>
      <c r="AH47" s="112"/>
      <c r="AI47" s="112"/>
      <c r="AJ47" s="112"/>
      <c r="AK47" s="112"/>
      <c r="AL47" s="112"/>
    </row>
    <row r="48" spans="1:38" ht="15.75" customHeight="1" x14ac:dyDescent="0.25">
      <c r="A48" s="112"/>
      <c r="B48" s="307" t="s">
        <v>419</v>
      </c>
      <c r="C48" s="586" t="s">
        <v>420</v>
      </c>
      <c r="D48" s="573"/>
      <c r="E48" s="262"/>
      <c r="F48" s="262"/>
      <c r="G48" s="262"/>
      <c r="H48" s="262"/>
      <c r="I48" s="261"/>
      <c r="J48" s="261"/>
      <c r="K48" s="262"/>
      <c r="L48" s="262"/>
      <c r="M48" s="262"/>
      <c r="N48" s="262"/>
      <c r="O48" s="262"/>
      <c r="P48" s="262"/>
      <c r="Q48" s="262"/>
      <c r="R48" s="261"/>
      <c r="S48" s="112"/>
      <c r="T48" s="112"/>
      <c r="U48" s="112"/>
      <c r="V48" s="112"/>
      <c r="W48" s="112"/>
      <c r="X48" s="112"/>
      <c r="Y48" s="112"/>
      <c r="Z48" s="112"/>
      <c r="AA48" s="112"/>
      <c r="AB48" s="112"/>
      <c r="AC48" s="112"/>
      <c r="AD48" s="112"/>
      <c r="AE48" s="112"/>
      <c r="AF48" s="112"/>
      <c r="AG48" s="112"/>
      <c r="AH48" s="112"/>
      <c r="AI48" s="112"/>
      <c r="AJ48" s="112"/>
      <c r="AK48" s="112"/>
      <c r="AL48" s="112"/>
    </row>
    <row r="49" spans="1:38" ht="15.75" customHeight="1" x14ac:dyDescent="0.25">
      <c r="A49" s="112"/>
      <c r="B49" s="254"/>
      <c r="C49" s="330" t="s">
        <v>421</v>
      </c>
      <c r="D49" s="331" t="s">
        <v>422</v>
      </c>
      <c r="E49" s="332">
        <f t="shared" ref="E49:I49" si="39">E50+E51+E52+E53</f>
        <v>4800</v>
      </c>
      <c r="F49" s="332">
        <f t="shared" si="39"/>
        <v>9500</v>
      </c>
      <c r="G49" s="332">
        <f t="shared" si="39"/>
        <v>27500</v>
      </c>
      <c r="H49" s="332">
        <f t="shared" si="39"/>
        <v>30500</v>
      </c>
      <c r="I49" s="332">
        <f t="shared" si="39"/>
        <v>72300</v>
      </c>
      <c r="J49" s="332"/>
      <c r="K49" s="332">
        <f>K50+K51+K52+K53</f>
        <v>3792</v>
      </c>
      <c r="L49" s="332"/>
      <c r="M49" s="332">
        <f>M50+M51+M52+M53</f>
        <v>3990</v>
      </c>
      <c r="N49" s="332"/>
      <c r="O49" s="332">
        <f>O50+O51+O52+O53</f>
        <v>23306.25</v>
      </c>
      <c r="P49" s="332"/>
      <c r="Q49" s="332">
        <f t="shared" ref="Q49:R49" si="40">Q50+Q51+Q52+Q53</f>
        <v>26458.75</v>
      </c>
      <c r="R49" s="332">
        <f t="shared" si="40"/>
        <v>57547</v>
      </c>
      <c r="S49" s="112"/>
      <c r="T49" s="112"/>
      <c r="U49" s="112"/>
      <c r="V49" s="112"/>
      <c r="W49" s="112"/>
      <c r="X49" s="112"/>
      <c r="Y49" s="112"/>
      <c r="Z49" s="112"/>
      <c r="AA49" s="112"/>
      <c r="AB49" s="112"/>
      <c r="AC49" s="112"/>
      <c r="AD49" s="112"/>
      <c r="AE49" s="112"/>
      <c r="AF49" s="112"/>
      <c r="AG49" s="112"/>
      <c r="AH49" s="112"/>
      <c r="AI49" s="112"/>
      <c r="AJ49" s="112"/>
      <c r="AK49" s="112"/>
      <c r="AL49" s="112"/>
    </row>
    <row r="50" spans="1:38" ht="15.75" customHeight="1" x14ac:dyDescent="0.25">
      <c r="A50" s="112"/>
      <c r="B50" s="254"/>
      <c r="C50" s="333">
        <v>44205</v>
      </c>
      <c r="D50" s="254" t="s">
        <v>388</v>
      </c>
      <c r="E50" s="261">
        <f>+'1.1. Costos Alternativa N1 PM'!H37</f>
        <v>3000</v>
      </c>
      <c r="F50" s="261">
        <f>+'1.1. Costos Alternativa N1 PM'!I37</f>
        <v>5000</v>
      </c>
      <c r="G50" s="261">
        <f>+'1.1. Costos Alternativa N1 PM'!J37</f>
        <v>0</v>
      </c>
      <c r="H50" s="261">
        <f>+'1.1. Costos Alternativa N1 PM'!K37</f>
        <v>0</v>
      </c>
      <c r="I50" s="261">
        <f t="shared" ref="I50:I53" si="41">E50+F50+G50+H50</f>
        <v>8000</v>
      </c>
      <c r="J50" s="261">
        <v>0.79</v>
      </c>
      <c r="K50" s="261">
        <f t="shared" ref="K50:K53" si="42">+E50*J50</f>
        <v>2370</v>
      </c>
      <c r="L50" s="261">
        <v>0.42</v>
      </c>
      <c r="M50" s="261">
        <f t="shared" ref="M50:M53" si="43">+F50*L50</f>
        <v>2100</v>
      </c>
      <c r="N50" s="261">
        <v>0.84750000000000003</v>
      </c>
      <c r="O50" s="261">
        <f t="shared" ref="O50:O53" si="44">+G50*N50</f>
        <v>0</v>
      </c>
      <c r="P50" s="269">
        <v>0.86750000000000005</v>
      </c>
      <c r="Q50" s="261">
        <f t="shared" ref="Q50:Q53" si="45">+H50*P50</f>
        <v>0</v>
      </c>
      <c r="R50" s="261">
        <f t="shared" ref="R50:R53" si="46">K50+M50+O50+Q50</f>
        <v>4470</v>
      </c>
      <c r="S50" s="112"/>
      <c r="T50" s="112"/>
      <c r="U50" s="112"/>
      <c r="V50" s="112"/>
      <c r="W50" s="112"/>
      <c r="X50" s="112"/>
      <c r="Y50" s="112"/>
      <c r="Z50" s="112"/>
      <c r="AA50" s="112"/>
      <c r="AB50" s="112"/>
      <c r="AC50" s="112"/>
      <c r="AD50" s="112"/>
      <c r="AE50" s="112"/>
      <c r="AF50" s="112"/>
      <c r="AG50" s="112"/>
      <c r="AH50" s="112"/>
      <c r="AI50" s="112"/>
      <c r="AJ50" s="112"/>
      <c r="AK50" s="112"/>
      <c r="AL50" s="112"/>
    </row>
    <row r="51" spans="1:38" ht="15.75" customHeight="1" x14ac:dyDescent="0.25">
      <c r="A51" s="112"/>
      <c r="B51" s="254"/>
      <c r="C51" s="333">
        <v>44236</v>
      </c>
      <c r="D51" s="254" t="s">
        <v>423</v>
      </c>
      <c r="E51" s="261">
        <f>+'1.1. Costos Alternativa N1 PM'!H38</f>
        <v>700</v>
      </c>
      <c r="F51" s="261">
        <f>+'1.1. Costos Alternativa N1 PM'!I38</f>
        <v>2000</v>
      </c>
      <c r="G51" s="261">
        <f>+'1.1. Costos Alternativa N1 PM'!J38</f>
        <v>25000</v>
      </c>
      <c r="H51" s="261">
        <f>+'1.1. Costos Alternativa N1 PM'!K38</f>
        <v>30000</v>
      </c>
      <c r="I51" s="261">
        <f t="shared" si="41"/>
        <v>57700</v>
      </c>
      <c r="J51" s="261">
        <v>0.79</v>
      </c>
      <c r="K51" s="261">
        <f t="shared" si="42"/>
        <v>553</v>
      </c>
      <c r="L51" s="261">
        <v>0.42</v>
      </c>
      <c r="M51" s="261">
        <f t="shared" si="43"/>
        <v>840</v>
      </c>
      <c r="N51" s="261">
        <v>0.84750000000000003</v>
      </c>
      <c r="O51" s="261">
        <f t="shared" si="44"/>
        <v>21187.5</v>
      </c>
      <c r="P51" s="269">
        <v>0.86750000000000005</v>
      </c>
      <c r="Q51" s="261">
        <f t="shared" si="45"/>
        <v>26025</v>
      </c>
      <c r="R51" s="261">
        <f t="shared" si="46"/>
        <v>48605.5</v>
      </c>
      <c r="S51" s="112"/>
      <c r="T51" s="112"/>
      <c r="U51" s="112"/>
      <c r="V51" s="112"/>
      <c r="W51" s="112"/>
      <c r="X51" s="112"/>
      <c r="Y51" s="112"/>
      <c r="Z51" s="112"/>
      <c r="AA51" s="112"/>
      <c r="AB51" s="112"/>
      <c r="AC51" s="112"/>
      <c r="AD51" s="112"/>
      <c r="AE51" s="112"/>
      <c r="AF51" s="112"/>
      <c r="AG51" s="112"/>
      <c r="AH51" s="112"/>
      <c r="AI51" s="112"/>
      <c r="AJ51" s="112"/>
      <c r="AK51" s="112"/>
      <c r="AL51" s="112"/>
    </row>
    <row r="52" spans="1:38" ht="15.75" customHeight="1" x14ac:dyDescent="0.25">
      <c r="A52" s="112"/>
      <c r="B52" s="254"/>
      <c r="C52" s="333">
        <v>44264</v>
      </c>
      <c r="D52" s="254" t="s">
        <v>390</v>
      </c>
      <c r="E52" s="261">
        <f>+'1.1. Costos Alternativa N1 PM'!H39</f>
        <v>300</v>
      </c>
      <c r="F52" s="261">
        <f>+'1.1. Costos Alternativa N1 PM'!I39</f>
        <v>0</v>
      </c>
      <c r="G52" s="261">
        <f>+'1.1. Costos Alternativa N1 PM'!J39</f>
        <v>0</v>
      </c>
      <c r="H52" s="261">
        <f>+'1.1. Costos Alternativa N1 PM'!K39</f>
        <v>0</v>
      </c>
      <c r="I52" s="261">
        <f t="shared" si="41"/>
        <v>300</v>
      </c>
      <c r="J52" s="261">
        <v>0.79</v>
      </c>
      <c r="K52" s="261">
        <f t="shared" si="42"/>
        <v>237</v>
      </c>
      <c r="L52" s="261">
        <v>0.42</v>
      </c>
      <c r="M52" s="261">
        <f t="shared" si="43"/>
        <v>0</v>
      </c>
      <c r="N52" s="261">
        <v>0.84750000000000003</v>
      </c>
      <c r="O52" s="261">
        <f t="shared" si="44"/>
        <v>0</v>
      </c>
      <c r="P52" s="269">
        <v>0.86750000000000005</v>
      </c>
      <c r="Q52" s="261">
        <f t="shared" si="45"/>
        <v>0</v>
      </c>
      <c r="R52" s="261">
        <f t="shared" si="46"/>
        <v>237</v>
      </c>
      <c r="S52" s="112"/>
      <c r="T52" s="112"/>
      <c r="U52" s="112"/>
      <c r="V52" s="112"/>
      <c r="W52" s="112"/>
      <c r="X52" s="112"/>
      <c r="Y52" s="112"/>
      <c r="Z52" s="112"/>
      <c r="AA52" s="112"/>
      <c r="AB52" s="112"/>
      <c r="AC52" s="112"/>
      <c r="AD52" s="112"/>
      <c r="AE52" s="112"/>
      <c r="AF52" s="112"/>
      <c r="AG52" s="112"/>
      <c r="AH52" s="112"/>
      <c r="AI52" s="112"/>
      <c r="AJ52" s="112"/>
      <c r="AK52" s="112"/>
      <c r="AL52" s="112"/>
    </row>
    <row r="53" spans="1:38" ht="15.75" customHeight="1" x14ac:dyDescent="0.25">
      <c r="A53" s="112"/>
      <c r="B53" s="254"/>
      <c r="C53" s="333">
        <v>44295</v>
      </c>
      <c r="D53" s="254" t="s">
        <v>391</v>
      </c>
      <c r="E53" s="261">
        <f>+'1.1. Costos Alternativa N1 PM'!H40</f>
        <v>800</v>
      </c>
      <c r="F53" s="261">
        <f>+'1.1. Costos Alternativa N1 PM'!I40</f>
        <v>2500</v>
      </c>
      <c r="G53" s="261">
        <f>+'1.1. Costos Alternativa N1 PM'!J40</f>
        <v>2500</v>
      </c>
      <c r="H53" s="261">
        <f>+'1.1. Costos Alternativa N1 PM'!K40</f>
        <v>500</v>
      </c>
      <c r="I53" s="261">
        <f t="shared" si="41"/>
        <v>6300</v>
      </c>
      <c r="J53" s="261">
        <v>0.79</v>
      </c>
      <c r="K53" s="261">
        <f t="shared" si="42"/>
        <v>632</v>
      </c>
      <c r="L53" s="261">
        <v>0.42</v>
      </c>
      <c r="M53" s="261">
        <f t="shared" si="43"/>
        <v>1050</v>
      </c>
      <c r="N53" s="261">
        <v>0.84750000000000003</v>
      </c>
      <c r="O53" s="261">
        <f t="shared" si="44"/>
        <v>2118.75</v>
      </c>
      <c r="P53" s="269">
        <v>0.86750000000000005</v>
      </c>
      <c r="Q53" s="261">
        <f t="shared" si="45"/>
        <v>433.75</v>
      </c>
      <c r="R53" s="261">
        <f t="shared" si="46"/>
        <v>4234.5</v>
      </c>
      <c r="S53" s="112"/>
      <c r="T53" s="112"/>
      <c r="U53" s="112"/>
      <c r="V53" s="112"/>
      <c r="W53" s="112"/>
      <c r="X53" s="112"/>
      <c r="Y53" s="112"/>
      <c r="Z53" s="112"/>
      <c r="AA53" s="112"/>
      <c r="AB53" s="112"/>
      <c r="AC53" s="112"/>
      <c r="AD53" s="112"/>
      <c r="AE53" s="112"/>
      <c r="AF53" s="112"/>
      <c r="AG53" s="112"/>
      <c r="AH53" s="112"/>
      <c r="AI53" s="112"/>
      <c r="AJ53" s="112"/>
      <c r="AK53" s="112"/>
      <c r="AL53" s="112"/>
    </row>
    <row r="54" spans="1:38" ht="33.75" customHeight="1" x14ac:dyDescent="0.25">
      <c r="A54" s="112"/>
      <c r="B54" s="254"/>
      <c r="C54" s="330" t="s">
        <v>424</v>
      </c>
      <c r="D54" s="331" t="s">
        <v>425</v>
      </c>
      <c r="E54" s="332">
        <f t="shared" ref="E54:I54" si="47">E55+E56+E57+E58</f>
        <v>8800</v>
      </c>
      <c r="F54" s="332">
        <f t="shared" si="47"/>
        <v>8500</v>
      </c>
      <c r="G54" s="332">
        <f t="shared" si="47"/>
        <v>5500</v>
      </c>
      <c r="H54" s="332">
        <f t="shared" si="47"/>
        <v>2500</v>
      </c>
      <c r="I54" s="332">
        <f t="shared" si="47"/>
        <v>25300</v>
      </c>
      <c r="J54" s="332"/>
      <c r="K54" s="332">
        <f>K55+K56+K57+K58</f>
        <v>6952</v>
      </c>
      <c r="L54" s="332"/>
      <c r="M54" s="332">
        <f>M55+M56+M57+M58</f>
        <v>3570</v>
      </c>
      <c r="N54" s="332"/>
      <c r="O54" s="332">
        <f>O55+O56+O57+O58</f>
        <v>4661.25</v>
      </c>
      <c r="P54" s="332"/>
      <c r="Q54" s="332">
        <f t="shared" ref="Q54:R54" si="48">Q55+Q56+Q57+Q58</f>
        <v>2168.75</v>
      </c>
      <c r="R54" s="332">
        <f t="shared" si="48"/>
        <v>17352</v>
      </c>
      <c r="S54" s="112"/>
      <c r="T54" s="112"/>
      <c r="U54" s="112"/>
      <c r="V54" s="112"/>
      <c r="W54" s="112"/>
      <c r="X54" s="112"/>
      <c r="Y54" s="112"/>
      <c r="Z54" s="112"/>
      <c r="AA54" s="112"/>
      <c r="AB54" s="112"/>
      <c r="AC54" s="112"/>
      <c r="AD54" s="112"/>
      <c r="AE54" s="112"/>
      <c r="AF54" s="112"/>
      <c r="AG54" s="112"/>
      <c r="AH54" s="112"/>
      <c r="AI54" s="112"/>
      <c r="AJ54" s="112"/>
      <c r="AK54" s="112"/>
      <c r="AL54" s="112"/>
    </row>
    <row r="55" spans="1:38" ht="15.75" customHeight="1" x14ac:dyDescent="0.25">
      <c r="A55" s="112"/>
      <c r="B55" s="254"/>
      <c r="C55" s="333">
        <v>44206</v>
      </c>
      <c r="D55" s="254" t="s">
        <v>388</v>
      </c>
      <c r="E55" s="261">
        <f>+'1.1. Costos Alternativa N1 PM'!H42</f>
        <v>2000</v>
      </c>
      <c r="F55" s="261">
        <f>+'1.1. Costos Alternativa N1 PM'!I42</f>
        <v>4000</v>
      </c>
      <c r="G55" s="261">
        <f>+'1.1. Costos Alternativa N1 PM'!J42</f>
        <v>0</v>
      </c>
      <c r="H55" s="261">
        <f>+'1.1. Costos Alternativa N1 PM'!K42</f>
        <v>0</v>
      </c>
      <c r="I55" s="261">
        <f t="shared" ref="I55:I58" si="49">E55+F55+G55+H55</f>
        <v>6000</v>
      </c>
      <c r="J55" s="261">
        <v>0.79</v>
      </c>
      <c r="K55" s="261">
        <f t="shared" ref="K55:K58" si="50">+E55*J55</f>
        <v>1580</v>
      </c>
      <c r="L55" s="261">
        <v>0.42</v>
      </c>
      <c r="M55" s="261">
        <f t="shared" ref="M55:M58" si="51">+F55*L55</f>
        <v>1680</v>
      </c>
      <c r="N55" s="261">
        <v>0.84750000000000003</v>
      </c>
      <c r="O55" s="261">
        <f t="shared" ref="O55:O58" si="52">+G55*N55</f>
        <v>0</v>
      </c>
      <c r="P55" s="269">
        <v>0.86750000000000005</v>
      </c>
      <c r="Q55" s="261">
        <f t="shared" ref="Q55:Q58" si="53">+H55*P55</f>
        <v>0</v>
      </c>
      <c r="R55" s="261">
        <f t="shared" ref="R55:R58" si="54">K55+M55+O55+Q55</f>
        <v>3260</v>
      </c>
      <c r="S55" s="112"/>
      <c r="T55" s="112"/>
      <c r="U55" s="112"/>
      <c r="V55" s="112"/>
      <c r="W55" s="112"/>
      <c r="X55" s="112"/>
      <c r="Y55" s="112"/>
      <c r="Z55" s="112"/>
      <c r="AA55" s="112"/>
      <c r="AB55" s="112"/>
      <c r="AC55" s="112"/>
      <c r="AD55" s="112"/>
      <c r="AE55" s="112"/>
      <c r="AF55" s="112"/>
      <c r="AG55" s="112"/>
      <c r="AH55" s="112"/>
      <c r="AI55" s="112"/>
      <c r="AJ55" s="112"/>
      <c r="AK55" s="112"/>
      <c r="AL55" s="112"/>
    </row>
    <row r="56" spans="1:38" ht="15.75" customHeight="1" x14ac:dyDescent="0.25">
      <c r="A56" s="112"/>
      <c r="B56" s="254"/>
      <c r="C56" s="333">
        <v>44237</v>
      </c>
      <c r="D56" s="254" t="s">
        <v>426</v>
      </c>
      <c r="E56" s="261">
        <f>+'1.1. Costos Alternativa N1 PM'!H43</f>
        <v>3000</v>
      </c>
      <c r="F56" s="261">
        <f>+'1.1. Costos Alternativa N1 PM'!I43</f>
        <v>2000</v>
      </c>
      <c r="G56" s="261">
        <f>+'1.1. Costos Alternativa N1 PM'!J43</f>
        <v>3000</v>
      </c>
      <c r="H56" s="261">
        <f>+'1.1. Costos Alternativa N1 PM'!K43</f>
        <v>2000</v>
      </c>
      <c r="I56" s="261">
        <f t="shared" si="49"/>
        <v>10000</v>
      </c>
      <c r="J56" s="261">
        <v>0.79</v>
      </c>
      <c r="K56" s="261">
        <f t="shared" si="50"/>
        <v>2370</v>
      </c>
      <c r="L56" s="261">
        <v>0.42</v>
      </c>
      <c r="M56" s="261">
        <f t="shared" si="51"/>
        <v>840</v>
      </c>
      <c r="N56" s="261">
        <v>0.84750000000000003</v>
      </c>
      <c r="O56" s="261">
        <f t="shared" si="52"/>
        <v>2542.5</v>
      </c>
      <c r="P56" s="269">
        <v>0.86750000000000005</v>
      </c>
      <c r="Q56" s="261">
        <f t="shared" si="53"/>
        <v>1735</v>
      </c>
      <c r="R56" s="261">
        <f t="shared" si="54"/>
        <v>7487.5</v>
      </c>
      <c r="S56" s="112"/>
      <c r="T56" s="112"/>
      <c r="U56" s="112"/>
      <c r="V56" s="112"/>
      <c r="W56" s="112"/>
      <c r="X56" s="112"/>
      <c r="Y56" s="112"/>
      <c r="Z56" s="112"/>
      <c r="AA56" s="112"/>
      <c r="AB56" s="112"/>
      <c r="AC56" s="112"/>
      <c r="AD56" s="112"/>
      <c r="AE56" s="112"/>
      <c r="AF56" s="112"/>
      <c r="AG56" s="112"/>
      <c r="AH56" s="112"/>
      <c r="AI56" s="112"/>
      <c r="AJ56" s="112"/>
      <c r="AK56" s="112"/>
      <c r="AL56" s="112"/>
    </row>
    <row r="57" spans="1:38" ht="15.75" customHeight="1" x14ac:dyDescent="0.25">
      <c r="A57" s="112"/>
      <c r="B57" s="254"/>
      <c r="C57" s="333">
        <v>44265</v>
      </c>
      <c r="D57" s="254" t="s">
        <v>390</v>
      </c>
      <c r="E57" s="261">
        <f>+'1.1. Costos Alternativa N1 PM'!H44</f>
        <v>3000</v>
      </c>
      <c r="F57" s="261">
        <f>+'1.1. Costos Alternativa N1 PM'!I44</f>
        <v>0</v>
      </c>
      <c r="G57" s="261">
        <f>+'1.1. Costos Alternativa N1 PM'!J44</f>
        <v>0</v>
      </c>
      <c r="H57" s="261">
        <f>+'1.1. Costos Alternativa N1 PM'!K44</f>
        <v>0</v>
      </c>
      <c r="I57" s="261">
        <f t="shared" si="49"/>
        <v>3000</v>
      </c>
      <c r="J57" s="261">
        <v>0.79</v>
      </c>
      <c r="K57" s="261">
        <f t="shared" si="50"/>
        <v>2370</v>
      </c>
      <c r="L57" s="261">
        <v>0.42</v>
      </c>
      <c r="M57" s="261">
        <f t="shared" si="51"/>
        <v>0</v>
      </c>
      <c r="N57" s="261">
        <v>0.84750000000000003</v>
      </c>
      <c r="O57" s="261">
        <f t="shared" si="52"/>
        <v>0</v>
      </c>
      <c r="P57" s="269">
        <v>0.86750000000000005</v>
      </c>
      <c r="Q57" s="261">
        <f t="shared" si="53"/>
        <v>0</v>
      </c>
      <c r="R57" s="261">
        <f t="shared" si="54"/>
        <v>2370</v>
      </c>
      <c r="S57" s="112"/>
      <c r="T57" s="112"/>
      <c r="U57" s="112"/>
      <c r="V57" s="112"/>
      <c r="W57" s="112"/>
      <c r="X57" s="112"/>
      <c r="Y57" s="112"/>
      <c r="Z57" s="112"/>
      <c r="AA57" s="112"/>
      <c r="AB57" s="112"/>
      <c r="AC57" s="112"/>
      <c r="AD57" s="112"/>
      <c r="AE57" s="112"/>
      <c r="AF57" s="112"/>
      <c r="AG57" s="112"/>
      <c r="AH57" s="112"/>
      <c r="AI57" s="112"/>
      <c r="AJ57" s="112"/>
      <c r="AK57" s="112"/>
      <c r="AL57" s="112"/>
    </row>
    <row r="58" spans="1:38" ht="15.75" customHeight="1" x14ac:dyDescent="0.25">
      <c r="A58" s="112"/>
      <c r="B58" s="254"/>
      <c r="C58" s="333">
        <v>44296</v>
      </c>
      <c r="D58" s="254" t="s">
        <v>391</v>
      </c>
      <c r="E58" s="261">
        <f>+'1.1. Costos Alternativa N1 PM'!H45</f>
        <v>800</v>
      </c>
      <c r="F58" s="261">
        <f>+'1.1. Costos Alternativa N1 PM'!I45</f>
        <v>2500</v>
      </c>
      <c r="G58" s="261">
        <f>+'1.1. Costos Alternativa N1 PM'!J45</f>
        <v>2500</v>
      </c>
      <c r="H58" s="261">
        <f>+'1.1. Costos Alternativa N1 PM'!K45</f>
        <v>500</v>
      </c>
      <c r="I58" s="261">
        <f t="shared" si="49"/>
        <v>6300</v>
      </c>
      <c r="J58" s="261">
        <v>0.79</v>
      </c>
      <c r="K58" s="261">
        <f t="shared" si="50"/>
        <v>632</v>
      </c>
      <c r="L58" s="261">
        <v>0.42</v>
      </c>
      <c r="M58" s="261">
        <f t="shared" si="51"/>
        <v>1050</v>
      </c>
      <c r="N58" s="261">
        <v>0.84750000000000003</v>
      </c>
      <c r="O58" s="261">
        <f t="shared" si="52"/>
        <v>2118.75</v>
      </c>
      <c r="P58" s="269">
        <v>0.86750000000000005</v>
      </c>
      <c r="Q58" s="261">
        <f t="shared" si="53"/>
        <v>433.75</v>
      </c>
      <c r="R58" s="261">
        <f t="shared" si="54"/>
        <v>4234.5</v>
      </c>
      <c r="S58" s="112"/>
      <c r="T58" s="112"/>
      <c r="U58" s="112"/>
      <c r="V58" s="112"/>
      <c r="W58" s="112"/>
      <c r="X58" s="112"/>
      <c r="Y58" s="112"/>
      <c r="Z58" s="112"/>
      <c r="AA58" s="112"/>
      <c r="AB58" s="112"/>
      <c r="AC58" s="112"/>
      <c r="AD58" s="112"/>
      <c r="AE58" s="112"/>
      <c r="AF58" s="112"/>
      <c r="AG58" s="112"/>
      <c r="AH58" s="112"/>
      <c r="AI58" s="112"/>
      <c r="AJ58" s="112"/>
      <c r="AK58" s="112"/>
      <c r="AL58" s="112"/>
    </row>
    <row r="59" spans="1:38" ht="29.25" customHeight="1" x14ac:dyDescent="0.25">
      <c r="A59" s="112"/>
      <c r="B59" s="254"/>
      <c r="C59" s="330" t="s">
        <v>427</v>
      </c>
      <c r="D59" s="331" t="s">
        <v>428</v>
      </c>
      <c r="E59" s="332">
        <f t="shared" ref="E59:I59" si="55">E60+E61</f>
        <v>5600</v>
      </c>
      <c r="F59" s="332">
        <f t="shared" si="55"/>
        <v>0</v>
      </c>
      <c r="G59" s="332">
        <f t="shared" si="55"/>
        <v>3600</v>
      </c>
      <c r="H59" s="332">
        <f t="shared" si="55"/>
        <v>0</v>
      </c>
      <c r="I59" s="332">
        <f t="shared" si="55"/>
        <v>9200</v>
      </c>
      <c r="J59" s="332"/>
      <c r="K59" s="332">
        <f>K60+K61</f>
        <v>4424</v>
      </c>
      <c r="L59" s="332"/>
      <c r="M59" s="332">
        <f>M60+M61</f>
        <v>0</v>
      </c>
      <c r="N59" s="332"/>
      <c r="O59" s="332">
        <f>O60+O61</f>
        <v>3051</v>
      </c>
      <c r="P59" s="269">
        <v>0.86750000000000005</v>
      </c>
      <c r="Q59" s="332">
        <f t="shared" ref="Q59:R59" si="56">Q60+Q61</f>
        <v>0</v>
      </c>
      <c r="R59" s="332">
        <f t="shared" si="56"/>
        <v>7475</v>
      </c>
      <c r="S59" s="112"/>
      <c r="T59" s="112"/>
      <c r="U59" s="112"/>
      <c r="V59" s="112"/>
      <c r="W59" s="112"/>
      <c r="X59" s="112"/>
      <c r="Y59" s="112"/>
      <c r="Z59" s="112"/>
      <c r="AA59" s="112"/>
      <c r="AB59" s="112"/>
      <c r="AC59" s="112"/>
      <c r="AD59" s="112"/>
      <c r="AE59" s="112"/>
      <c r="AF59" s="112"/>
      <c r="AG59" s="112"/>
      <c r="AH59" s="112"/>
      <c r="AI59" s="112"/>
      <c r="AJ59" s="112"/>
      <c r="AK59" s="112"/>
      <c r="AL59" s="112"/>
    </row>
    <row r="60" spans="1:38" ht="15.75" customHeight="1" x14ac:dyDescent="0.25">
      <c r="A60" s="112"/>
      <c r="B60" s="254"/>
      <c r="C60" s="333">
        <v>44207</v>
      </c>
      <c r="D60" s="254" t="s">
        <v>429</v>
      </c>
      <c r="E60" s="261">
        <f>+'1.1. Costos Alternativa N1 PM'!H47</f>
        <v>2000</v>
      </c>
      <c r="F60" s="261">
        <f>+'1.1. Costos Alternativa N1 PM'!I47</f>
        <v>0</v>
      </c>
      <c r="G60" s="261">
        <f>+'1.1. Costos Alternativa N1 PM'!J47</f>
        <v>0</v>
      </c>
      <c r="H60" s="261">
        <f>+'1.1. Costos Alternativa N1 PM'!K47</f>
        <v>0</v>
      </c>
      <c r="I60" s="261">
        <f t="shared" ref="I60:I61" si="57">E60+F60+G60+H60</f>
        <v>2000</v>
      </c>
      <c r="J60" s="261">
        <v>0.79</v>
      </c>
      <c r="K60" s="261">
        <f t="shared" ref="K60:K61" si="58">+E60*J60</f>
        <v>1580</v>
      </c>
      <c r="L60" s="261">
        <v>0.42</v>
      </c>
      <c r="M60" s="261">
        <f t="shared" ref="M60:M62" si="59">+F60*L60</f>
        <v>0</v>
      </c>
      <c r="N60" s="261">
        <v>0.84750000000000003</v>
      </c>
      <c r="O60" s="261">
        <f t="shared" ref="O60:O62" si="60">+G60*N60</f>
        <v>0</v>
      </c>
      <c r="P60" s="269">
        <v>0.86750000000000005</v>
      </c>
      <c r="Q60" s="261">
        <f t="shared" ref="Q60:Q61" si="61">+H60*P60</f>
        <v>0</v>
      </c>
      <c r="R60" s="261">
        <f t="shared" ref="R60:R61" si="62">K60+M60+O60+Q60</f>
        <v>1580</v>
      </c>
      <c r="S60" s="112"/>
      <c r="T60" s="112"/>
      <c r="U60" s="112"/>
      <c r="V60" s="112"/>
      <c r="W60" s="112"/>
      <c r="X60" s="112"/>
      <c r="Y60" s="112"/>
      <c r="Z60" s="112"/>
      <c r="AA60" s="112"/>
      <c r="AB60" s="112"/>
      <c r="AC60" s="112"/>
      <c r="AD60" s="112"/>
      <c r="AE60" s="112"/>
      <c r="AF60" s="112"/>
      <c r="AG60" s="112"/>
      <c r="AH60" s="112"/>
      <c r="AI60" s="112"/>
      <c r="AJ60" s="112"/>
      <c r="AK60" s="112"/>
      <c r="AL60" s="112"/>
    </row>
    <row r="61" spans="1:38" ht="15.75" customHeight="1" x14ac:dyDescent="0.25">
      <c r="A61" s="112"/>
      <c r="B61" s="254"/>
      <c r="C61" s="333">
        <v>44238</v>
      </c>
      <c r="D61" s="254" t="s">
        <v>452</v>
      </c>
      <c r="E61" s="261">
        <f>+'1.1. Costos Alternativa N1 PM'!H48</f>
        <v>3600</v>
      </c>
      <c r="F61" s="261">
        <f>+'1.1. Costos Alternativa N1 PM'!I48</f>
        <v>0</v>
      </c>
      <c r="G61" s="261">
        <f>+'1.1. Costos Alternativa N1 PM'!J48</f>
        <v>3600</v>
      </c>
      <c r="H61" s="261">
        <f>+'1.1. Costos Alternativa N1 PM'!K48</f>
        <v>0</v>
      </c>
      <c r="I61" s="261">
        <f t="shared" si="57"/>
        <v>7200</v>
      </c>
      <c r="J61" s="261">
        <v>0.79</v>
      </c>
      <c r="K61" s="261">
        <f t="shared" si="58"/>
        <v>2844</v>
      </c>
      <c r="L61" s="261">
        <v>0.42</v>
      </c>
      <c r="M61" s="261">
        <f t="shared" si="59"/>
        <v>0</v>
      </c>
      <c r="N61" s="261">
        <v>0.84750000000000003</v>
      </c>
      <c r="O61" s="261">
        <f t="shared" si="60"/>
        <v>3051</v>
      </c>
      <c r="P61" s="269">
        <v>0.86750000000000005</v>
      </c>
      <c r="Q61" s="261">
        <f t="shared" si="61"/>
        <v>0</v>
      </c>
      <c r="R61" s="261">
        <f t="shared" si="62"/>
        <v>5895</v>
      </c>
      <c r="S61" s="112"/>
      <c r="T61" s="112"/>
      <c r="U61" s="112"/>
      <c r="V61" s="112"/>
      <c r="W61" s="112"/>
      <c r="X61" s="112"/>
      <c r="Y61" s="112"/>
      <c r="Z61" s="112"/>
      <c r="AA61" s="112"/>
      <c r="AB61" s="112"/>
      <c r="AC61" s="112"/>
      <c r="AD61" s="112"/>
      <c r="AE61" s="112"/>
      <c r="AF61" s="112"/>
      <c r="AG61" s="112"/>
      <c r="AH61" s="112"/>
      <c r="AI61" s="112"/>
      <c r="AJ61" s="112"/>
      <c r="AK61" s="112"/>
      <c r="AL61" s="112"/>
    </row>
    <row r="62" spans="1:38" ht="15.75" customHeight="1" x14ac:dyDescent="0.25">
      <c r="A62" s="112"/>
      <c r="B62" s="307" t="s">
        <v>430</v>
      </c>
      <c r="C62" s="586" t="s">
        <v>431</v>
      </c>
      <c r="D62" s="573"/>
      <c r="E62" s="262"/>
      <c r="F62" s="262"/>
      <c r="G62" s="262"/>
      <c r="H62" s="262"/>
      <c r="I62" s="261"/>
      <c r="J62" s="261"/>
      <c r="K62" s="262"/>
      <c r="L62" s="262"/>
      <c r="M62" s="261">
        <f t="shared" si="59"/>
        <v>0</v>
      </c>
      <c r="N62" s="261">
        <v>0.84750000000000003</v>
      </c>
      <c r="O62" s="261">
        <f t="shared" si="60"/>
        <v>0</v>
      </c>
      <c r="P62" s="269">
        <v>0.86750000000000005</v>
      </c>
      <c r="Q62" s="262"/>
      <c r="R62" s="261"/>
      <c r="S62" s="112"/>
      <c r="T62" s="112"/>
      <c r="U62" s="112"/>
      <c r="V62" s="112"/>
      <c r="W62" s="112"/>
      <c r="X62" s="112"/>
      <c r="Y62" s="112"/>
      <c r="Z62" s="112"/>
      <c r="AA62" s="112"/>
      <c r="AB62" s="112"/>
      <c r="AC62" s="112"/>
      <c r="AD62" s="112"/>
      <c r="AE62" s="112"/>
      <c r="AF62" s="112"/>
      <c r="AG62" s="112"/>
      <c r="AH62" s="112"/>
      <c r="AI62" s="112"/>
      <c r="AJ62" s="112"/>
      <c r="AK62" s="112"/>
      <c r="AL62" s="112"/>
    </row>
    <row r="63" spans="1:38" ht="15.75" customHeight="1" x14ac:dyDescent="0.25">
      <c r="A63" s="112"/>
      <c r="B63" s="254"/>
      <c r="C63" s="330" t="s">
        <v>432</v>
      </c>
      <c r="D63" s="335" t="s">
        <v>433</v>
      </c>
      <c r="E63" s="332">
        <f t="shared" ref="E63:I63" si="63">E64+E65+E66+E67</f>
        <v>13900</v>
      </c>
      <c r="F63" s="332">
        <f t="shared" si="63"/>
        <v>6000</v>
      </c>
      <c r="G63" s="332">
        <f t="shared" si="63"/>
        <v>6000</v>
      </c>
      <c r="H63" s="332">
        <f t="shared" si="63"/>
        <v>4600</v>
      </c>
      <c r="I63" s="332">
        <f t="shared" si="63"/>
        <v>30500</v>
      </c>
      <c r="J63" s="332"/>
      <c r="K63" s="332">
        <f>K64+K65+K66+K67</f>
        <v>10981</v>
      </c>
      <c r="L63" s="332"/>
      <c r="M63" s="332">
        <f>M64+M65+M66+M67</f>
        <v>2520</v>
      </c>
      <c r="N63" s="332"/>
      <c r="O63" s="332">
        <f>O64+O65+O66+O67</f>
        <v>5085</v>
      </c>
      <c r="P63" s="332"/>
      <c r="Q63" s="332">
        <f t="shared" ref="Q63:R63" si="64">Q64+Q65+Q66+Q67</f>
        <v>3990.5</v>
      </c>
      <c r="R63" s="332">
        <f t="shared" si="64"/>
        <v>22576.5</v>
      </c>
      <c r="S63" s="112"/>
      <c r="T63" s="112"/>
      <c r="U63" s="112"/>
      <c r="V63" s="112"/>
      <c r="W63" s="112"/>
      <c r="X63" s="112"/>
      <c r="Y63" s="112"/>
      <c r="Z63" s="112"/>
      <c r="AA63" s="112"/>
      <c r="AB63" s="112"/>
      <c r="AC63" s="112"/>
      <c r="AD63" s="112"/>
      <c r="AE63" s="112"/>
      <c r="AF63" s="112"/>
      <c r="AG63" s="112"/>
      <c r="AH63" s="112"/>
      <c r="AI63" s="112"/>
      <c r="AJ63" s="112"/>
      <c r="AK63" s="112"/>
      <c r="AL63" s="112"/>
    </row>
    <row r="64" spans="1:38" ht="15.75" customHeight="1" x14ac:dyDescent="0.25">
      <c r="A64" s="112"/>
      <c r="B64" s="254"/>
      <c r="C64" s="333">
        <v>44208</v>
      </c>
      <c r="D64" s="254" t="s">
        <v>434</v>
      </c>
      <c r="E64" s="261">
        <f>+'1.1. Costos Alternativa N1 PM'!H51</f>
        <v>2000</v>
      </c>
      <c r="F64" s="261">
        <f>+'1.1. Costos Alternativa N1 PM'!I51</f>
        <v>1000</v>
      </c>
      <c r="G64" s="261">
        <f>+'1.1. Costos Alternativa N1 PM'!J51</f>
        <v>0</v>
      </c>
      <c r="H64" s="261">
        <f>+'1.1. Costos Alternativa N1 PM'!K51</f>
        <v>0</v>
      </c>
      <c r="I64" s="261">
        <f t="shared" ref="I64:I67" si="65">E64+F64+G64+H64</f>
        <v>3000</v>
      </c>
      <c r="J64" s="261">
        <v>0.79</v>
      </c>
      <c r="K64" s="261">
        <f t="shared" ref="K64:K67" si="66">+E64*J64</f>
        <v>1580</v>
      </c>
      <c r="L64" s="261">
        <v>0.42</v>
      </c>
      <c r="M64" s="261">
        <f t="shared" ref="M64:M67" si="67">+F64*L64</f>
        <v>420</v>
      </c>
      <c r="N64" s="261">
        <v>0.84750000000000003</v>
      </c>
      <c r="O64" s="261">
        <f t="shared" ref="O64:O67" si="68">+G64*N64</f>
        <v>0</v>
      </c>
      <c r="P64" s="269">
        <v>0.86750000000000005</v>
      </c>
      <c r="Q64" s="261">
        <f t="shared" ref="Q64:Q67" si="69">+H64*P64</f>
        <v>0</v>
      </c>
      <c r="R64" s="261">
        <f t="shared" ref="R64:R67" si="70">K64+M64+O64+Q64</f>
        <v>2000</v>
      </c>
      <c r="S64" s="112"/>
      <c r="T64" s="112"/>
      <c r="U64" s="112"/>
      <c r="V64" s="112"/>
      <c r="W64" s="112"/>
      <c r="X64" s="112"/>
      <c r="Y64" s="112"/>
      <c r="Z64" s="112"/>
      <c r="AA64" s="112"/>
      <c r="AB64" s="112"/>
      <c r="AC64" s="112"/>
      <c r="AD64" s="112"/>
      <c r="AE64" s="112"/>
      <c r="AF64" s="112"/>
      <c r="AG64" s="112"/>
      <c r="AH64" s="112"/>
      <c r="AI64" s="112"/>
      <c r="AJ64" s="112"/>
      <c r="AK64" s="112"/>
      <c r="AL64" s="112"/>
    </row>
    <row r="65" spans="1:38" ht="15.75" customHeight="1" x14ac:dyDescent="0.25">
      <c r="A65" s="112"/>
      <c r="B65" s="254"/>
      <c r="C65" s="333">
        <v>44239</v>
      </c>
      <c r="D65" s="254" t="s">
        <v>435</v>
      </c>
      <c r="E65" s="261">
        <f>+'1.1. Costos Alternativa N1 PM'!H52</f>
        <v>7000</v>
      </c>
      <c r="F65" s="261">
        <f>+'1.1. Costos Alternativa N1 PM'!I52</f>
        <v>2000</v>
      </c>
      <c r="G65" s="261">
        <f>+'1.1. Costos Alternativa N1 PM'!J52</f>
        <v>3000</v>
      </c>
      <c r="H65" s="261">
        <f>+'1.1. Costos Alternativa N1 PM'!K52</f>
        <v>4000</v>
      </c>
      <c r="I65" s="261">
        <f t="shared" si="65"/>
        <v>16000</v>
      </c>
      <c r="J65" s="261">
        <v>0.79</v>
      </c>
      <c r="K65" s="261">
        <f t="shared" si="66"/>
        <v>5530</v>
      </c>
      <c r="L65" s="261">
        <v>0.42</v>
      </c>
      <c r="M65" s="261">
        <f t="shared" si="67"/>
        <v>840</v>
      </c>
      <c r="N65" s="261">
        <v>0.84750000000000003</v>
      </c>
      <c r="O65" s="261">
        <f t="shared" si="68"/>
        <v>2542.5</v>
      </c>
      <c r="P65" s="269">
        <v>0.86750000000000005</v>
      </c>
      <c r="Q65" s="261">
        <f t="shared" si="69"/>
        <v>3470</v>
      </c>
      <c r="R65" s="261">
        <f t="shared" si="70"/>
        <v>12382.5</v>
      </c>
      <c r="S65" s="112"/>
      <c r="T65" s="112"/>
      <c r="U65" s="112"/>
      <c r="V65" s="112"/>
      <c r="W65" s="112"/>
      <c r="X65" s="112"/>
      <c r="Y65" s="112"/>
      <c r="Z65" s="112"/>
      <c r="AA65" s="112"/>
      <c r="AB65" s="112"/>
      <c r="AC65" s="112"/>
      <c r="AD65" s="112"/>
      <c r="AE65" s="112"/>
      <c r="AF65" s="112"/>
      <c r="AG65" s="112"/>
      <c r="AH65" s="112"/>
      <c r="AI65" s="112"/>
      <c r="AJ65" s="112"/>
      <c r="AK65" s="112"/>
      <c r="AL65" s="112"/>
    </row>
    <row r="66" spans="1:38" ht="15.75" customHeight="1" x14ac:dyDescent="0.25">
      <c r="A66" s="112"/>
      <c r="B66" s="254"/>
      <c r="C66" s="333">
        <v>44267</v>
      </c>
      <c r="D66" s="254" t="s">
        <v>436</v>
      </c>
      <c r="E66" s="261">
        <f>+'1.1. Costos Alternativa N1 PM'!H53</f>
        <v>4000</v>
      </c>
      <c r="F66" s="261">
        <f>+'1.1. Costos Alternativa N1 PM'!I53</f>
        <v>0</v>
      </c>
      <c r="G66" s="261">
        <f>+'1.1. Costos Alternativa N1 PM'!J53</f>
        <v>0</v>
      </c>
      <c r="H66" s="261">
        <f>+'1.1. Costos Alternativa N1 PM'!K53</f>
        <v>0</v>
      </c>
      <c r="I66" s="261">
        <f t="shared" si="65"/>
        <v>4000</v>
      </c>
      <c r="J66" s="261">
        <v>0.79</v>
      </c>
      <c r="K66" s="261">
        <f t="shared" si="66"/>
        <v>3160</v>
      </c>
      <c r="L66" s="261">
        <v>0.42</v>
      </c>
      <c r="M66" s="261">
        <f t="shared" si="67"/>
        <v>0</v>
      </c>
      <c r="N66" s="261">
        <v>0.84750000000000003</v>
      </c>
      <c r="O66" s="261">
        <f t="shared" si="68"/>
        <v>0</v>
      </c>
      <c r="P66" s="269">
        <v>0.86750000000000005</v>
      </c>
      <c r="Q66" s="261">
        <f t="shared" si="69"/>
        <v>0</v>
      </c>
      <c r="R66" s="261">
        <f t="shared" si="70"/>
        <v>3160</v>
      </c>
      <c r="S66" s="112"/>
      <c r="T66" s="112"/>
      <c r="U66" s="112"/>
      <c r="V66" s="112"/>
      <c r="W66" s="112"/>
      <c r="X66" s="112"/>
      <c r="Y66" s="112"/>
      <c r="Z66" s="112"/>
      <c r="AA66" s="112"/>
      <c r="AB66" s="112"/>
      <c r="AC66" s="112"/>
      <c r="AD66" s="112"/>
      <c r="AE66" s="112"/>
      <c r="AF66" s="112"/>
      <c r="AG66" s="112"/>
      <c r="AH66" s="112"/>
      <c r="AI66" s="112"/>
      <c r="AJ66" s="112"/>
      <c r="AK66" s="112"/>
      <c r="AL66" s="112"/>
    </row>
    <row r="67" spans="1:38" ht="15.75" customHeight="1" x14ac:dyDescent="0.25">
      <c r="A67" s="112"/>
      <c r="B67" s="254"/>
      <c r="C67" s="333">
        <v>44298</v>
      </c>
      <c r="D67" s="254" t="s">
        <v>437</v>
      </c>
      <c r="E67" s="261">
        <f>+'1.1. Costos Alternativa N1 PM'!H54</f>
        <v>900</v>
      </c>
      <c r="F67" s="261">
        <f>+'1.1. Costos Alternativa N1 PM'!I54</f>
        <v>3000</v>
      </c>
      <c r="G67" s="261">
        <f>+'1.1. Costos Alternativa N1 PM'!J54</f>
        <v>3000</v>
      </c>
      <c r="H67" s="261">
        <f>+'1.1. Costos Alternativa N1 PM'!K54</f>
        <v>600</v>
      </c>
      <c r="I67" s="261">
        <f t="shared" si="65"/>
        <v>7500</v>
      </c>
      <c r="J67" s="261">
        <v>0.79</v>
      </c>
      <c r="K67" s="261">
        <f t="shared" si="66"/>
        <v>711</v>
      </c>
      <c r="L67" s="261">
        <v>0.42</v>
      </c>
      <c r="M67" s="261">
        <f t="shared" si="67"/>
        <v>1260</v>
      </c>
      <c r="N67" s="261">
        <v>0.84750000000000003</v>
      </c>
      <c r="O67" s="261">
        <f t="shared" si="68"/>
        <v>2542.5</v>
      </c>
      <c r="P67" s="269">
        <v>0.86750000000000005</v>
      </c>
      <c r="Q67" s="261">
        <f t="shared" si="69"/>
        <v>520.5</v>
      </c>
      <c r="R67" s="261">
        <f t="shared" si="70"/>
        <v>5034</v>
      </c>
      <c r="S67" s="112"/>
      <c r="T67" s="112"/>
      <c r="U67" s="112"/>
      <c r="V67" s="112"/>
      <c r="W67" s="112"/>
      <c r="X67" s="112"/>
      <c r="Y67" s="112"/>
      <c r="Z67" s="112"/>
      <c r="AA67" s="112"/>
      <c r="AB67" s="112"/>
      <c r="AC67" s="112"/>
      <c r="AD67" s="112"/>
      <c r="AE67" s="112"/>
      <c r="AF67" s="112"/>
      <c r="AG67" s="112"/>
      <c r="AH67" s="112"/>
      <c r="AI67" s="112"/>
      <c r="AJ67" s="112"/>
      <c r="AK67" s="112"/>
      <c r="AL67" s="112"/>
    </row>
    <row r="68" spans="1:38" ht="15.75" customHeight="1" x14ac:dyDescent="0.25">
      <c r="A68" s="112"/>
      <c r="B68" s="105"/>
      <c r="C68" s="105"/>
      <c r="D68" s="105"/>
      <c r="E68" s="105"/>
      <c r="F68" s="105"/>
      <c r="G68" s="105"/>
      <c r="H68" s="105"/>
      <c r="I68" s="105"/>
      <c r="J68" s="105"/>
      <c r="K68" s="105"/>
      <c r="L68" s="105"/>
      <c r="M68" s="105"/>
      <c r="N68" s="105"/>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row>
    <row r="69" spans="1:38" ht="15.75" customHeight="1" x14ac:dyDescent="0.25">
      <c r="A69" s="112"/>
      <c r="B69" s="112"/>
      <c r="C69" s="112"/>
      <c r="D69" s="112"/>
      <c r="E69" s="112"/>
      <c r="F69" s="112"/>
      <c r="G69" s="112"/>
      <c r="H69" s="112"/>
      <c r="I69" s="112"/>
      <c r="J69" s="112"/>
      <c r="K69" s="112"/>
      <c r="T69" s="112"/>
      <c r="U69" s="112"/>
      <c r="V69" s="112"/>
      <c r="W69" s="112"/>
      <c r="X69" s="112"/>
      <c r="Y69" s="112"/>
      <c r="Z69" s="112"/>
      <c r="AA69" s="112"/>
      <c r="AB69" s="112"/>
      <c r="AC69" s="112"/>
      <c r="AD69" s="112"/>
      <c r="AE69" s="112"/>
      <c r="AF69" s="112"/>
      <c r="AG69" s="112"/>
      <c r="AH69" s="112"/>
      <c r="AI69" s="112"/>
      <c r="AJ69" s="112"/>
      <c r="AK69" s="112"/>
      <c r="AL69" s="112"/>
    </row>
    <row r="70" spans="1:38" ht="15.75" customHeight="1" x14ac:dyDescent="0.25">
      <c r="A70" s="112"/>
      <c r="B70" s="112"/>
      <c r="C70" s="587" t="s">
        <v>584</v>
      </c>
      <c r="D70" s="587"/>
      <c r="E70" s="587"/>
      <c r="F70" s="587"/>
      <c r="G70" s="587"/>
      <c r="H70" s="339"/>
      <c r="Q70" s="112"/>
      <c r="R70" s="112"/>
      <c r="S70" s="112"/>
      <c r="T70" s="112"/>
      <c r="U70" s="112"/>
      <c r="V70" s="112"/>
      <c r="W70" s="112"/>
      <c r="X70" s="112"/>
      <c r="Y70" s="112"/>
      <c r="Z70" s="112"/>
      <c r="AA70" s="112"/>
      <c r="AB70" s="112"/>
      <c r="AC70" s="112"/>
      <c r="AD70" s="112"/>
      <c r="AE70" s="112"/>
      <c r="AF70" s="112"/>
      <c r="AG70" s="112"/>
      <c r="AH70" s="112"/>
      <c r="AI70" s="112"/>
      <c r="AJ70" s="112"/>
      <c r="AK70" s="112"/>
      <c r="AL70" s="112"/>
    </row>
    <row r="71" spans="1:38" ht="15.75" customHeight="1" x14ac:dyDescent="0.25">
      <c r="A71" s="112"/>
      <c r="C71" s="338"/>
      <c r="D71" s="338"/>
      <c r="E71" s="338"/>
      <c r="F71" s="338"/>
      <c r="G71" s="338"/>
      <c r="H71" s="338"/>
      <c r="I71" s="338"/>
      <c r="J71" s="338"/>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row>
    <row r="72" spans="1:38" ht="15.75" customHeight="1" x14ac:dyDescent="0.25">
      <c r="A72" s="112"/>
      <c r="C72" s="654"/>
      <c r="D72" s="655"/>
      <c r="E72" s="556" t="s">
        <v>735</v>
      </c>
      <c r="F72" s="573"/>
      <c r="G72" s="573"/>
      <c r="H72" s="338"/>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c r="AK72" s="112"/>
      <c r="AL72" s="112"/>
    </row>
    <row r="73" spans="1:38" x14ac:dyDescent="0.25">
      <c r="A73" s="112"/>
      <c r="B73" s="112"/>
      <c r="C73" s="307" t="s">
        <v>592</v>
      </c>
      <c r="D73" s="254" t="s">
        <v>593</v>
      </c>
      <c r="E73" s="588">
        <f>+R18</f>
        <v>569534.5</v>
      </c>
      <c r="F73" s="573"/>
      <c r="G73" s="573"/>
      <c r="H73" s="338"/>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c r="AL73" s="112"/>
    </row>
    <row r="74" spans="1:38" x14ac:dyDescent="0.25">
      <c r="A74" s="112"/>
      <c r="B74" s="112"/>
      <c r="C74" s="307" t="s">
        <v>595</v>
      </c>
      <c r="D74" s="310" t="s">
        <v>403</v>
      </c>
      <c r="E74" s="588">
        <f>+R37</f>
        <v>21195</v>
      </c>
      <c r="F74" s="573"/>
      <c r="G74" s="573"/>
      <c r="H74" s="338"/>
      <c r="M74" s="112"/>
      <c r="S74" s="112"/>
      <c r="T74" s="112"/>
      <c r="U74" s="112"/>
      <c r="V74" s="112"/>
      <c r="W74" s="112"/>
      <c r="X74" s="112"/>
      <c r="Y74" s="112"/>
      <c r="Z74" s="112"/>
      <c r="AA74" s="112"/>
      <c r="AB74" s="112"/>
      <c r="AC74" s="112"/>
      <c r="AD74" s="112"/>
      <c r="AE74" s="112"/>
      <c r="AF74" s="112"/>
      <c r="AG74" s="112"/>
      <c r="AH74" s="112"/>
      <c r="AI74" s="112"/>
      <c r="AJ74" s="112"/>
      <c r="AK74" s="112"/>
      <c r="AL74" s="112"/>
    </row>
    <row r="75" spans="1:38" ht="15.75" customHeight="1" x14ac:dyDescent="0.25">
      <c r="A75" s="112"/>
      <c r="B75" s="112"/>
      <c r="C75" s="307" t="s">
        <v>597</v>
      </c>
      <c r="D75" s="310" t="s">
        <v>598</v>
      </c>
      <c r="E75" s="588">
        <f>+R47</f>
        <v>104950.5</v>
      </c>
      <c r="F75" s="573"/>
      <c r="G75" s="573"/>
      <c r="H75" s="338"/>
      <c r="M75" s="112"/>
      <c r="S75" s="112"/>
      <c r="T75" s="112"/>
      <c r="U75" s="112"/>
      <c r="V75" s="112"/>
      <c r="W75" s="112"/>
      <c r="X75" s="112"/>
      <c r="Y75" s="112"/>
      <c r="Z75" s="112"/>
      <c r="AA75" s="112"/>
      <c r="AB75" s="112"/>
      <c r="AC75" s="112"/>
      <c r="AD75" s="112"/>
      <c r="AE75" s="112"/>
      <c r="AF75" s="112"/>
      <c r="AG75" s="112"/>
      <c r="AH75" s="112"/>
      <c r="AI75" s="112"/>
      <c r="AJ75" s="112"/>
      <c r="AK75" s="112"/>
      <c r="AL75" s="112"/>
    </row>
    <row r="76" spans="1:38" ht="15.75" customHeight="1" x14ac:dyDescent="0.25">
      <c r="A76" s="112"/>
      <c r="B76" s="112"/>
      <c r="C76" s="556" t="s">
        <v>600</v>
      </c>
      <c r="D76" s="573"/>
      <c r="E76" s="638">
        <f>+E73+E74+E75</f>
        <v>695680</v>
      </c>
      <c r="F76" s="639"/>
      <c r="G76" s="639"/>
      <c r="H76" s="338"/>
      <c r="M76" s="112"/>
      <c r="S76" s="112"/>
      <c r="T76" s="112"/>
      <c r="U76" s="112"/>
      <c r="V76" s="112"/>
      <c r="W76" s="112"/>
      <c r="X76" s="112"/>
      <c r="Y76" s="112"/>
      <c r="Z76" s="112"/>
      <c r="AA76" s="112"/>
      <c r="AB76" s="112"/>
      <c r="AC76" s="112"/>
      <c r="AD76" s="112"/>
      <c r="AE76" s="112"/>
      <c r="AF76" s="112"/>
      <c r="AG76" s="112"/>
      <c r="AH76" s="112"/>
      <c r="AI76" s="112"/>
      <c r="AJ76" s="112"/>
      <c r="AK76" s="112"/>
      <c r="AL76" s="112"/>
    </row>
    <row r="77" spans="1:38" ht="15.75" customHeight="1" x14ac:dyDescent="0.25">
      <c r="A77" s="112"/>
      <c r="B77" s="112"/>
      <c r="C77" s="338"/>
      <c r="D77" s="338"/>
      <c r="E77" s="338"/>
      <c r="F77" s="338"/>
      <c r="G77" s="338"/>
      <c r="H77" s="338"/>
      <c r="M77" s="112"/>
      <c r="S77" s="112"/>
      <c r="T77" s="112"/>
      <c r="U77" s="112"/>
      <c r="V77" s="112"/>
      <c r="W77" s="112"/>
      <c r="X77" s="112"/>
      <c r="Y77" s="112"/>
      <c r="Z77" s="112"/>
      <c r="AA77" s="112"/>
      <c r="AB77" s="112"/>
      <c r="AC77" s="112"/>
      <c r="AD77" s="112"/>
      <c r="AE77" s="112"/>
      <c r="AF77" s="112"/>
      <c r="AG77" s="112"/>
      <c r="AH77" s="112"/>
      <c r="AI77" s="112"/>
      <c r="AJ77" s="112"/>
      <c r="AK77" s="112"/>
      <c r="AL77" s="112"/>
    </row>
    <row r="78" spans="1:38" ht="15.75" customHeight="1" x14ac:dyDescent="0.25">
      <c r="A78" s="112"/>
      <c r="B78" s="112"/>
      <c r="C78" s="587" t="s">
        <v>583</v>
      </c>
      <c r="D78" s="587"/>
      <c r="E78" s="587"/>
      <c r="F78" s="587"/>
      <c r="G78" s="587"/>
      <c r="H78" s="338"/>
      <c r="M78" s="112"/>
      <c r="S78" s="112"/>
      <c r="T78" s="112"/>
      <c r="U78" s="112"/>
      <c r="V78" s="112"/>
      <c r="W78" s="112"/>
      <c r="X78" s="112"/>
      <c r="Y78" s="112"/>
      <c r="Z78" s="112"/>
      <c r="AA78" s="112"/>
      <c r="AB78" s="112"/>
      <c r="AC78" s="112"/>
      <c r="AD78" s="112"/>
      <c r="AE78" s="112"/>
      <c r="AF78" s="112"/>
      <c r="AG78" s="112"/>
      <c r="AH78" s="112"/>
      <c r="AI78" s="112"/>
      <c r="AJ78" s="112"/>
      <c r="AK78" s="112"/>
      <c r="AL78" s="112"/>
    </row>
    <row r="79" spans="1:38" ht="15.75" customHeight="1" x14ac:dyDescent="0.25">
      <c r="A79" s="112"/>
      <c r="B79" s="112"/>
      <c r="C79" s="112"/>
      <c r="D79" s="112"/>
      <c r="E79" s="112"/>
      <c r="F79" s="112"/>
      <c r="G79" s="112"/>
      <c r="H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row>
    <row r="80" spans="1:38" ht="15.75" customHeight="1" x14ac:dyDescent="0.25">
      <c r="A80" s="112"/>
      <c r="B80" s="112"/>
      <c r="C80" s="307" t="s">
        <v>516</v>
      </c>
      <c r="D80" s="556" t="s">
        <v>736</v>
      </c>
      <c r="E80" s="573"/>
      <c r="F80" s="573"/>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row>
    <row r="81" spans="1:38" ht="30" x14ac:dyDescent="0.25">
      <c r="A81" s="112"/>
      <c r="C81" s="254" t="s">
        <v>591</v>
      </c>
      <c r="D81" s="564">
        <f>+R21+R27+R33+R50+R55+R64</f>
        <v>19830</v>
      </c>
      <c r="E81" s="644"/>
      <c r="F81" s="565"/>
      <c r="H81" s="339"/>
      <c r="I81" s="339"/>
      <c r="J81" s="339"/>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row>
    <row r="82" spans="1:38" ht="30" x14ac:dyDescent="0.25">
      <c r="A82" s="112"/>
      <c r="B82" s="112"/>
      <c r="C82" s="254" t="s">
        <v>594</v>
      </c>
      <c r="D82" s="564">
        <f>+R22+R28+R34+R51+R56+R65</f>
        <v>597209.25</v>
      </c>
      <c r="E82" s="644"/>
      <c r="F82" s="565"/>
      <c r="G82" s="295"/>
      <c r="H82" s="295"/>
      <c r="I82" s="295"/>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c r="AL82" s="112"/>
    </row>
    <row r="83" spans="1:38" x14ac:dyDescent="0.25">
      <c r="A83" s="112"/>
      <c r="B83" s="112"/>
      <c r="C83" s="254" t="s">
        <v>596</v>
      </c>
      <c r="D83" s="564">
        <f>R40+R45+R46</f>
        <v>13912.5</v>
      </c>
      <c r="E83" s="644"/>
      <c r="F83" s="565"/>
      <c r="G83" s="276"/>
      <c r="H83" s="276"/>
      <c r="I83" s="277"/>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row>
    <row r="84" spans="1:38" ht="30" x14ac:dyDescent="0.25">
      <c r="A84" s="112"/>
      <c r="B84" s="112"/>
      <c r="C84" s="254" t="s">
        <v>599</v>
      </c>
      <c r="D84" s="564">
        <f>+R40+R46+R45+R42</f>
        <v>15300</v>
      </c>
      <c r="E84" s="644"/>
      <c r="F84" s="565"/>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row>
    <row r="85" spans="1:38" ht="15.75" customHeight="1" x14ac:dyDescent="0.25">
      <c r="A85" s="112"/>
      <c r="B85" s="112"/>
      <c r="C85" s="254" t="s">
        <v>601</v>
      </c>
      <c r="D85" s="564">
        <f>+R23+R29+R35+R52+R57+R66</f>
        <v>18137</v>
      </c>
      <c r="E85" s="644"/>
      <c r="F85" s="565"/>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row>
    <row r="86" spans="1:38" ht="15.75" customHeight="1" x14ac:dyDescent="0.25">
      <c r="A86" s="112"/>
      <c r="B86" s="112"/>
      <c r="C86" s="254" t="s">
        <v>602</v>
      </c>
      <c r="D86" s="564">
        <f>+R24+R30+R36+R53+R58+R67</f>
        <v>31833.75</v>
      </c>
      <c r="E86" s="644"/>
      <c r="F86" s="565"/>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c r="AL86" s="112"/>
    </row>
    <row r="87" spans="1:38" ht="15.75" customHeight="1" x14ac:dyDescent="0.25">
      <c r="A87" s="112"/>
      <c r="B87" s="112"/>
      <c r="C87" s="307" t="s">
        <v>114</v>
      </c>
      <c r="D87" s="556">
        <f>SUM(D81:F86)</f>
        <v>696222.5</v>
      </c>
      <c r="E87" s="573"/>
      <c r="F87" s="573"/>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row>
    <row r="88" spans="1:38" ht="15.75" customHeight="1" x14ac:dyDescent="0.25">
      <c r="A88" s="112"/>
      <c r="B88" s="112"/>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row>
    <row r="89" spans="1:38" ht="15.75" customHeight="1" x14ac:dyDescent="0.25">
      <c r="A89" s="112"/>
      <c r="B89" s="112"/>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c r="AG89" s="112"/>
      <c r="AH89" s="112"/>
      <c r="AI89" s="112"/>
      <c r="AJ89" s="112"/>
      <c r="AK89" s="112"/>
      <c r="AL89" s="112"/>
    </row>
    <row r="90" spans="1:38" ht="15.75" customHeight="1" x14ac:dyDescent="0.25">
      <c r="A90" s="112"/>
      <c r="B90" s="112"/>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c r="AL90" s="112"/>
    </row>
    <row r="91" spans="1:38" ht="15.75" customHeight="1" x14ac:dyDescent="0.25">
      <c r="A91" s="112"/>
      <c r="B91" s="112"/>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c r="AG91" s="112"/>
      <c r="AH91" s="112"/>
      <c r="AI91" s="112"/>
      <c r="AJ91" s="112"/>
      <c r="AK91" s="112"/>
      <c r="AL91" s="112"/>
    </row>
    <row r="92" spans="1:38" ht="15.75" customHeight="1" x14ac:dyDescent="0.25">
      <c r="A92" s="112"/>
      <c r="B92" s="112"/>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12"/>
      <c r="AG92" s="112"/>
      <c r="AH92" s="112"/>
      <c r="AI92" s="112"/>
      <c r="AJ92" s="112"/>
      <c r="AK92" s="112"/>
      <c r="AL92" s="112"/>
    </row>
    <row r="93" spans="1:38" ht="15.75" customHeight="1" x14ac:dyDescent="0.25">
      <c r="A93" s="112"/>
      <c r="B93" s="112"/>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c r="AL93" s="112"/>
    </row>
    <row r="94" spans="1:38" ht="15.75" customHeight="1" x14ac:dyDescent="0.25">
      <c r="A94" s="112"/>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row>
    <row r="95" spans="1:38" ht="15.75" customHeight="1" x14ac:dyDescent="0.25">
      <c r="A95" s="112"/>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row>
    <row r="96" spans="1:38" ht="15.75" customHeight="1" x14ac:dyDescent="0.25">
      <c r="A96" s="112"/>
      <c r="B96" s="105"/>
      <c r="C96" s="294" t="s">
        <v>547</v>
      </c>
      <c r="D96" s="117"/>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row>
    <row r="97" spans="1:38" ht="15.75" customHeight="1" x14ac:dyDescent="0.25">
      <c r="A97" s="112"/>
      <c r="B97" s="105"/>
      <c r="C97" s="117"/>
      <c r="D97" s="117"/>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c r="AG97" s="112"/>
      <c r="AH97" s="112"/>
      <c r="AI97" s="112"/>
      <c r="AJ97" s="112"/>
      <c r="AK97" s="112"/>
      <c r="AL97" s="112"/>
    </row>
    <row r="98" spans="1:38" ht="15.75" customHeight="1" x14ac:dyDescent="0.25">
      <c r="A98" s="112"/>
      <c r="B98" s="112"/>
      <c r="C98" s="117"/>
      <c r="D98" s="117"/>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c r="AL98" s="112"/>
    </row>
    <row r="99" spans="1:38" ht="15.75" customHeight="1" x14ac:dyDescent="0.25">
      <c r="A99" s="112"/>
      <c r="B99" s="112"/>
      <c r="C99" s="117"/>
      <c r="D99" s="117"/>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row>
    <row r="100" spans="1:38" ht="15.75" customHeight="1" x14ac:dyDescent="0.25">
      <c r="A100" s="112"/>
      <c r="B100" s="112"/>
      <c r="C100" s="117"/>
      <c r="D100" s="117"/>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c r="AF100" s="112"/>
      <c r="AG100" s="112"/>
      <c r="AH100" s="112"/>
      <c r="AI100" s="112"/>
      <c r="AJ100" s="112"/>
      <c r="AK100" s="112"/>
      <c r="AL100" s="112"/>
    </row>
    <row r="101" spans="1:38" ht="15.75" customHeight="1" x14ac:dyDescent="0.25">
      <c r="A101" s="112"/>
      <c r="B101" s="112"/>
      <c r="C101" s="117"/>
      <c r="D101" s="117"/>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c r="AG101" s="112"/>
      <c r="AH101" s="112"/>
      <c r="AI101" s="112"/>
      <c r="AJ101" s="112"/>
      <c r="AK101" s="112"/>
      <c r="AL101" s="112"/>
    </row>
    <row r="102" spans="1:38" ht="15.75" customHeight="1" x14ac:dyDescent="0.25">
      <c r="A102" s="112"/>
      <c r="B102" s="112"/>
      <c r="C102" s="112"/>
      <c r="D102" s="112"/>
      <c r="E102" s="112"/>
      <c r="F102" s="112"/>
      <c r="G102" s="112"/>
      <c r="H102" s="112"/>
      <c r="I102" s="112"/>
      <c r="J102" s="112"/>
      <c r="K102" s="112"/>
      <c r="L102" s="112"/>
      <c r="M102" s="112"/>
      <c r="N102" s="112"/>
      <c r="O102" s="112"/>
      <c r="P102" s="112"/>
      <c r="Q102" s="112"/>
      <c r="R102" s="112"/>
      <c r="S102" s="112"/>
      <c r="T102" s="112"/>
      <c r="U102" s="112"/>
      <c r="V102" s="112"/>
      <c r="W102" s="112"/>
      <c r="X102" s="112"/>
      <c r="Y102" s="112"/>
      <c r="Z102" s="112"/>
      <c r="AA102" s="112"/>
      <c r="AB102" s="112"/>
      <c r="AC102" s="112"/>
      <c r="AD102" s="112"/>
      <c r="AE102" s="112"/>
      <c r="AF102" s="112"/>
      <c r="AG102" s="112"/>
      <c r="AH102" s="112"/>
      <c r="AI102" s="112"/>
      <c r="AJ102" s="112"/>
      <c r="AK102" s="112"/>
      <c r="AL102" s="112"/>
    </row>
    <row r="103" spans="1:38" ht="15.75" customHeight="1" x14ac:dyDescent="0.25">
      <c r="A103" s="112"/>
      <c r="B103" s="112"/>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12"/>
      <c r="AA103" s="112"/>
      <c r="AB103" s="112"/>
      <c r="AC103" s="112"/>
      <c r="AD103" s="112"/>
      <c r="AE103" s="112"/>
      <c r="AF103" s="112"/>
      <c r="AG103" s="112"/>
      <c r="AH103" s="112"/>
      <c r="AI103" s="112"/>
      <c r="AJ103" s="112"/>
      <c r="AK103" s="112"/>
      <c r="AL103" s="112"/>
    </row>
    <row r="104" spans="1:38" ht="15.75" customHeight="1" x14ac:dyDescent="0.25">
      <c r="A104" s="112"/>
      <c r="B104" s="112"/>
      <c r="C104" s="112"/>
      <c r="D104" s="112"/>
      <c r="E104" s="112"/>
      <c r="F104" s="112"/>
      <c r="G104" s="112"/>
      <c r="H104" s="112"/>
      <c r="I104" s="112"/>
      <c r="J104" s="112"/>
      <c r="K104" s="112"/>
      <c r="L104" s="112"/>
      <c r="M104" s="112"/>
      <c r="N104" s="112"/>
      <c r="O104" s="112"/>
      <c r="P104" s="112"/>
      <c r="Q104" s="112"/>
      <c r="R104" s="112"/>
      <c r="S104" s="112"/>
      <c r="T104" s="112"/>
      <c r="U104" s="112"/>
      <c r="V104" s="112"/>
      <c r="W104" s="112"/>
      <c r="X104" s="112"/>
      <c r="Y104" s="112"/>
      <c r="Z104" s="112"/>
      <c r="AA104" s="112"/>
      <c r="AB104" s="112"/>
      <c r="AC104" s="112"/>
      <c r="AD104" s="112"/>
      <c r="AE104" s="112"/>
      <c r="AF104" s="112"/>
      <c r="AG104" s="112"/>
      <c r="AH104" s="112"/>
      <c r="AI104" s="112"/>
      <c r="AJ104" s="112"/>
      <c r="AK104" s="112"/>
      <c r="AL104" s="112"/>
    </row>
    <row r="105" spans="1:38" ht="15.75" customHeight="1" x14ac:dyDescent="0.25">
      <c r="A105" s="112"/>
      <c r="B105" s="112"/>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c r="AF105" s="112"/>
      <c r="AG105" s="112"/>
      <c r="AH105" s="112"/>
      <c r="AI105" s="112"/>
      <c r="AJ105" s="112"/>
      <c r="AK105" s="112"/>
      <c r="AL105" s="112"/>
    </row>
    <row r="106" spans="1:38" ht="15.75" customHeight="1" x14ac:dyDescent="0.25">
      <c r="A106" s="112"/>
      <c r="B106" s="112"/>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12"/>
      <c r="AA106" s="112"/>
      <c r="AB106" s="112"/>
      <c r="AC106" s="112"/>
      <c r="AD106" s="112"/>
      <c r="AE106" s="112"/>
      <c r="AF106" s="112"/>
      <c r="AG106" s="112"/>
      <c r="AH106" s="112"/>
      <c r="AI106" s="112"/>
      <c r="AJ106" s="112"/>
      <c r="AK106" s="112"/>
      <c r="AL106" s="112"/>
    </row>
    <row r="107" spans="1:38" ht="15.75" customHeight="1" x14ac:dyDescent="0.25">
      <c r="A107" s="112"/>
      <c r="B107" s="112"/>
      <c r="C107" s="112"/>
      <c r="D107" s="112"/>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12"/>
      <c r="AA107" s="112"/>
      <c r="AB107" s="112"/>
      <c r="AC107" s="112"/>
      <c r="AD107" s="112"/>
      <c r="AE107" s="112"/>
      <c r="AF107" s="112"/>
      <c r="AG107" s="112"/>
      <c r="AH107" s="112"/>
      <c r="AI107" s="112"/>
      <c r="AJ107" s="112"/>
      <c r="AK107" s="112"/>
      <c r="AL107" s="112"/>
    </row>
    <row r="108" spans="1:38" ht="15.75" customHeight="1" x14ac:dyDescent="0.25">
      <c r="A108" s="112"/>
      <c r="B108" s="112"/>
      <c r="C108" s="112"/>
      <c r="D108" s="112"/>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12"/>
      <c r="AA108" s="112"/>
      <c r="AB108" s="112"/>
      <c r="AC108" s="112"/>
      <c r="AD108" s="112"/>
      <c r="AE108" s="112"/>
      <c r="AF108" s="112"/>
      <c r="AG108" s="112"/>
      <c r="AH108" s="112"/>
      <c r="AI108" s="112"/>
      <c r="AJ108" s="112"/>
      <c r="AK108" s="112"/>
      <c r="AL108" s="112"/>
    </row>
    <row r="109" spans="1:38" ht="15.75" customHeight="1" x14ac:dyDescent="0.25">
      <c r="A109" s="112"/>
      <c r="B109" s="112"/>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c r="AK109" s="112"/>
      <c r="AL109" s="112"/>
    </row>
    <row r="110" spans="1:38" ht="15.75" customHeight="1" x14ac:dyDescent="0.25">
      <c r="A110" s="112"/>
      <c r="B110" s="112"/>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c r="AG110" s="112"/>
      <c r="AH110" s="112"/>
      <c r="AI110" s="112"/>
      <c r="AJ110" s="112"/>
      <c r="AK110" s="112"/>
      <c r="AL110" s="112"/>
    </row>
    <row r="111" spans="1:38" ht="15.75" customHeight="1" x14ac:dyDescent="0.25">
      <c r="A111" s="112"/>
      <c r="B111" s="112"/>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c r="AG111" s="112"/>
      <c r="AH111" s="112"/>
      <c r="AI111" s="112"/>
      <c r="AJ111" s="112"/>
      <c r="AK111" s="112"/>
      <c r="AL111" s="112"/>
    </row>
    <row r="112" spans="1:38" ht="15.75" customHeight="1" x14ac:dyDescent="0.25">
      <c r="A112" s="112"/>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c r="AI112" s="112"/>
      <c r="AJ112" s="112"/>
      <c r="AK112" s="112"/>
      <c r="AL112" s="112"/>
    </row>
    <row r="113" spans="1:38" ht="15.75" customHeight="1" x14ac:dyDescent="0.25">
      <c r="A113" s="112"/>
      <c r="B113" s="112"/>
      <c r="C113" s="112"/>
      <c r="D113" s="112"/>
      <c r="E113" s="112"/>
      <c r="F113" s="112"/>
      <c r="G113" s="112"/>
      <c r="H113" s="112"/>
      <c r="I113" s="112"/>
      <c r="J113" s="112"/>
      <c r="K113" s="112"/>
      <c r="L113" s="112"/>
      <c r="M113" s="112"/>
      <c r="N113" s="112"/>
      <c r="O113" s="112"/>
      <c r="P113" s="112"/>
      <c r="Q113" s="112"/>
      <c r="R113" s="112"/>
      <c r="S113" s="112"/>
      <c r="T113" s="112"/>
      <c r="U113" s="112"/>
      <c r="V113" s="112"/>
      <c r="W113" s="112"/>
      <c r="X113" s="112"/>
      <c r="Y113" s="112"/>
      <c r="Z113" s="112"/>
      <c r="AA113" s="112"/>
      <c r="AB113" s="112"/>
      <c r="AC113" s="112"/>
      <c r="AD113" s="112"/>
      <c r="AE113" s="112"/>
      <c r="AF113" s="112"/>
      <c r="AG113" s="112"/>
      <c r="AH113" s="112"/>
      <c r="AI113" s="112"/>
      <c r="AJ113" s="112"/>
      <c r="AK113" s="112"/>
      <c r="AL113" s="112"/>
    </row>
    <row r="114" spans="1:38" ht="15.75" customHeight="1" x14ac:dyDescent="0.25">
      <c r="A114" s="112"/>
      <c r="B114" s="112"/>
      <c r="C114" s="112"/>
      <c r="D114" s="112"/>
      <c r="E114" s="112"/>
      <c r="F114" s="112"/>
      <c r="G114" s="112"/>
      <c r="H114" s="112"/>
      <c r="I114" s="112"/>
      <c r="J114" s="112"/>
      <c r="K114" s="112"/>
      <c r="L114" s="112"/>
      <c r="M114" s="112"/>
      <c r="N114" s="112"/>
      <c r="O114" s="112"/>
      <c r="P114" s="112"/>
      <c r="Q114" s="112"/>
      <c r="R114" s="112"/>
      <c r="S114" s="112"/>
      <c r="T114" s="112"/>
      <c r="U114" s="112"/>
      <c r="V114" s="112"/>
      <c r="W114" s="112"/>
      <c r="X114" s="112"/>
      <c r="Y114" s="112"/>
      <c r="Z114" s="112"/>
      <c r="AA114" s="112"/>
      <c r="AB114" s="112"/>
      <c r="AC114" s="112"/>
      <c r="AD114" s="112"/>
      <c r="AE114" s="112"/>
      <c r="AF114" s="112"/>
      <c r="AG114" s="112"/>
      <c r="AH114" s="112"/>
      <c r="AI114" s="112"/>
      <c r="AJ114" s="112"/>
      <c r="AK114" s="112"/>
      <c r="AL114" s="112"/>
    </row>
    <row r="115" spans="1:38" ht="15.75" customHeight="1" x14ac:dyDescent="0.25">
      <c r="A115" s="112"/>
      <c r="B115" s="112"/>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row>
    <row r="116" spans="1:38" ht="15.75" customHeight="1" x14ac:dyDescent="0.25">
      <c r="A116" s="112"/>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c r="AH116" s="112"/>
      <c r="AI116" s="112"/>
      <c r="AJ116" s="112"/>
      <c r="AK116" s="112"/>
      <c r="AL116" s="112"/>
    </row>
    <row r="117" spans="1:38" ht="15.75" customHeight="1" x14ac:dyDescent="0.25">
      <c r="A117" s="112"/>
      <c r="B117" s="112"/>
      <c r="C117" s="112"/>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c r="AF117" s="112"/>
      <c r="AG117" s="112"/>
      <c r="AH117" s="112"/>
      <c r="AI117" s="112"/>
      <c r="AJ117" s="112"/>
      <c r="AK117" s="112"/>
      <c r="AL117" s="112"/>
    </row>
    <row r="118" spans="1:38" ht="15.75" customHeight="1" x14ac:dyDescent="0.25">
      <c r="A118" s="112"/>
      <c r="B118" s="112"/>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c r="AH118" s="112"/>
      <c r="AI118" s="112"/>
      <c r="AJ118" s="112"/>
      <c r="AK118" s="112"/>
      <c r="AL118" s="112"/>
    </row>
    <row r="119" spans="1:38" ht="15.75" customHeight="1" x14ac:dyDescent="0.25">
      <c r="A119" s="112"/>
      <c r="B119" s="112"/>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c r="AG119" s="112"/>
      <c r="AH119" s="112"/>
      <c r="AI119" s="112"/>
      <c r="AJ119" s="112"/>
      <c r="AK119" s="112"/>
      <c r="AL119" s="112"/>
    </row>
    <row r="120" spans="1:38" ht="15.75" customHeight="1" x14ac:dyDescent="0.25">
      <c r="A120" s="112"/>
      <c r="B120" s="112"/>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c r="AG120" s="112"/>
      <c r="AH120" s="112"/>
      <c r="AI120" s="112"/>
      <c r="AJ120" s="112"/>
      <c r="AK120" s="112"/>
      <c r="AL120" s="112"/>
    </row>
    <row r="121" spans="1:38" ht="15.75" customHeight="1" x14ac:dyDescent="0.25">
      <c r="A121" s="112"/>
      <c r="B121" s="112"/>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c r="AL121" s="112"/>
    </row>
    <row r="122" spans="1:38" ht="15.75" customHeight="1" x14ac:dyDescent="0.25">
      <c r="A122" s="112"/>
      <c r="B122" s="112"/>
      <c r="C122" s="112"/>
      <c r="D122" s="112"/>
      <c r="E122" s="112"/>
      <c r="F122" s="112"/>
      <c r="G122" s="112"/>
      <c r="H122" s="112"/>
      <c r="I122" s="112"/>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c r="AF122" s="112"/>
      <c r="AG122" s="112"/>
      <c r="AH122" s="112"/>
      <c r="AI122" s="112"/>
      <c r="AJ122" s="112"/>
      <c r="AK122" s="112"/>
      <c r="AL122" s="112"/>
    </row>
    <row r="123" spans="1:38" ht="15.75" customHeight="1" x14ac:dyDescent="0.25">
      <c r="A123" s="112"/>
      <c r="B123" s="112"/>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c r="AG123" s="112"/>
      <c r="AH123" s="112"/>
      <c r="AI123" s="112"/>
      <c r="AJ123" s="112"/>
      <c r="AK123" s="112"/>
      <c r="AL123" s="112"/>
    </row>
    <row r="124" spans="1:38" ht="15.75" customHeight="1" x14ac:dyDescent="0.25">
      <c r="A124" s="112"/>
      <c r="B124" s="112"/>
      <c r="C124" s="112"/>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c r="AF124" s="112"/>
      <c r="AG124" s="112"/>
      <c r="AH124" s="112"/>
      <c r="AI124" s="112"/>
      <c r="AJ124" s="112"/>
      <c r="AK124" s="112"/>
      <c r="AL124" s="112"/>
    </row>
    <row r="125" spans="1:38" ht="15.75" customHeight="1" x14ac:dyDescent="0.25">
      <c r="A125" s="112"/>
      <c r="B125" s="112"/>
      <c r="C125" s="112"/>
      <c r="D125" s="112"/>
      <c r="E125" s="112"/>
      <c r="F125" s="112"/>
      <c r="G125" s="112"/>
      <c r="H125" s="112"/>
      <c r="I125" s="112"/>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c r="AF125" s="112"/>
      <c r="AG125" s="112"/>
      <c r="AH125" s="112"/>
      <c r="AI125" s="112"/>
      <c r="AJ125" s="112"/>
      <c r="AK125" s="112"/>
      <c r="AL125" s="112"/>
    </row>
    <row r="126" spans="1:38" ht="15.75" customHeight="1" x14ac:dyDescent="0.25">
      <c r="A126" s="112"/>
      <c r="B126" s="112"/>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c r="AG126" s="112"/>
      <c r="AH126" s="112"/>
      <c r="AI126" s="112"/>
      <c r="AJ126" s="112"/>
      <c r="AK126" s="112"/>
      <c r="AL126" s="112"/>
    </row>
    <row r="127" spans="1:38" ht="15.75" customHeight="1" x14ac:dyDescent="0.25">
      <c r="A127" s="112"/>
      <c r="B127" s="112"/>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c r="AG127" s="112"/>
      <c r="AH127" s="112"/>
      <c r="AI127" s="112"/>
      <c r="AJ127" s="112"/>
      <c r="AK127" s="112"/>
      <c r="AL127" s="112"/>
    </row>
    <row r="128" spans="1:38" ht="15.75" customHeight="1" x14ac:dyDescent="0.25">
      <c r="A128" s="112"/>
      <c r="B128" s="112"/>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c r="AG128" s="112"/>
      <c r="AH128" s="112"/>
      <c r="AI128" s="112"/>
      <c r="AJ128" s="112"/>
      <c r="AK128" s="112"/>
      <c r="AL128" s="112"/>
    </row>
    <row r="129" spans="1:38" ht="15.75" customHeight="1" x14ac:dyDescent="0.25">
      <c r="A129" s="112"/>
      <c r="B129" s="112"/>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c r="AG129" s="112"/>
      <c r="AH129" s="112"/>
      <c r="AI129" s="112"/>
      <c r="AJ129" s="112"/>
      <c r="AK129" s="112"/>
      <c r="AL129" s="112"/>
    </row>
    <row r="130" spans="1:38" ht="15.75" customHeight="1" x14ac:dyDescent="0.25">
      <c r="A130" s="112"/>
      <c r="B130" s="112"/>
      <c r="C130" s="112"/>
      <c r="D130" s="112"/>
      <c r="E130" s="112"/>
      <c r="F130" s="112"/>
      <c r="G130" s="112"/>
      <c r="H130" s="112"/>
      <c r="I130" s="112"/>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c r="AF130" s="112"/>
      <c r="AG130" s="112"/>
      <c r="AH130" s="112"/>
      <c r="AI130" s="112"/>
      <c r="AJ130" s="112"/>
      <c r="AK130" s="112"/>
      <c r="AL130" s="112"/>
    </row>
    <row r="131" spans="1:38" ht="15.75" customHeight="1" x14ac:dyDescent="0.25">
      <c r="A131" s="112"/>
      <c r="B131" s="112"/>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row>
    <row r="132" spans="1:38" ht="15.75" customHeight="1" x14ac:dyDescent="0.25">
      <c r="A132" s="112"/>
      <c r="B132" s="112"/>
      <c r="C132" s="112"/>
      <c r="D132" s="112"/>
      <c r="E132" s="112"/>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row>
    <row r="133" spans="1:38" ht="15.75" customHeight="1" x14ac:dyDescent="0.25">
      <c r="A133" s="112"/>
      <c r="B133" s="112"/>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row>
    <row r="134" spans="1:38" ht="15.75" customHeight="1" x14ac:dyDescent="0.25">
      <c r="A134" s="112"/>
      <c r="B134" s="112"/>
      <c r="C134" s="112"/>
      <c r="D134" s="112"/>
      <c r="E134" s="112"/>
      <c r="F134" s="112"/>
      <c r="G134" s="112"/>
      <c r="H134" s="112"/>
      <c r="I134" s="112"/>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c r="AF134" s="112"/>
      <c r="AG134" s="112"/>
      <c r="AH134" s="112"/>
      <c r="AI134" s="112"/>
      <c r="AJ134" s="112"/>
      <c r="AK134" s="112"/>
      <c r="AL134" s="112"/>
    </row>
    <row r="135" spans="1:38" ht="15.75" customHeight="1" x14ac:dyDescent="0.25">
      <c r="A135" s="112"/>
      <c r="B135" s="112"/>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row>
    <row r="136" spans="1:38" ht="15.75" customHeight="1" x14ac:dyDescent="0.25">
      <c r="A136" s="112"/>
      <c r="B136" s="112"/>
      <c r="C136" s="112"/>
      <c r="D136" s="112"/>
      <c r="E136" s="112"/>
      <c r="F136" s="112"/>
      <c r="G136" s="112"/>
      <c r="H136" s="112"/>
      <c r="I136" s="112"/>
      <c r="J136" s="112"/>
      <c r="K136" s="112"/>
      <c r="L136" s="112"/>
      <c r="M136" s="112"/>
      <c r="N136" s="112"/>
      <c r="O136" s="112"/>
      <c r="P136" s="112"/>
      <c r="Q136" s="112"/>
      <c r="R136" s="112"/>
      <c r="S136" s="112"/>
      <c r="T136" s="112"/>
      <c r="U136" s="112"/>
      <c r="V136" s="112"/>
      <c r="W136" s="112"/>
      <c r="X136" s="112"/>
      <c r="Y136" s="112"/>
      <c r="Z136" s="112"/>
      <c r="AA136" s="112"/>
      <c r="AB136" s="112"/>
      <c r="AC136" s="112"/>
      <c r="AD136" s="112"/>
      <c r="AE136" s="112"/>
      <c r="AF136" s="112"/>
      <c r="AG136" s="112"/>
      <c r="AH136" s="112"/>
      <c r="AI136" s="112"/>
      <c r="AJ136" s="112"/>
      <c r="AK136" s="112"/>
      <c r="AL136" s="112"/>
    </row>
    <row r="137" spans="1:38" ht="15.75" customHeight="1" x14ac:dyDescent="0.25">
      <c r="A137" s="112"/>
      <c r="B137" s="112"/>
      <c r="C137" s="112"/>
      <c r="D137" s="112"/>
      <c r="E137" s="112"/>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c r="AL137" s="112"/>
    </row>
    <row r="138" spans="1:38" ht="15.75" customHeight="1" x14ac:dyDescent="0.25">
      <c r="A138" s="112"/>
      <c r="B138" s="112"/>
      <c r="C138" s="112"/>
      <c r="D138" s="112"/>
      <c r="E138" s="112"/>
      <c r="F138" s="112"/>
      <c r="G138" s="112"/>
      <c r="H138" s="112"/>
      <c r="I138" s="112"/>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c r="AF138" s="112"/>
      <c r="AG138" s="112"/>
      <c r="AH138" s="112"/>
      <c r="AI138" s="112"/>
      <c r="AJ138" s="112"/>
      <c r="AK138" s="112"/>
      <c r="AL138" s="112"/>
    </row>
    <row r="139" spans="1:38" ht="15.75" customHeight="1" x14ac:dyDescent="0.25">
      <c r="A139" s="112"/>
      <c r="B139" s="112"/>
      <c r="C139" s="112"/>
      <c r="D139" s="112"/>
      <c r="E139" s="112"/>
      <c r="F139" s="112"/>
      <c r="G139" s="112"/>
      <c r="H139" s="112"/>
      <c r="I139" s="112"/>
      <c r="J139" s="112"/>
      <c r="K139" s="112"/>
      <c r="L139" s="112"/>
      <c r="M139" s="112"/>
      <c r="N139" s="112"/>
      <c r="O139" s="112"/>
      <c r="P139" s="112"/>
      <c r="Q139" s="112"/>
      <c r="R139" s="112"/>
      <c r="S139" s="112"/>
      <c r="T139" s="112"/>
      <c r="U139" s="112"/>
      <c r="V139" s="112"/>
      <c r="W139" s="112"/>
      <c r="X139" s="112"/>
      <c r="Y139" s="112"/>
      <c r="Z139" s="112"/>
      <c r="AA139" s="112"/>
      <c r="AB139" s="112"/>
      <c r="AC139" s="112"/>
      <c r="AD139" s="112"/>
      <c r="AE139" s="112"/>
      <c r="AF139" s="112"/>
      <c r="AG139" s="112"/>
      <c r="AH139" s="112"/>
      <c r="AI139" s="112"/>
      <c r="AJ139" s="112"/>
      <c r="AK139" s="112"/>
      <c r="AL139" s="112"/>
    </row>
    <row r="140" spans="1:38" ht="15.75" customHeight="1" x14ac:dyDescent="0.25">
      <c r="A140" s="112"/>
      <c r="B140" s="112"/>
      <c r="C140" s="112"/>
      <c r="D140" s="112"/>
      <c r="E140" s="112"/>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c r="AL140" s="112"/>
    </row>
    <row r="141" spans="1:38" ht="15.75" customHeight="1" x14ac:dyDescent="0.25">
      <c r="A141" s="112"/>
      <c r="B141" s="112"/>
      <c r="C141" s="112"/>
      <c r="D141" s="112"/>
      <c r="E141" s="112"/>
      <c r="F141" s="112"/>
      <c r="G141" s="112"/>
      <c r="H141" s="112"/>
      <c r="I141" s="112"/>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c r="AF141" s="112"/>
      <c r="AG141" s="112"/>
      <c r="AH141" s="112"/>
      <c r="AI141" s="112"/>
      <c r="AJ141" s="112"/>
      <c r="AK141" s="112"/>
      <c r="AL141" s="112"/>
    </row>
    <row r="142" spans="1:38" ht="15.75" customHeight="1" x14ac:dyDescent="0.25">
      <c r="A142" s="112"/>
      <c r="B142" s="112"/>
      <c r="C142" s="112"/>
      <c r="D142" s="112"/>
      <c r="E142" s="112"/>
      <c r="F142" s="112"/>
      <c r="G142" s="112"/>
      <c r="H142" s="112"/>
      <c r="I142" s="112"/>
      <c r="J142" s="112"/>
      <c r="K142" s="112"/>
      <c r="L142" s="112"/>
      <c r="M142" s="112"/>
      <c r="N142" s="112"/>
      <c r="O142" s="112"/>
      <c r="P142" s="112"/>
      <c r="Q142" s="112"/>
      <c r="R142" s="112"/>
      <c r="S142" s="112"/>
      <c r="T142" s="112"/>
      <c r="U142" s="112"/>
      <c r="V142" s="112"/>
      <c r="W142" s="112"/>
      <c r="X142" s="112"/>
      <c r="Y142" s="112"/>
      <c r="Z142" s="112"/>
      <c r="AA142" s="112"/>
      <c r="AB142" s="112"/>
      <c r="AC142" s="112"/>
      <c r="AD142" s="112"/>
      <c r="AE142" s="112"/>
      <c r="AF142" s="112"/>
      <c r="AG142" s="112"/>
      <c r="AH142" s="112"/>
      <c r="AI142" s="112"/>
      <c r="AJ142" s="112"/>
      <c r="AK142" s="112"/>
      <c r="AL142" s="112"/>
    </row>
    <row r="143" spans="1:38" ht="15.75" customHeight="1" x14ac:dyDescent="0.25">
      <c r="A143" s="112"/>
      <c r="B143" s="112"/>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row>
    <row r="144" spans="1:38" ht="15.75" customHeight="1" x14ac:dyDescent="0.25">
      <c r="A144" s="112"/>
      <c r="B144" s="112"/>
      <c r="C144" s="112"/>
      <c r="D144" s="112"/>
      <c r="E144" s="112"/>
      <c r="F144" s="112"/>
      <c r="G144" s="112"/>
      <c r="H144" s="112"/>
      <c r="I144" s="112"/>
      <c r="J144" s="112"/>
      <c r="K144" s="112"/>
      <c r="L144" s="112"/>
      <c r="M144" s="112"/>
      <c r="N144" s="112"/>
      <c r="O144" s="112"/>
      <c r="P144" s="112"/>
      <c r="Q144" s="112"/>
      <c r="R144" s="112"/>
      <c r="S144" s="112"/>
      <c r="T144" s="112"/>
      <c r="U144" s="112"/>
      <c r="V144" s="112"/>
      <c r="W144" s="112"/>
      <c r="X144" s="112"/>
      <c r="Y144" s="112"/>
      <c r="Z144" s="112"/>
      <c r="AA144" s="112"/>
      <c r="AB144" s="112"/>
      <c r="AC144" s="112"/>
      <c r="AD144" s="112"/>
      <c r="AE144" s="112"/>
      <c r="AF144" s="112"/>
      <c r="AG144" s="112"/>
      <c r="AH144" s="112"/>
      <c r="AI144" s="112"/>
      <c r="AJ144" s="112"/>
      <c r="AK144" s="112"/>
      <c r="AL144" s="112"/>
    </row>
    <row r="145" spans="1:38" ht="15.75" customHeight="1" x14ac:dyDescent="0.25">
      <c r="A145" s="112"/>
      <c r="B145" s="112"/>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12"/>
      <c r="AA145" s="112"/>
      <c r="AB145" s="112"/>
      <c r="AC145" s="112"/>
      <c r="AD145" s="112"/>
      <c r="AE145" s="112"/>
      <c r="AF145" s="112"/>
      <c r="AG145" s="112"/>
      <c r="AH145" s="112"/>
      <c r="AI145" s="112"/>
      <c r="AJ145" s="112"/>
      <c r="AK145" s="112"/>
      <c r="AL145" s="112"/>
    </row>
    <row r="146" spans="1:38" ht="15.75" customHeight="1" x14ac:dyDescent="0.25">
      <c r="A146" s="112"/>
      <c r="B146" s="112"/>
      <c r="C146" s="112"/>
      <c r="D146" s="112"/>
      <c r="E146" s="112"/>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c r="AL146" s="112"/>
    </row>
    <row r="147" spans="1:38" ht="15.75" customHeight="1" x14ac:dyDescent="0.25">
      <c r="A147" s="112"/>
      <c r="B147" s="112"/>
      <c r="C147" s="112"/>
      <c r="D147" s="112"/>
      <c r="E147" s="112"/>
      <c r="F147" s="112"/>
      <c r="G147" s="112"/>
      <c r="H147" s="112"/>
      <c r="I147" s="112"/>
      <c r="J147" s="112"/>
      <c r="K147" s="112"/>
      <c r="L147" s="112"/>
      <c r="M147" s="112"/>
      <c r="N147" s="112"/>
      <c r="O147" s="112"/>
      <c r="P147" s="112"/>
      <c r="Q147" s="112"/>
      <c r="R147" s="112"/>
      <c r="S147" s="112"/>
      <c r="T147" s="112"/>
      <c r="U147" s="112"/>
      <c r="V147" s="112"/>
      <c r="W147" s="112"/>
      <c r="X147" s="112"/>
      <c r="Y147" s="112"/>
      <c r="Z147" s="112"/>
      <c r="AA147" s="112"/>
      <c r="AB147" s="112"/>
      <c r="AC147" s="112"/>
      <c r="AD147" s="112"/>
      <c r="AE147" s="112"/>
      <c r="AF147" s="112"/>
      <c r="AG147" s="112"/>
      <c r="AH147" s="112"/>
      <c r="AI147" s="112"/>
      <c r="AJ147" s="112"/>
      <c r="AK147" s="112"/>
      <c r="AL147" s="112"/>
    </row>
    <row r="148" spans="1:38" ht="15.75" customHeight="1" x14ac:dyDescent="0.25">
      <c r="A148" s="112"/>
      <c r="B148" s="112"/>
      <c r="C148" s="112"/>
      <c r="D148" s="112"/>
      <c r="E148" s="112"/>
      <c r="F148" s="112"/>
      <c r="G148" s="112"/>
      <c r="H148" s="112"/>
      <c r="I148" s="112"/>
      <c r="J148" s="112"/>
      <c r="K148" s="112"/>
      <c r="L148" s="112"/>
      <c r="M148" s="112"/>
      <c r="N148" s="112"/>
      <c r="O148" s="112"/>
      <c r="P148" s="112"/>
      <c r="Q148" s="112"/>
      <c r="R148" s="112"/>
      <c r="S148" s="112"/>
      <c r="T148" s="112"/>
      <c r="U148" s="112"/>
      <c r="V148" s="112"/>
      <c r="W148" s="112"/>
      <c r="X148" s="112"/>
      <c r="Y148" s="112"/>
      <c r="Z148" s="112"/>
      <c r="AA148" s="112"/>
      <c r="AB148" s="112"/>
      <c r="AC148" s="112"/>
      <c r="AD148" s="112"/>
      <c r="AE148" s="112"/>
      <c r="AF148" s="112"/>
      <c r="AG148" s="112"/>
      <c r="AH148" s="112"/>
      <c r="AI148" s="112"/>
      <c r="AJ148" s="112"/>
      <c r="AK148" s="112"/>
      <c r="AL148" s="112"/>
    </row>
    <row r="149" spans="1:38" ht="15.75" customHeight="1" x14ac:dyDescent="0.25">
      <c r="A149" s="112"/>
      <c r="B149" s="112"/>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row>
    <row r="150" spans="1:38" ht="15.75" customHeight="1" x14ac:dyDescent="0.25">
      <c r="A150" s="112"/>
      <c r="B150" s="112"/>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12"/>
      <c r="AA150" s="112"/>
      <c r="AB150" s="112"/>
      <c r="AC150" s="112"/>
      <c r="AD150" s="112"/>
      <c r="AE150" s="112"/>
      <c r="AF150" s="112"/>
      <c r="AG150" s="112"/>
      <c r="AH150" s="112"/>
      <c r="AI150" s="112"/>
      <c r="AJ150" s="112"/>
      <c r="AK150" s="112"/>
      <c r="AL150" s="112"/>
    </row>
    <row r="151" spans="1:38" ht="15.75" customHeight="1" x14ac:dyDescent="0.25">
      <c r="A151" s="112"/>
      <c r="B151" s="112"/>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12"/>
      <c r="AA151" s="112"/>
      <c r="AB151" s="112"/>
      <c r="AC151" s="112"/>
      <c r="AD151" s="112"/>
      <c r="AE151" s="112"/>
      <c r="AF151" s="112"/>
      <c r="AG151" s="112"/>
      <c r="AH151" s="112"/>
      <c r="AI151" s="112"/>
      <c r="AJ151" s="112"/>
      <c r="AK151" s="112"/>
      <c r="AL151" s="112"/>
    </row>
    <row r="152" spans="1:38" ht="15.75" customHeight="1" x14ac:dyDescent="0.25">
      <c r="A152" s="112"/>
      <c r="B152" s="112"/>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row>
    <row r="153" spans="1:38" ht="15.75" customHeight="1" x14ac:dyDescent="0.25">
      <c r="A153" s="112"/>
      <c r="B153" s="112"/>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c r="AG153" s="112"/>
      <c r="AH153" s="112"/>
      <c r="AI153" s="112"/>
      <c r="AJ153" s="112"/>
      <c r="AK153" s="112"/>
      <c r="AL153" s="112"/>
    </row>
    <row r="154" spans="1:38" ht="15.75" customHeight="1" x14ac:dyDescent="0.25">
      <c r="A154" s="112"/>
      <c r="B154" s="112"/>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12"/>
      <c r="AA154" s="112"/>
      <c r="AB154" s="112"/>
      <c r="AC154" s="112"/>
      <c r="AD154" s="112"/>
      <c r="AE154" s="112"/>
      <c r="AF154" s="112"/>
      <c r="AG154" s="112"/>
      <c r="AH154" s="112"/>
      <c r="AI154" s="112"/>
      <c r="AJ154" s="112"/>
      <c r="AK154" s="112"/>
      <c r="AL154" s="112"/>
    </row>
    <row r="155" spans="1:38" ht="15.75" customHeight="1" x14ac:dyDescent="0.25">
      <c r="A155" s="112"/>
      <c r="B155" s="112"/>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c r="AG155" s="112"/>
      <c r="AH155" s="112"/>
      <c r="AI155" s="112"/>
      <c r="AJ155" s="112"/>
      <c r="AK155" s="112"/>
      <c r="AL155" s="112"/>
    </row>
    <row r="156" spans="1:38" ht="15.75" customHeight="1" x14ac:dyDescent="0.25">
      <c r="A156" s="112"/>
      <c r="B156" s="112"/>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12"/>
      <c r="AA156" s="112"/>
      <c r="AB156" s="112"/>
      <c r="AC156" s="112"/>
      <c r="AD156" s="112"/>
      <c r="AE156" s="112"/>
      <c r="AF156" s="112"/>
      <c r="AG156" s="112"/>
      <c r="AH156" s="112"/>
      <c r="AI156" s="112"/>
      <c r="AJ156" s="112"/>
      <c r="AK156" s="112"/>
      <c r="AL156" s="112"/>
    </row>
    <row r="157" spans="1:38" ht="15.75" customHeight="1" x14ac:dyDescent="0.25">
      <c r="A157" s="112"/>
      <c r="B157" s="112"/>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12"/>
      <c r="AF157" s="112"/>
      <c r="AG157" s="112"/>
      <c r="AH157" s="112"/>
      <c r="AI157" s="112"/>
      <c r="AJ157" s="112"/>
      <c r="AK157" s="112"/>
      <c r="AL157" s="112"/>
    </row>
    <row r="158" spans="1:38" ht="15.75" customHeight="1" x14ac:dyDescent="0.25">
      <c r="A158" s="112"/>
      <c r="B158" s="112"/>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c r="AG158" s="112"/>
      <c r="AH158" s="112"/>
      <c r="AI158" s="112"/>
      <c r="AJ158" s="112"/>
      <c r="AK158" s="112"/>
      <c r="AL158" s="112"/>
    </row>
    <row r="159" spans="1:38" ht="15.75" customHeight="1" x14ac:dyDescent="0.25">
      <c r="A159" s="112"/>
      <c r="B159" s="112"/>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12"/>
      <c r="AF159" s="112"/>
      <c r="AG159" s="112"/>
      <c r="AH159" s="112"/>
      <c r="AI159" s="112"/>
      <c r="AJ159" s="112"/>
      <c r="AK159" s="112"/>
      <c r="AL159" s="112"/>
    </row>
    <row r="160" spans="1:38" ht="15.75" customHeight="1" x14ac:dyDescent="0.25">
      <c r="A160" s="112"/>
      <c r="B160" s="112"/>
      <c r="C160" s="112"/>
      <c r="S160" s="112"/>
      <c r="T160" s="112"/>
      <c r="U160" s="112"/>
      <c r="V160" s="112"/>
      <c r="W160" s="112"/>
      <c r="X160" s="112"/>
      <c r="Y160" s="112"/>
      <c r="Z160" s="112"/>
      <c r="AA160" s="112"/>
      <c r="AB160" s="112"/>
      <c r="AC160" s="112"/>
      <c r="AD160" s="112"/>
      <c r="AE160" s="112"/>
      <c r="AF160" s="112"/>
      <c r="AG160" s="112"/>
      <c r="AH160" s="112"/>
      <c r="AI160" s="112"/>
      <c r="AJ160" s="112"/>
      <c r="AK160" s="112"/>
      <c r="AL160" s="112"/>
    </row>
    <row r="161" spans="1:38" ht="15.75" customHeight="1" x14ac:dyDescent="0.25">
      <c r="A161" s="112"/>
      <c r="B161" s="112"/>
      <c r="C161" s="112"/>
      <c r="S161" s="112"/>
      <c r="T161" s="112"/>
      <c r="U161" s="112"/>
      <c r="V161" s="112"/>
      <c r="W161" s="112"/>
      <c r="X161" s="112"/>
      <c r="Y161" s="112"/>
      <c r="Z161" s="112"/>
      <c r="AA161" s="112"/>
      <c r="AB161" s="112"/>
      <c r="AC161" s="112"/>
      <c r="AD161" s="112"/>
      <c r="AE161" s="112"/>
      <c r="AF161" s="112"/>
      <c r="AG161" s="112"/>
      <c r="AH161" s="112"/>
      <c r="AI161" s="112"/>
      <c r="AJ161" s="112"/>
      <c r="AK161" s="112"/>
      <c r="AL161" s="112"/>
    </row>
    <row r="162" spans="1:38" ht="15.75" customHeight="1" x14ac:dyDescent="0.25">
      <c r="A162" s="112"/>
      <c r="B162" s="112"/>
      <c r="C162" s="112"/>
      <c r="S162" s="112"/>
      <c r="T162" s="112"/>
      <c r="U162" s="112"/>
      <c r="V162" s="112"/>
      <c r="W162" s="112"/>
      <c r="X162" s="112"/>
      <c r="Y162" s="112"/>
      <c r="Z162" s="112"/>
      <c r="AA162" s="112"/>
      <c r="AB162" s="112"/>
      <c r="AC162" s="112"/>
      <c r="AD162" s="112"/>
      <c r="AE162" s="112"/>
      <c r="AF162" s="112"/>
      <c r="AG162" s="112"/>
      <c r="AH162" s="112"/>
      <c r="AI162" s="112"/>
      <c r="AJ162" s="112"/>
      <c r="AK162" s="112"/>
      <c r="AL162" s="112"/>
    </row>
    <row r="163" spans="1:38" ht="15.75" customHeight="1" x14ac:dyDescent="0.25">
      <c r="A163" s="112"/>
      <c r="B163" s="112"/>
      <c r="C163" s="112"/>
      <c r="S163" s="112"/>
      <c r="T163" s="112"/>
      <c r="U163" s="112"/>
      <c r="V163" s="112"/>
      <c r="W163" s="112"/>
      <c r="X163" s="112"/>
      <c r="Y163" s="112"/>
      <c r="Z163" s="112"/>
      <c r="AA163" s="112"/>
      <c r="AB163" s="112"/>
      <c r="AC163" s="112"/>
      <c r="AD163" s="112"/>
      <c r="AE163" s="112"/>
      <c r="AF163" s="112"/>
      <c r="AG163" s="112"/>
      <c r="AH163" s="112"/>
      <c r="AI163" s="112"/>
      <c r="AJ163" s="112"/>
      <c r="AK163" s="112"/>
      <c r="AL163" s="112"/>
    </row>
    <row r="164" spans="1:38" ht="15.75" customHeight="1" x14ac:dyDescent="0.25">
      <c r="A164" s="112"/>
      <c r="B164" s="112"/>
      <c r="C164" s="112"/>
      <c r="S164" s="112"/>
      <c r="T164" s="112"/>
      <c r="U164" s="112"/>
      <c r="V164" s="112"/>
      <c r="W164" s="112"/>
      <c r="X164" s="112"/>
      <c r="Y164" s="112"/>
      <c r="Z164" s="112"/>
      <c r="AA164" s="112"/>
      <c r="AB164" s="112"/>
      <c r="AC164" s="112"/>
      <c r="AD164" s="112"/>
      <c r="AE164" s="112"/>
      <c r="AF164" s="112"/>
      <c r="AG164" s="112"/>
      <c r="AH164" s="112"/>
      <c r="AI164" s="112"/>
      <c r="AJ164" s="112"/>
      <c r="AK164" s="112"/>
      <c r="AL164" s="112"/>
    </row>
    <row r="165" spans="1:38" ht="15.75" customHeight="1" x14ac:dyDescent="0.25">
      <c r="A165" s="112"/>
      <c r="B165" s="112"/>
      <c r="C165" s="112"/>
      <c r="S165" s="112"/>
      <c r="T165" s="112"/>
      <c r="U165" s="112"/>
      <c r="V165" s="112"/>
      <c r="W165" s="112"/>
      <c r="X165" s="112"/>
      <c r="Y165" s="112"/>
      <c r="Z165" s="112"/>
      <c r="AA165" s="112"/>
      <c r="AB165" s="112"/>
      <c r="AC165" s="112"/>
      <c r="AD165" s="112"/>
      <c r="AE165" s="112"/>
      <c r="AF165" s="112"/>
      <c r="AG165" s="112"/>
      <c r="AH165" s="112"/>
      <c r="AI165" s="112"/>
      <c r="AJ165" s="112"/>
      <c r="AK165" s="112"/>
      <c r="AL165" s="112"/>
    </row>
    <row r="166" spans="1:38" ht="15.75" customHeight="1" x14ac:dyDescent="0.25">
      <c r="A166" s="112"/>
      <c r="B166" s="112"/>
      <c r="C166" s="112"/>
      <c r="S166" s="112"/>
      <c r="T166" s="112"/>
      <c r="U166" s="112"/>
      <c r="V166" s="112"/>
      <c r="W166" s="112"/>
      <c r="X166" s="112"/>
      <c r="Y166" s="112"/>
      <c r="Z166" s="112"/>
      <c r="AA166" s="112"/>
      <c r="AB166" s="112"/>
      <c r="AC166" s="112"/>
      <c r="AD166" s="112"/>
      <c r="AE166" s="112"/>
      <c r="AF166" s="112"/>
      <c r="AG166" s="112"/>
      <c r="AH166" s="112"/>
      <c r="AI166" s="112"/>
      <c r="AJ166" s="112"/>
      <c r="AK166" s="112"/>
      <c r="AL166" s="112"/>
    </row>
    <row r="167" spans="1:38" ht="15.75" customHeight="1" x14ac:dyDescent="0.25">
      <c r="A167" s="112"/>
      <c r="B167" s="112"/>
      <c r="C167" s="112"/>
      <c r="S167" s="112"/>
      <c r="T167" s="112"/>
      <c r="U167" s="112"/>
      <c r="V167" s="112"/>
      <c r="W167" s="112"/>
      <c r="X167" s="112"/>
      <c r="Y167" s="112"/>
      <c r="Z167" s="112"/>
      <c r="AA167" s="112"/>
      <c r="AB167" s="112"/>
      <c r="AC167" s="112"/>
      <c r="AD167" s="112"/>
      <c r="AE167" s="112"/>
      <c r="AF167" s="112"/>
      <c r="AG167" s="112"/>
      <c r="AH167" s="112"/>
      <c r="AI167" s="112"/>
      <c r="AJ167" s="112"/>
      <c r="AK167" s="112"/>
      <c r="AL167" s="112"/>
    </row>
    <row r="168" spans="1:38" ht="15.75" customHeight="1" x14ac:dyDescent="0.25">
      <c r="A168" s="112"/>
      <c r="B168" s="112"/>
      <c r="C168" s="112"/>
      <c r="S168" s="112"/>
      <c r="T168" s="112"/>
      <c r="U168" s="112"/>
      <c r="V168" s="112"/>
      <c r="W168" s="112"/>
      <c r="X168" s="112"/>
      <c r="Y168" s="112"/>
      <c r="Z168" s="112"/>
      <c r="AA168" s="112"/>
      <c r="AB168" s="112"/>
      <c r="AC168" s="112"/>
      <c r="AD168" s="112"/>
      <c r="AE168" s="112"/>
      <c r="AF168" s="112"/>
      <c r="AG168" s="112"/>
      <c r="AH168" s="112"/>
      <c r="AI168" s="112"/>
      <c r="AJ168" s="112"/>
      <c r="AK168" s="112"/>
      <c r="AL168" s="112"/>
    </row>
    <row r="169" spans="1:38" ht="15.75" customHeight="1" x14ac:dyDescent="0.25">
      <c r="A169" s="112"/>
      <c r="B169" s="112"/>
      <c r="C169" s="112"/>
      <c r="S169" s="112"/>
      <c r="T169" s="112"/>
      <c r="U169" s="112"/>
      <c r="V169" s="112"/>
      <c r="W169" s="112"/>
      <c r="X169" s="112"/>
      <c r="Y169" s="112"/>
      <c r="Z169" s="112"/>
      <c r="AA169" s="112"/>
      <c r="AB169" s="112"/>
      <c r="AC169" s="112"/>
      <c r="AD169" s="112"/>
      <c r="AE169" s="112"/>
      <c r="AF169" s="112"/>
      <c r="AG169" s="112"/>
      <c r="AH169" s="112"/>
      <c r="AI169" s="112"/>
      <c r="AJ169" s="112"/>
      <c r="AK169" s="112"/>
      <c r="AL169" s="112"/>
    </row>
    <row r="170" spans="1:38" ht="15.75" customHeight="1" x14ac:dyDescent="0.25">
      <c r="A170" s="112"/>
      <c r="B170" s="112"/>
      <c r="C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row>
    <row r="171" spans="1:38" ht="15.75" customHeight="1" x14ac:dyDescent="0.25">
      <c r="A171" s="112"/>
      <c r="B171" s="112"/>
      <c r="C171" s="112"/>
      <c r="S171" s="112"/>
      <c r="T171" s="112"/>
      <c r="U171" s="112"/>
      <c r="V171" s="112"/>
      <c r="W171" s="112"/>
      <c r="X171" s="112"/>
      <c r="Y171" s="112"/>
      <c r="Z171" s="112"/>
      <c r="AA171" s="112"/>
      <c r="AB171" s="112"/>
      <c r="AC171" s="112"/>
      <c r="AD171" s="112"/>
      <c r="AE171" s="112"/>
      <c r="AF171" s="112"/>
      <c r="AG171" s="112"/>
      <c r="AH171" s="112"/>
      <c r="AI171" s="112"/>
      <c r="AJ171" s="112"/>
      <c r="AK171" s="112"/>
      <c r="AL171" s="112"/>
    </row>
    <row r="172" spans="1:38" ht="15.75" customHeight="1" x14ac:dyDescent="0.25">
      <c r="A172" s="112"/>
      <c r="B172" s="112"/>
      <c r="C172" s="112"/>
      <c r="S172" s="112"/>
      <c r="T172" s="112"/>
      <c r="U172" s="112"/>
      <c r="V172" s="112"/>
      <c r="W172" s="112"/>
      <c r="X172" s="112"/>
      <c r="Y172" s="112"/>
      <c r="Z172" s="112"/>
      <c r="AA172" s="112"/>
      <c r="AB172" s="112"/>
      <c r="AC172" s="112"/>
      <c r="AD172" s="112"/>
      <c r="AE172" s="112"/>
      <c r="AF172" s="112"/>
      <c r="AG172" s="112"/>
      <c r="AH172" s="112"/>
      <c r="AI172" s="112"/>
      <c r="AJ172" s="112"/>
      <c r="AK172" s="112"/>
      <c r="AL172" s="112"/>
    </row>
    <row r="173" spans="1:38" ht="15.75" customHeight="1" x14ac:dyDescent="0.25">
      <c r="A173" s="112"/>
      <c r="B173" s="112"/>
      <c r="C173" s="112"/>
      <c r="S173" s="112"/>
      <c r="T173" s="112"/>
      <c r="U173" s="112"/>
      <c r="V173" s="112"/>
      <c r="W173" s="112"/>
      <c r="X173" s="112"/>
      <c r="Y173" s="112"/>
      <c r="Z173" s="112"/>
      <c r="AA173" s="112"/>
      <c r="AB173" s="112"/>
      <c r="AC173" s="112"/>
      <c r="AD173" s="112"/>
      <c r="AE173" s="112"/>
      <c r="AF173" s="112"/>
      <c r="AG173" s="112"/>
      <c r="AH173" s="112"/>
      <c r="AI173" s="112"/>
      <c r="AJ173" s="112"/>
      <c r="AK173" s="112"/>
      <c r="AL173" s="112"/>
    </row>
    <row r="174" spans="1:38" ht="15.75" customHeight="1" x14ac:dyDescent="0.25">
      <c r="A174" s="112"/>
      <c r="B174" s="112"/>
      <c r="C174" s="112"/>
      <c r="S174" s="112"/>
      <c r="T174" s="112"/>
      <c r="U174" s="112"/>
      <c r="V174" s="112"/>
      <c r="W174" s="112"/>
      <c r="X174" s="112"/>
      <c r="Y174" s="112"/>
      <c r="Z174" s="112"/>
      <c r="AA174" s="112"/>
      <c r="AB174" s="112"/>
      <c r="AC174" s="112"/>
      <c r="AD174" s="112"/>
      <c r="AE174" s="112"/>
      <c r="AF174" s="112"/>
      <c r="AG174" s="112"/>
      <c r="AH174" s="112"/>
      <c r="AI174" s="112"/>
      <c r="AJ174" s="112"/>
      <c r="AK174" s="112"/>
      <c r="AL174" s="112"/>
    </row>
    <row r="175" spans="1:38" ht="15.75" customHeight="1" x14ac:dyDescent="0.25">
      <c r="A175" s="112"/>
      <c r="B175" s="112"/>
      <c r="C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row>
    <row r="176" spans="1:38" ht="15.75" customHeight="1" x14ac:dyDescent="0.25">
      <c r="A176" s="112"/>
      <c r="B176" s="112"/>
      <c r="C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row>
    <row r="177" spans="1:38" ht="15.75" customHeight="1" x14ac:dyDescent="0.25">
      <c r="A177" s="112"/>
      <c r="B177" s="112"/>
      <c r="C177" s="112"/>
      <c r="S177" s="112"/>
      <c r="T177" s="112"/>
      <c r="U177" s="112"/>
      <c r="V177" s="112"/>
      <c r="W177" s="112"/>
      <c r="X177" s="112"/>
      <c r="Y177" s="112"/>
      <c r="Z177" s="112"/>
      <c r="AA177" s="112"/>
      <c r="AB177" s="112"/>
      <c r="AC177" s="112"/>
      <c r="AD177" s="112"/>
      <c r="AE177" s="112"/>
      <c r="AF177" s="112"/>
      <c r="AG177" s="112"/>
      <c r="AH177" s="112"/>
      <c r="AI177" s="112"/>
      <c r="AJ177" s="112"/>
      <c r="AK177" s="112"/>
      <c r="AL177" s="112"/>
    </row>
    <row r="178" spans="1:38" ht="15.75" customHeight="1" x14ac:dyDescent="0.25">
      <c r="A178" s="112"/>
      <c r="B178" s="112"/>
      <c r="C178" s="112"/>
      <c r="S178" s="112"/>
      <c r="T178" s="112"/>
      <c r="U178" s="112"/>
      <c r="V178" s="112"/>
      <c r="W178" s="112"/>
      <c r="X178" s="112"/>
      <c r="Y178" s="112"/>
      <c r="Z178" s="112"/>
      <c r="AA178" s="112"/>
      <c r="AB178" s="112"/>
      <c r="AC178" s="112"/>
      <c r="AD178" s="112"/>
      <c r="AE178" s="112"/>
      <c r="AF178" s="112"/>
      <c r="AG178" s="112"/>
      <c r="AH178" s="112"/>
      <c r="AI178" s="112"/>
      <c r="AJ178" s="112"/>
      <c r="AK178" s="112"/>
      <c r="AL178" s="112"/>
    </row>
    <row r="179" spans="1:38" ht="15.75" customHeight="1" x14ac:dyDescent="0.25">
      <c r="A179" s="112"/>
      <c r="B179" s="112"/>
      <c r="C179" s="112"/>
      <c r="S179" s="112"/>
      <c r="T179" s="112"/>
      <c r="U179" s="112"/>
      <c r="V179" s="112"/>
      <c r="W179" s="112"/>
      <c r="X179" s="112"/>
      <c r="Y179" s="112"/>
      <c r="Z179" s="112"/>
      <c r="AA179" s="112"/>
      <c r="AB179" s="112"/>
      <c r="AC179" s="112"/>
      <c r="AD179" s="112"/>
      <c r="AE179" s="112"/>
      <c r="AF179" s="112"/>
      <c r="AG179" s="112"/>
      <c r="AH179" s="112"/>
      <c r="AI179" s="112"/>
      <c r="AJ179" s="112"/>
      <c r="AK179" s="112"/>
      <c r="AL179" s="112"/>
    </row>
    <row r="180" spans="1:38" ht="15.75" customHeight="1" x14ac:dyDescent="0.25">
      <c r="A180" s="112"/>
      <c r="B180" s="112"/>
      <c r="C180" s="112"/>
      <c r="S180" s="112"/>
      <c r="T180" s="112"/>
      <c r="U180" s="112"/>
      <c r="V180" s="112"/>
      <c r="W180" s="112"/>
      <c r="X180" s="112"/>
      <c r="Y180" s="112"/>
      <c r="Z180" s="112"/>
      <c r="AA180" s="112"/>
      <c r="AB180" s="112"/>
      <c r="AC180" s="112"/>
      <c r="AD180" s="112"/>
      <c r="AE180" s="112"/>
      <c r="AF180" s="112"/>
      <c r="AG180" s="112"/>
      <c r="AH180" s="112"/>
      <c r="AI180" s="112"/>
      <c r="AJ180" s="112"/>
      <c r="AK180" s="112"/>
      <c r="AL180" s="112"/>
    </row>
    <row r="181" spans="1:38" ht="15.75" customHeight="1" x14ac:dyDescent="0.25">
      <c r="A181" s="112"/>
      <c r="B181" s="112"/>
      <c r="C181" s="112"/>
      <c r="S181" s="112"/>
      <c r="T181" s="112"/>
      <c r="U181" s="112"/>
      <c r="V181" s="112"/>
      <c r="W181" s="112"/>
      <c r="X181" s="112"/>
      <c r="Y181" s="112"/>
      <c r="Z181" s="112"/>
      <c r="AA181" s="112"/>
      <c r="AB181" s="112"/>
      <c r="AC181" s="112"/>
      <c r="AD181" s="112"/>
      <c r="AE181" s="112"/>
      <c r="AF181" s="112"/>
      <c r="AG181" s="112"/>
      <c r="AH181" s="112"/>
      <c r="AI181" s="112"/>
      <c r="AJ181" s="112"/>
      <c r="AK181" s="112"/>
      <c r="AL181" s="112"/>
    </row>
    <row r="182" spans="1:38" ht="15.75" customHeight="1" x14ac:dyDescent="0.25">
      <c r="A182" s="112"/>
      <c r="B182" s="112"/>
      <c r="C182" s="112"/>
      <c r="S182" s="112"/>
      <c r="T182" s="112"/>
      <c r="U182" s="112"/>
      <c r="V182" s="112"/>
      <c r="W182" s="112"/>
      <c r="X182" s="112"/>
      <c r="Y182" s="112"/>
      <c r="Z182" s="112"/>
      <c r="AA182" s="112"/>
      <c r="AB182" s="112"/>
      <c r="AC182" s="112"/>
      <c r="AD182" s="112"/>
      <c r="AE182" s="112"/>
      <c r="AF182" s="112"/>
      <c r="AG182" s="112"/>
      <c r="AH182" s="112"/>
      <c r="AI182" s="112"/>
      <c r="AJ182" s="112"/>
      <c r="AK182" s="112"/>
      <c r="AL182" s="112"/>
    </row>
    <row r="183" spans="1:38" ht="15.75" customHeight="1" x14ac:dyDescent="0.25">
      <c r="A183" s="112"/>
      <c r="B183" s="112"/>
      <c r="C183" s="112"/>
      <c r="S183" s="112"/>
      <c r="T183" s="112"/>
      <c r="U183" s="112"/>
      <c r="V183" s="112"/>
      <c r="W183" s="112"/>
      <c r="X183" s="112"/>
      <c r="Y183" s="112"/>
      <c r="Z183" s="112"/>
      <c r="AA183" s="112"/>
      <c r="AB183" s="112"/>
      <c r="AC183" s="112"/>
      <c r="AD183" s="112"/>
      <c r="AE183" s="112"/>
      <c r="AF183" s="112"/>
      <c r="AG183" s="112"/>
      <c r="AH183" s="112"/>
      <c r="AI183" s="112"/>
      <c r="AJ183" s="112"/>
      <c r="AK183" s="112"/>
      <c r="AL183" s="112"/>
    </row>
    <row r="184" spans="1:38" ht="15.75" customHeight="1" x14ac:dyDescent="0.25">
      <c r="A184" s="112"/>
      <c r="B184" s="112"/>
      <c r="C184" s="112"/>
      <c r="S184" s="112"/>
      <c r="T184" s="112"/>
      <c r="U184" s="112"/>
      <c r="V184" s="112"/>
      <c r="W184" s="112"/>
      <c r="X184" s="112"/>
      <c r="Y184" s="112"/>
      <c r="Z184" s="112"/>
      <c r="AA184" s="112"/>
      <c r="AB184" s="112"/>
      <c r="AC184" s="112"/>
      <c r="AD184" s="112"/>
      <c r="AE184" s="112"/>
      <c r="AF184" s="112"/>
      <c r="AG184" s="112"/>
      <c r="AH184" s="112"/>
      <c r="AI184" s="112"/>
      <c r="AJ184" s="112"/>
      <c r="AK184" s="112"/>
      <c r="AL184" s="112"/>
    </row>
    <row r="185" spans="1:38" ht="15.75" customHeight="1" x14ac:dyDescent="0.25">
      <c r="A185" s="112"/>
      <c r="B185" s="112"/>
      <c r="C185" s="112"/>
      <c r="S185" s="112"/>
      <c r="T185" s="112"/>
      <c r="U185" s="112"/>
      <c r="V185" s="112"/>
      <c r="W185" s="112"/>
      <c r="X185" s="112"/>
      <c r="Y185" s="112"/>
      <c r="Z185" s="112"/>
      <c r="AA185" s="112"/>
      <c r="AB185" s="112"/>
      <c r="AC185" s="112"/>
      <c r="AD185" s="112"/>
      <c r="AE185" s="112"/>
      <c r="AF185" s="112"/>
      <c r="AG185" s="112"/>
      <c r="AH185" s="112"/>
      <c r="AI185" s="112"/>
      <c r="AJ185" s="112"/>
      <c r="AK185" s="112"/>
      <c r="AL185" s="112"/>
    </row>
    <row r="186" spans="1:38" ht="15.75" customHeight="1" x14ac:dyDescent="0.25">
      <c r="A186" s="112"/>
      <c r="B186" s="112"/>
      <c r="C186" s="112"/>
      <c r="S186" s="112"/>
      <c r="T186" s="112"/>
      <c r="U186" s="112"/>
      <c r="V186" s="112"/>
      <c r="W186" s="112"/>
      <c r="X186" s="112"/>
      <c r="Y186" s="112"/>
      <c r="Z186" s="112"/>
      <c r="AA186" s="112"/>
      <c r="AB186" s="112"/>
      <c r="AC186" s="112"/>
      <c r="AD186" s="112"/>
      <c r="AE186" s="112"/>
      <c r="AF186" s="112"/>
      <c r="AG186" s="112"/>
      <c r="AH186" s="112"/>
      <c r="AI186" s="112"/>
      <c r="AJ186" s="112"/>
      <c r="AK186" s="112"/>
      <c r="AL186" s="112"/>
    </row>
    <row r="187" spans="1:38" ht="15.75" customHeight="1" x14ac:dyDescent="0.25">
      <c r="A187" s="112"/>
      <c r="B187" s="112"/>
      <c r="C187" s="112"/>
      <c r="S187" s="112"/>
      <c r="T187" s="112"/>
      <c r="U187" s="112"/>
      <c r="V187" s="112"/>
      <c r="W187" s="112"/>
      <c r="X187" s="112"/>
      <c r="Y187" s="112"/>
      <c r="Z187" s="112"/>
      <c r="AA187" s="112"/>
      <c r="AB187" s="112"/>
      <c r="AC187" s="112"/>
      <c r="AD187" s="112"/>
      <c r="AE187" s="112"/>
      <c r="AF187" s="112"/>
      <c r="AG187" s="112"/>
      <c r="AH187" s="112"/>
      <c r="AI187" s="112"/>
      <c r="AJ187" s="112"/>
      <c r="AK187" s="112"/>
      <c r="AL187" s="112"/>
    </row>
    <row r="188" spans="1:38" ht="15.75" customHeight="1" x14ac:dyDescent="0.25">
      <c r="A188" s="112"/>
      <c r="B188" s="112"/>
      <c r="C188" s="112"/>
      <c r="S188" s="112"/>
      <c r="T188" s="112"/>
      <c r="U188" s="112"/>
      <c r="V188" s="112"/>
      <c r="W188" s="112"/>
      <c r="X188" s="112"/>
      <c r="Y188" s="112"/>
      <c r="Z188" s="112"/>
      <c r="AA188" s="112"/>
      <c r="AB188" s="112"/>
      <c r="AC188" s="112"/>
      <c r="AD188" s="112"/>
      <c r="AE188" s="112"/>
      <c r="AF188" s="112"/>
      <c r="AG188" s="112"/>
      <c r="AH188" s="112"/>
      <c r="AI188" s="112"/>
      <c r="AJ188" s="112"/>
      <c r="AK188" s="112"/>
      <c r="AL188" s="112"/>
    </row>
    <row r="189" spans="1:38" ht="15.75" customHeight="1" x14ac:dyDescent="0.25">
      <c r="A189" s="112"/>
      <c r="B189" s="112"/>
      <c r="C189" s="112"/>
      <c r="S189" s="112"/>
      <c r="T189" s="112"/>
      <c r="U189" s="112"/>
      <c r="V189" s="112"/>
      <c r="W189" s="112"/>
      <c r="X189" s="112"/>
      <c r="Y189" s="112"/>
      <c r="Z189" s="112"/>
      <c r="AA189" s="112"/>
      <c r="AB189" s="112"/>
      <c r="AC189" s="112"/>
      <c r="AD189" s="112"/>
      <c r="AE189" s="112"/>
      <c r="AF189" s="112"/>
      <c r="AG189" s="112"/>
      <c r="AH189" s="112"/>
      <c r="AI189" s="112"/>
      <c r="AJ189" s="112"/>
      <c r="AK189" s="112"/>
      <c r="AL189" s="112"/>
    </row>
    <row r="190" spans="1:38" ht="15.75" customHeight="1" x14ac:dyDescent="0.25">
      <c r="A190" s="112"/>
      <c r="B190" s="112"/>
      <c r="C190" s="112"/>
      <c r="S190" s="112"/>
      <c r="T190" s="112"/>
      <c r="U190" s="112"/>
      <c r="V190" s="112"/>
      <c r="W190" s="112"/>
      <c r="X190" s="112"/>
      <c r="Y190" s="112"/>
      <c r="Z190" s="112"/>
      <c r="AA190" s="112"/>
      <c r="AB190" s="112"/>
      <c r="AC190" s="112"/>
      <c r="AD190" s="112"/>
      <c r="AE190" s="112"/>
      <c r="AF190" s="112"/>
      <c r="AG190" s="112"/>
      <c r="AH190" s="112"/>
      <c r="AI190" s="112"/>
      <c r="AJ190" s="112"/>
      <c r="AK190" s="112"/>
      <c r="AL190" s="112"/>
    </row>
    <row r="191" spans="1:38" ht="15.75" customHeight="1" x14ac:dyDescent="0.25">
      <c r="A191" s="112"/>
      <c r="B191" s="112"/>
      <c r="C191" s="112"/>
      <c r="S191" s="112"/>
      <c r="T191" s="112"/>
      <c r="U191" s="112"/>
      <c r="V191" s="112"/>
      <c r="W191" s="112"/>
      <c r="X191" s="112"/>
      <c r="Y191" s="112"/>
      <c r="Z191" s="112"/>
      <c r="AA191" s="112"/>
      <c r="AB191" s="112"/>
      <c r="AC191" s="112"/>
      <c r="AD191" s="112"/>
      <c r="AE191" s="112"/>
      <c r="AF191" s="112"/>
      <c r="AG191" s="112"/>
      <c r="AH191" s="112"/>
      <c r="AI191" s="112"/>
      <c r="AJ191" s="112"/>
      <c r="AK191" s="112"/>
      <c r="AL191" s="112"/>
    </row>
    <row r="192" spans="1:38" ht="15.75" customHeight="1" x14ac:dyDescent="0.25">
      <c r="A192" s="112"/>
      <c r="B192" s="112"/>
      <c r="C192" s="112"/>
      <c r="S192" s="112"/>
      <c r="T192" s="112"/>
      <c r="U192" s="112"/>
      <c r="V192" s="112"/>
      <c r="W192" s="112"/>
      <c r="X192" s="112"/>
      <c r="Y192" s="112"/>
      <c r="Z192" s="112"/>
      <c r="AA192" s="112"/>
      <c r="AB192" s="112"/>
      <c r="AC192" s="112"/>
      <c r="AD192" s="112"/>
      <c r="AE192" s="112"/>
      <c r="AF192" s="112"/>
      <c r="AG192" s="112"/>
      <c r="AH192" s="112"/>
      <c r="AI192" s="112"/>
      <c r="AJ192" s="112"/>
      <c r="AK192" s="112"/>
      <c r="AL192" s="112"/>
    </row>
    <row r="193" spans="1:38" ht="15.75" customHeight="1" x14ac:dyDescent="0.25">
      <c r="A193" s="112"/>
      <c r="B193" s="112"/>
      <c r="C193" s="112"/>
      <c r="S193" s="112"/>
      <c r="T193" s="112"/>
      <c r="U193" s="112"/>
      <c r="V193" s="112"/>
      <c r="W193" s="112"/>
      <c r="X193" s="112"/>
      <c r="Y193" s="112"/>
      <c r="Z193" s="112"/>
      <c r="AA193" s="112"/>
      <c r="AB193" s="112"/>
      <c r="AC193" s="112"/>
      <c r="AD193" s="112"/>
      <c r="AE193" s="112"/>
      <c r="AF193" s="112"/>
      <c r="AG193" s="112"/>
      <c r="AH193" s="112"/>
      <c r="AI193" s="112"/>
      <c r="AJ193" s="112"/>
      <c r="AK193" s="112"/>
      <c r="AL193" s="112"/>
    </row>
    <row r="194" spans="1:38" ht="15.75" customHeight="1" x14ac:dyDescent="0.25">
      <c r="A194" s="112"/>
      <c r="B194" s="112"/>
      <c r="C194" s="112"/>
      <c r="S194" s="112"/>
      <c r="T194" s="112"/>
      <c r="U194" s="112"/>
      <c r="V194" s="112"/>
      <c r="W194" s="112"/>
      <c r="X194" s="112"/>
      <c r="Y194" s="112"/>
      <c r="Z194" s="112"/>
      <c r="AA194" s="112"/>
      <c r="AB194" s="112"/>
      <c r="AC194" s="112"/>
      <c r="AD194" s="112"/>
      <c r="AE194" s="112"/>
      <c r="AF194" s="112"/>
      <c r="AG194" s="112"/>
      <c r="AH194" s="112"/>
      <c r="AI194" s="112"/>
      <c r="AJ194" s="112"/>
      <c r="AK194" s="112"/>
      <c r="AL194" s="112"/>
    </row>
    <row r="195" spans="1:38" ht="15.75" customHeight="1" x14ac:dyDescent="0.25">
      <c r="A195" s="112"/>
      <c r="B195" s="112"/>
      <c r="C195" s="112"/>
      <c r="S195" s="112"/>
      <c r="T195" s="112"/>
      <c r="U195" s="112"/>
      <c r="V195" s="112"/>
      <c r="W195" s="112"/>
      <c r="X195" s="112"/>
      <c r="Y195" s="112"/>
      <c r="Z195" s="112"/>
      <c r="AA195" s="112"/>
      <c r="AB195" s="112"/>
      <c r="AC195" s="112"/>
      <c r="AD195" s="112"/>
      <c r="AE195" s="112"/>
      <c r="AF195" s="112"/>
      <c r="AG195" s="112"/>
      <c r="AH195" s="112"/>
      <c r="AI195" s="112"/>
      <c r="AJ195" s="112"/>
      <c r="AK195" s="112"/>
      <c r="AL195" s="112"/>
    </row>
    <row r="196" spans="1:38" ht="15.75" customHeight="1" x14ac:dyDescent="0.25">
      <c r="A196" s="112"/>
      <c r="B196" s="112"/>
      <c r="C196" s="112"/>
      <c r="S196" s="112"/>
      <c r="T196" s="112"/>
      <c r="U196" s="112"/>
      <c r="V196" s="112"/>
      <c r="W196" s="112"/>
      <c r="X196" s="112"/>
      <c r="Y196" s="112"/>
      <c r="Z196" s="112"/>
      <c r="AA196" s="112"/>
      <c r="AB196" s="112"/>
      <c r="AC196" s="112"/>
      <c r="AD196" s="112"/>
      <c r="AE196" s="112"/>
      <c r="AF196" s="112"/>
      <c r="AG196" s="112"/>
      <c r="AH196" s="112"/>
      <c r="AI196" s="112"/>
      <c r="AJ196" s="112"/>
      <c r="AK196" s="112"/>
      <c r="AL196" s="112"/>
    </row>
    <row r="197" spans="1:38" ht="15.75" customHeight="1" x14ac:dyDescent="0.25">
      <c r="A197" s="112"/>
      <c r="B197" s="112"/>
      <c r="C197" s="112"/>
      <c r="S197" s="112"/>
      <c r="T197" s="112"/>
      <c r="U197" s="112"/>
      <c r="V197" s="112"/>
      <c r="W197" s="112"/>
      <c r="X197" s="112"/>
      <c r="Y197" s="112"/>
      <c r="Z197" s="112"/>
      <c r="AA197" s="112"/>
      <c r="AB197" s="112"/>
      <c r="AC197" s="112"/>
      <c r="AD197" s="112"/>
      <c r="AE197" s="112"/>
      <c r="AF197" s="112"/>
      <c r="AG197" s="112"/>
      <c r="AH197" s="112"/>
      <c r="AI197" s="112"/>
      <c r="AJ197" s="112"/>
      <c r="AK197" s="112"/>
      <c r="AL197" s="112"/>
    </row>
    <row r="198" spans="1:38" ht="15.75" customHeight="1" x14ac:dyDescent="0.25">
      <c r="A198" s="112"/>
      <c r="B198" s="112"/>
      <c r="C198" s="112"/>
      <c r="S198" s="112"/>
      <c r="T198" s="112"/>
      <c r="U198" s="112"/>
      <c r="V198" s="112"/>
      <c r="W198" s="112"/>
      <c r="X198" s="112"/>
      <c r="Y198" s="112"/>
      <c r="Z198" s="112"/>
      <c r="AA198" s="112"/>
      <c r="AB198" s="112"/>
      <c r="AC198" s="112"/>
      <c r="AD198" s="112"/>
      <c r="AE198" s="112"/>
      <c r="AF198" s="112"/>
      <c r="AG198" s="112"/>
      <c r="AH198" s="112"/>
      <c r="AI198" s="112"/>
      <c r="AJ198" s="112"/>
      <c r="AK198" s="112"/>
      <c r="AL198" s="112"/>
    </row>
    <row r="199" spans="1:38" ht="15.75" customHeight="1" x14ac:dyDescent="0.25">
      <c r="A199" s="112"/>
      <c r="B199" s="112"/>
      <c r="C199" s="112"/>
      <c r="S199" s="112"/>
      <c r="T199" s="112"/>
      <c r="U199" s="112"/>
      <c r="V199" s="112"/>
      <c r="W199" s="112"/>
      <c r="X199" s="112"/>
      <c r="Y199" s="112"/>
      <c r="Z199" s="112"/>
      <c r="AA199" s="112"/>
      <c r="AB199" s="112"/>
      <c r="AC199" s="112"/>
      <c r="AD199" s="112"/>
      <c r="AE199" s="112"/>
      <c r="AF199" s="112"/>
      <c r="AG199" s="112"/>
      <c r="AH199" s="112"/>
      <c r="AI199" s="112"/>
      <c r="AJ199" s="112"/>
      <c r="AK199" s="112"/>
      <c r="AL199" s="112"/>
    </row>
    <row r="200" spans="1:38" ht="15.75" customHeight="1" x14ac:dyDescent="0.25">
      <c r="A200" s="112"/>
      <c r="B200" s="112"/>
      <c r="C200" s="112"/>
      <c r="S200" s="112"/>
      <c r="T200" s="112"/>
      <c r="U200" s="112"/>
      <c r="V200" s="112"/>
      <c r="W200" s="112"/>
      <c r="X200" s="112"/>
      <c r="Y200" s="112"/>
      <c r="Z200" s="112"/>
      <c r="AA200" s="112"/>
      <c r="AB200" s="112"/>
      <c r="AC200" s="112"/>
      <c r="AD200" s="112"/>
      <c r="AE200" s="112"/>
      <c r="AF200" s="112"/>
      <c r="AG200" s="112"/>
      <c r="AH200" s="112"/>
      <c r="AI200" s="112"/>
      <c r="AJ200" s="112"/>
      <c r="AK200" s="112"/>
      <c r="AL200" s="112"/>
    </row>
    <row r="201" spans="1:38" ht="15.75" customHeight="1" x14ac:dyDescent="0.25">
      <c r="A201" s="112"/>
      <c r="B201" s="112"/>
      <c r="C201" s="112"/>
      <c r="S201" s="112"/>
      <c r="T201" s="112"/>
      <c r="U201" s="112"/>
      <c r="V201" s="112"/>
      <c r="W201" s="112"/>
      <c r="X201" s="112"/>
      <c r="Y201" s="112"/>
      <c r="Z201" s="112"/>
      <c r="AA201" s="112"/>
      <c r="AB201" s="112"/>
      <c r="AC201" s="112"/>
      <c r="AD201" s="112"/>
      <c r="AE201" s="112"/>
      <c r="AF201" s="112"/>
      <c r="AG201" s="112"/>
      <c r="AH201" s="112"/>
      <c r="AI201" s="112"/>
      <c r="AJ201" s="112"/>
      <c r="AK201" s="112"/>
      <c r="AL201" s="112"/>
    </row>
    <row r="202" spans="1:38" ht="15.75" customHeight="1" x14ac:dyDescent="0.25">
      <c r="A202" s="112"/>
      <c r="B202" s="112"/>
      <c r="C202" s="112"/>
      <c r="S202" s="112"/>
      <c r="T202" s="112"/>
      <c r="U202" s="112"/>
      <c r="V202" s="112"/>
      <c r="W202" s="112"/>
      <c r="X202" s="112"/>
      <c r="Y202" s="112"/>
      <c r="Z202" s="112"/>
      <c r="AA202" s="112"/>
      <c r="AB202" s="112"/>
      <c r="AC202" s="112"/>
      <c r="AD202" s="112"/>
      <c r="AE202" s="112"/>
      <c r="AF202" s="112"/>
      <c r="AG202" s="112"/>
      <c r="AH202" s="112"/>
      <c r="AI202" s="112"/>
      <c r="AJ202" s="112"/>
      <c r="AK202" s="112"/>
      <c r="AL202" s="112"/>
    </row>
    <row r="203" spans="1:38" ht="15.75" customHeight="1" x14ac:dyDescent="0.25">
      <c r="A203" s="112"/>
      <c r="B203" s="112"/>
      <c r="C203" s="112"/>
      <c r="S203" s="112"/>
      <c r="T203" s="112"/>
      <c r="U203" s="112"/>
      <c r="V203" s="112"/>
      <c r="W203" s="112"/>
      <c r="X203" s="112"/>
      <c r="Y203" s="112"/>
      <c r="Z203" s="112"/>
      <c r="AA203" s="112"/>
      <c r="AB203" s="112"/>
      <c r="AC203" s="112"/>
      <c r="AD203" s="112"/>
      <c r="AE203" s="112"/>
      <c r="AF203" s="112"/>
      <c r="AG203" s="112"/>
      <c r="AH203" s="112"/>
      <c r="AI203" s="112"/>
      <c r="AJ203" s="112"/>
      <c r="AK203" s="112"/>
      <c r="AL203" s="112"/>
    </row>
    <row r="204" spans="1:38" ht="15.75" customHeight="1" x14ac:dyDescent="0.25">
      <c r="A204" s="112"/>
      <c r="B204" s="112"/>
      <c r="C204" s="112"/>
      <c r="S204" s="112"/>
      <c r="T204" s="112"/>
      <c r="U204" s="112"/>
      <c r="V204" s="112"/>
      <c r="W204" s="112"/>
      <c r="X204" s="112"/>
      <c r="Y204" s="112"/>
      <c r="Z204" s="112"/>
      <c r="AA204" s="112"/>
      <c r="AB204" s="112"/>
      <c r="AC204" s="112"/>
      <c r="AD204" s="112"/>
      <c r="AE204" s="112"/>
      <c r="AF204" s="112"/>
      <c r="AG204" s="112"/>
      <c r="AH204" s="112"/>
      <c r="AI204" s="112"/>
      <c r="AJ204" s="112"/>
      <c r="AK204" s="112"/>
      <c r="AL204" s="112"/>
    </row>
    <row r="205" spans="1:38" ht="15.75" customHeight="1" x14ac:dyDescent="0.25">
      <c r="A205" s="112"/>
      <c r="B205" s="112"/>
      <c r="C205" s="112"/>
      <c r="S205" s="112"/>
      <c r="T205" s="112"/>
      <c r="U205" s="112"/>
      <c r="V205" s="112"/>
      <c r="W205" s="112"/>
      <c r="X205" s="112"/>
      <c r="Y205" s="112"/>
      <c r="Z205" s="112"/>
      <c r="AA205" s="112"/>
      <c r="AB205" s="112"/>
      <c r="AC205" s="112"/>
      <c r="AD205" s="112"/>
      <c r="AE205" s="112"/>
      <c r="AF205" s="112"/>
      <c r="AG205" s="112"/>
      <c r="AH205" s="112"/>
      <c r="AI205" s="112"/>
      <c r="AJ205" s="112"/>
      <c r="AK205" s="112"/>
      <c r="AL205" s="112"/>
    </row>
    <row r="206" spans="1:38" ht="15.75" customHeight="1" x14ac:dyDescent="0.25">
      <c r="A206" s="112"/>
      <c r="B206" s="112"/>
      <c r="C206" s="112"/>
      <c r="S206" s="112"/>
      <c r="T206" s="112"/>
      <c r="U206" s="112"/>
      <c r="V206" s="112"/>
      <c r="W206" s="112"/>
      <c r="X206" s="112"/>
      <c r="Y206" s="112"/>
      <c r="Z206" s="112"/>
      <c r="AA206" s="112"/>
      <c r="AB206" s="112"/>
      <c r="AC206" s="112"/>
      <c r="AD206" s="112"/>
      <c r="AE206" s="112"/>
      <c r="AF206" s="112"/>
      <c r="AG206" s="112"/>
      <c r="AH206" s="112"/>
      <c r="AI206" s="112"/>
      <c r="AJ206" s="112"/>
      <c r="AK206" s="112"/>
      <c r="AL206" s="112"/>
    </row>
    <row r="207" spans="1:38" ht="15.75" customHeight="1" x14ac:dyDescent="0.25">
      <c r="A207" s="112"/>
      <c r="B207" s="112"/>
      <c r="C207" s="112"/>
      <c r="S207" s="112"/>
      <c r="T207" s="112"/>
      <c r="U207" s="112"/>
      <c r="V207" s="112"/>
      <c r="W207" s="112"/>
      <c r="X207" s="112"/>
      <c r="Y207" s="112"/>
      <c r="Z207" s="112"/>
      <c r="AA207" s="112"/>
      <c r="AB207" s="112"/>
      <c r="AC207" s="112"/>
      <c r="AD207" s="112"/>
      <c r="AE207" s="112"/>
      <c r="AF207" s="112"/>
      <c r="AG207" s="112"/>
      <c r="AH207" s="112"/>
      <c r="AI207" s="112"/>
      <c r="AJ207" s="112"/>
      <c r="AK207" s="112"/>
      <c r="AL207" s="112"/>
    </row>
    <row r="208" spans="1:38" ht="15.75" customHeight="1" x14ac:dyDescent="0.25">
      <c r="A208" s="112"/>
      <c r="B208" s="112"/>
      <c r="C208" s="112"/>
      <c r="S208" s="112"/>
      <c r="T208" s="112"/>
      <c r="U208" s="112"/>
      <c r="V208" s="112"/>
      <c r="W208" s="112"/>
      <c r="X208" s="112"/>
      <c r="Y208" s="112"/>
      <c r="Z208" s="112"/>
      <c r="AA208" s="112"/>
      <c r="AB208" s="112"/>
      <c r="AC208" s="112"/>
      <c r="AD208" s="112"/>
      <c r="AE208" s="112"/>
      <c r="AF208" s="112"/>
      <c r="AG208" s="112"/>
      <c r="AH208" s="112"/>
      <c r="AI208" s="112"/>
      <c r="AJ208" s="112"/>
      <c r="AK208" s="112"/>
      <c r="AL208" s="112"/>
    </row>
    <row r="209" spans="1:38" ht="15.75" customHeight="1" x14ac:dyDescent="0.25">
      <c r="A209" s="112"/>
      <c r="B209" s="112"/>
      <c r="C209" s="112"/>
      <c r="S209" s="112"/>
      <c r="T209" s="112"/>
      <c r="U209" s="112"/>
      <c r="V209" s="112"/>
      <c r="W209" s="112"/>
      <c r="X209" s="112"/>
      <c r="Y209" s="112"/>
      <c r="Z209" s="112"/>
      <c r="AA209" s="112"/>
      <c r="AB209" s="112"/>
      <c r="AC209" s="112"/>
      <c r="AD209" s="112"/>
      <c r="AE209" s="112"/>
      <c r="AF209" s="112"/>
      <c r="AG209" s="112"/>
      <c r="AH209" s="112"/>
      <c r="AI209" s="112"/>
      <c r="AJ209" s="112"/>
      <c r="AK209" s="112"/>
      <c r="AL209" s="112"/>
    </row>
    <row r="210" spans="1:38" ht="15.75" customHeight="1" x14ac:dyDescent="0.25">
      <c r="A210" s="112"/>
      <c r="B210" s="112"/>
      <c r="C210" s="112"/>
      <c r="S210" s="112"/>
      <c r="T210" s="112"/>
      <c r="U210" s="112"/>
      <c r="V210" s="112"/>
      <c r="W210" s="112"/>
      <c r="X210" s="112"/>
      <c r="Y210" s="112"/>
      <c r="Z210" s="112"/>
      <c r="AA210" s="112"/>
      <c r="AB210" s="112"/>
      <c r="AC210" s="112"/>
      <c r="AD210" s="112"/>
      <c r="AE210" s="112"/>
      <c r="AF210" s="112"/>
      <c r="AG210" s="112"/>
      <c r="AH210" s="112"/>
      <c r="AI210" s="112"/>
      <c r="AJ210" s="112"/>
      <c r="AK210" s="112"/>
      <c r="AL210" s="112"/>
    </row>
    <row r="211" spans="1:38" ht="15.75" customHeight="1" x14ac:dyDescent="0.25">
      <c r="A211" s="112"/>
      <c r="B211" s="112"/>
      <c r="C211" s="112"/>
      <c r="S211" s="112"/>
      <c r="T211" s="112"/>
      <c r="U211" s="112"/>
      <c r="V211" s="112"/>
      <c r="W211" s="112"/>
      <c r="X211" s="112"/>
      <c r="Y211" s="112"/>
      <c r="Z211" s="112"/>
      <c r="AA211" s="112"/>
      <c r="AB211" s="112"/>
      <c r="AC211" s="112"/>
      <c r="AD211" s="112"/>
      <c r="AE211" s="112"/>
      <c r="AF211" s="112"/>
      <c r="AG211" s="112"/>
      <c r="AH211" s="112"/>
      <c r="AI211" s="112"/>
      <c r="AJ211" s="112"/>
      <c r="AK211" s="112"/>
      <c r="AL211" s="112"/>
    </row>
    <row r="212" spans="1:38" ht="15.75" customHeight="1" x14ac:dyDescent="0.25">
      <c r="A212" s="112"/>
      <c r="B212" s="112"/>
      <c r="C212" s="112"/>
      <c r="S212" s="112"/>
      <c r="T212" s="112"/>
      <c r="U212" s="112"/>
      <c r="V212" s="112"/>
      <c r="W212" s="112"/>
      <c r="X212" s="112"/>
      <c r="Y212" s="112"/>
      <c r="Z212" s="112"/>
      <c r="AA212" s="112"/>
      <c r="AB212" s="112"/>
      <c r="AC212" s="112"/>
      <c r="AD212" s="112"/>
      <c r="AE212" s="112"/>
      <c r="AF212" s="112"/>
      <c r="AG212" s="112"/>
      <c r="AH212" s="112"/>
      <c r="AI212" s="112"/>
      <c r="AJ212" s="112"/>
      <c r="AK212" s="112"/>
      <c r="AL212" s="112"/>
    </row>
    <row r="213" spans="1:38" ht="15.75" customHeight="1" x14ac:dyDescent="0.25">
      <c r="A213" s="112"/>
      <c r="B213" s="112"/>
      <c r="C213" s="112"/>
      <c r="S213" s="112"/>
      <c r="T213" s="112"/>
      <c r="U213" s="112"/>
      <c r="V213" s="112"/>
      <c r="W213" s="112"/>
      <c r="X213" s="112"/>
      <c r="Y213" s="112"/>
      <c r="Z213" s="112"/>
      <c r="AA213" s="112"/>
      <c r="AB213" s="112"/>
      <c r="AC213" s="112"/>
      <c r="AD213" s="112"/>
      <c r="AE213" s="112"/>
      <c r="AF213" s="112"/>
      <c r="AG213" s="112"/>
      <c r="AH213" s="112"/>
      <c r="AI213" s="112"/>
      <c r="AJ213" s="112"/>
      <c r="AK213" s="112"/>
      <c r="AL213" s="112"/>
    </row>
    <row r="214" spans="1:38" ht="15.75" customHeight="1" x14ac:dyDescent="0.25">
      <c r="A214" s="112"/>
      <c r="B214" s="112"/>
      <c r="C214" s="112"/>
      <c r="S214" s="112"/>
      <c r="T214" s="112"/>
      <c r="U214" s="112"/>
      <c r="V214" s="112"/>
      <c r="W214" s="112"/>
      <c r="X214" s="112"/>
      <c r="Y214" s="112"/>
      <c r="Z214" s="112"/>
      <c r="AA214" s="112"/>
      <c r="AB214" s="112"/>
      <c r="AC214" s="112"/>
      <c r="AD214" s="112"/>
      <c r="AE214" s="112"/>
      <c r="AF214" s="112"/>
      <c r="AG214" s="112"/>
      <c r="AH214" s="112"/>
      <c r="AI214" s="112"/>
      <c r="AJ214" s="112"/>
      <c r="AK214" s="112"/>
      <c r="AL214" s="112"/>
    </row>
    <row r="215" spans="1:38" ht="15.75" customHeight="1" x14ac:dyDescent="0.25">
      <c r="A215" s="112"/>
      <c r="B215" s="112"/>
      <c r="C215" s="112"/>
      <c r="S215" s="112"/>
      <c r="T215" s="112"/>
      <c r="U215" s="112"/>
      <c r="V215" s="112"/>
      <c r="W215" s="112"/>
      <c r="X215" s="112"/>
      <c r="Y215" s="112"/>
      <c r="Z215" s="112"/>
      <c r="AA215" s="112"/>
      <c r="AB215" s="112"/>
      <c r="AC215" s="112"/>
      <c r="AD215" s="112"/>
      <c r="AE215" s="112"/>
      <c r="AF215" s="112"/>
      <c r="AG215" s="112"/>
      <c r="AH215" s="112"/>
      <c r="AI215" s="112"/>
      <c r="AJ215" s="112"/>
      <c r="AK215" s="112"/>
      <c r="AL215" s="112"/>
    </row>
    <row r="216" spans="1:38" ht="15.75" customHeight="1" x14ac:dyDescent="0.25">
      <c r="A216" s="112"/>
      <c r="B216" s="112"/>
      <c r="C216" s="112"/>
      <c r="S216" s="112"/>
      <c r="T216" s="112"/>
      <c r="U216" s="112"/>
      <c r="V216" s="112"/>
      <c r="W216" s="112"/>
      <c r="X216" s="112"/>
      <c r="Y216" s="112"/>
      <c r="Z216" s="112"/>
      <c r="AA216" s="112"/>
      <c r="AB216" s="112"/>
      <c r="AC216" s="112"/>
      <c r="AD216" s="112"/>
      <c r="AE216" s="112"/>
      <c r="AF216" s="112"/>
      <c r="AG216" s="112"/>
      <c r="AH216" s="112"/>
      <c r="AI216" s="112"/>
      <c r="AJ216" s="112"/>
      <c r="AK216" s="112"/>
      <c r="AL216" s="112"/>
    </row>
    <row r="217" spans="1:38" ht="15.75" customHeight="1" x14ac:dyDescent="0.25">
      <c r="A217" s="112"/>
      <c r="B217" s="112"/>
      <c r="C217" s="112"/>
      <c r="S217" s="112"/>
      <c r="T217" s="112"/>
      <c r="U217" s="112"/>
      <c r="V217" s="112"/>
      <c r="W217" s="112"/>
      <c r="X217" s="112"/>
      <c r="Y217" s="112"/>
      <c r="Z217" s="112"/>
      <c r="AA217" s="112"/>
      <c r="AB217" s="112"/>
      <c r="AC217" s="112"/>
      <c r="AD217" s="112"/>
      <c r="AE217" s="112"/>
      <c r="AF217" s="112"/>
      <c r="AG217" s="112"/>
      <c r="AH217" s="112"/>
      <c r="AI217" s="112"/>
      <c r="AJ217" s="112"/>
      <c r="AK217" s="112"/>
      <c r="AL217" s="112"/>
    </row>
    <row r="218" spans="1:38" ht="15.75" customHeight="1" x14ac:dyDescent="0.25">
      <c r="A218" s="112"/>
      <c r="B218" s="112"/>
      <c r="C218" s="112"/>
      <c r="S218" s="112"/>
      <c r="T218" s="112"/>
      <c r="U218" s="112"/>
      <c r="V218" s="112"/>
      <c r="W218" s="112"/>
      <c r="X218" s="112"/>
      <c r="Y218" s="112"/>
      <c r="Z218" s="112"/>
      <c r="AA218" s="112"/>
      <c r="AB218" s="112"/>
      <c r="AC218" s="112"/>
      <c r="AD218" s="112"/>
      <c r="AE218" s="112"/>
      <c r="AF218" s="112"/>
      <c r="AG218" s="112"/>
      <c r="AH218" s="112"/>
      <c r="AI218" s="112"/>
      <c r="AJ218" s="112"/>
      <c r="AK218" s="112"/>
      <c r="AL218" s="112"/>
    </row>
    <row r="219" spans="1:38" ht="15.75" customHeight="1" x14ac:dyDescent="0.25">
      <c r="A219" s="112"/>
      <c r="B219" s="112"/>
      <c r="C219" s="112"/>
      <c r="S219" s="112"/>
      <c r="T219" s="112"/>
      <c r="U219" s="112"/>
      <c r="V219" s="112"/>
      <c r="W219" s="112"/>
      <c r="X219" s="112"/>
      <c r="Y219" s="112"/>
      <c r="Z219" s="112"/>
      <c r="AA219" s="112"/>
      <c r="AB219" s="112"/>
      <c r="AC219" s="112"/>
      <c r="AD219" s="112"/>
      <c r="AE219" s="112"/>
      <c r="AF219" s="112"/>
      <c r="AG219" s="112"/>
      <c r="AH219" s="112"/>
      <c r="AI219" s="112"/>
      <c r="AJ219" s="112"/>
      <c r="AK219" s="112"/>
      <c r="AL219" s="112"/>
    </row>
    <row r="220" spans="1:38" ht="15.75" customHeight="1" x14ac:dyDescent="0.25">
      <c r="A220" s="112"/>
      <c r="B220" s="112"/>
      <c r="C220" s="112"/>
      <c r="S220" s="112"/>
      <c r="T220" s="112"/>
      <c r="U220" s="112"/>
      <c r="V220" s="112"/>
      <c r="W220" s="112"/>
      <c r="X220" s="112"/>
      <c r="Y220" s="112"/>
      <c r="Z220" s="112"/>
      <c r="AA220" s="112"/>
      <c r="AB220" s="112"/>
      <c r="AC220" s="112"/>
      <c r="AD220" s="112"/>
      <c r="AE220" s="112"/>
      <c r="AF220" s="112"/>
      <c r="AG220" s="112"/>
      <c r="AH220" s="112"/>
      <c r="AI220" s="112"/>
      <c r="AJ220" s="112"/>
      <c r="AK220" s="112"/>
      <c r="AL220" s="112"/>
    </row>
    <row r="221" spans="1:38" ht="15.75" customHeight="1" x14ac:dyDescent="0.25">
      <c r="A221" s="112"/>
      <c r="B221" s="112"/>
      <c r="C221" s="112"/>
      <c r="S221" s="112"/>
      <c r="T221" s="112"/>
      <c r="U221" s="112"/>
      <c r="V221" s="112"/>
      <c r="W221" s="112"/>
      <c r="X221" s="112"/>
      <c r="Y221" s="112"/>
      <c r="Z221" s="112"/>
      <c r="AA221" s="112"/>
      <c r="AB221" s="112"/>
      <c r="AC221" s="112"/>
      <c r="AD221" s="112"/>
      <c r="AE221" s="112"/>
      <c r="AF221" s="112"/>
      <c r="AG221" s="112"/>
      <c r="AH221" s="112"/>
      <c r="AI221" s="112"/>
      <c r="AJ221" s="112"/>
      <c r="AK221" s="112"/>
      <c r="AL221" s="112"/>
    </row>
    <row r="222" spans="1:38" ht="15.75" customHeight="1" x14ac:dyDescent="0.25">
      <c r="A222" s="112"/>
      <c r="B222" s="112"/>
      <c r="C222" s="112"/>
      <c r="S222" s="112"/>
      <c r="T222" s="112"/>
      <c r="U222" s="112"/>
      <c r="V222" s="112"/>
      <c r="W222" s="112"/>
      <c r="X222" s="112"/>
      <c r="Y222" s="112"/>
      <c r="Z222" s="112"/>
      <c r="AA222" s="112"/>
      <c r="AB222" s="112"/>
      <c r="AC222" s="112"/>
      <c r="AD222" s="112"/>
      <c r="AE222" s="112"/>
      <c r="AF222" s="112"/>
      <c r="AG222" s="112"/>
      <c r="AH222" s="112"/>
      <c r="AI222" s="112"/>
      <c r="AJ222" s="112"/>
      <c r="AK222" s="112"/>
      <c r="AL222" s="112"/>
    </row>
    <row r="223" spans="1:38" ht="15.75" customHeight="1" x14ac:dyDescent="0.25">
      <c r="A223" s="112"/>
      <c r="B223" s="112"/>
      <c r="C223" s="112"/>
      <c r="S223" s="112"/>
      <c r="T223" s="112"/>
      <c r="U223" s="112"/>
      <c r="V223" s="112"/>
      <c r="W223" s="112"/>
      <c r="X223" s="112"/>
      <c r="Y223" s="112"/>
      <c r="Z223" s="112"/>
      <c r="AA223" s="112"/>
      <c r="AB223" s="112"/>
      <c r="AC223" s="112"/>
      <c r="AD223" s="112"/>
      <c r="AE223" s="112"/>
      <c r="AF223" s="112"/>
      <c r="AG223" s="112"/>
      <c r="AH223" s="112"/>
      <c r="AI223" s="112"/>
      <c r="AJ223" s="112"/>
      <c r="AK223" s="112"/>
      <c r="AL223" s="112"/>
    </row>
    <row r="224" spans="1:38" ht="15.75" customHeight="1" x14ac:dyDescent="0.25">
      <c r="A224" s="112"/>
      <c r="B224" s="112"/>
      <c r="C224" s="112"/>
      <c r="S224" s="112"/>
      <c r="T224" s="112"/>
      <c r="U224" s="112"/>
      <c r="V224" s="112"/>
      <c r="W224" s="112"/>
      <c r="X224" s="112"/>
      <c r="Y224" s="112"/>
      <c r="Z224" s="112"/>
      <c r="AA224" s="112"/>
      <c r="AB224" s="112"/>
      <c r="AC224" s="112"/>
      <c r="AD224" s="112"/>
      <c r="AE224" s="112"/>
      <c r="AF224" s="112"/>
      <c r="AG224" s="112"/>
      <c r="AH224" s="112"/>
      <c r="AI224" s="112"/>
      <c r="AJ224" s="112"/>
      <c r="AK224" s="112"/>
      <c r="AL224" s="112"/>
    </row>
    <row r="225" spans="1:38" ht="15.75" customHeight="1" x14ac:dyDescent="0.25">
      <c r="A225" s="112"/>
      <c r="B225" s="112"/>
      <c r="C225" s="112"/>
      <c r="S225" s="112"/>
      <c r="T225" s="112"/>
      <c r="U225" s="112"/>
      <c r="V225" s="112"/>
      <c r="W225" s="112"/>
      <c r="X225" s="112"/>
      <c r="Y225" s="112"/>
      <c r="Z225" s="112"/>
      <c r="AA225" s="112"/>
      <c r="AB225" s="112"/>
      <c r="AC225" s="112"/>
      <c r="AD225" s="112"/>
      <c r="AE225" s="112"/>
      <c r="AF225" s="112"/>
      <c r="AG225" s="112"/>
      <c r="AH225" s="112"/>
      <c r="AI225" s="112"/>
      <c r="AJ225" s="112"/>
      <c r="AK225" s="112"/>
      <c r="AL225" s="112"/>
    </row>
    <row r="226" spans="1:38" ht="15.75" customHeight="1" x14ac:dyDescent="0.25">
      <c r="A226" s="112"/>
      <c r="B226" s="112"/>
      <c r="C226" s="112"/>
      <c r="S226" s="112"/>
      <c r="T226" s="112"/>
      <c r="U226" s="112"/>
      <c r="V226" s="112"/>
      <c r="W226" s="112"/>
      <c r="X226" s="112"/>
      <c r="Y226" s="112"/>
      <c r="Z226" s="112"/>
      <c r="AA226" s="112"/>
      <c r="AB226" s="112"/>
      <c r="AC226" s="112"/>
      <c r="AD226" s="112"/>
      <c r="AE226" s="112"/>
      <c r="AF226" s="112"/>
      <c r="AG226" s="112"/>
      <c r="AH226" s="112"/>
      <c r="AI226" s="112"/>
      <c r="AJ226" s="112"/>
      <c r="AK226" s="112"/>
      <c r="AL226" s="112"/>
    </row>
    <row r="227" spans="1:38" ht="15.75" customHeight="1" x14ac:dyDescent="0.25">
      <c r="A227" s="112"/>
      <c r="B227" s="112"/>
      <c r="C227" s="112"/>
      <c r="S227" s="112"/>
      <c r="T227" s="112"/>
      <c r="U227" s="112"/>
      <c r="V227" s="112"/>
      <c r="W227" s="112"/>
      <c r="X227" s="112"/>
      <c r="Y227" s="112"/>
      <c r="Z227" s="112"/>
      <c r="AA227" s="112"/>
      <c r="AB227" s="112"/>
      <c r="AC227" s="112"/>
      <c r="AD227" s="112"/>
      <c r="AE227" s="112"/>
      <c r="AF227" s="112"/>
      <c r="AG227" s="112"/>
      <c r="AH227" s="112"/>
      <c r="AI227" s="112"/>
      <c r="AJ227" s="112"/>
      <c r="AK227" s="112"/>
      <c r="AL227" s="112"/>
    </row>
    <row r="228" spans="1:38" ht="15.75" customHeight="1" x14ac:dyDescent="0.25">
      <c r="A228" s="112"/>
      <c r="B228" s="112"/>
      <c r="C228" s="112"/>
      <c r="S228" s="112"/>
      <c r="T228" s="112"/>
      <c r="U228" s="112"/>
      <c r="V228" s="112"/>
      <c r="W228" s="112"/>
      <c r="X228" s="112"/>
      <c r="Y228" s="112"/>
      <c r="Z228" s="112"/>
      <c r="AA228" s="112"/>
      <c r="AB228" s="112"/>
      <c r="AC228" s="112"/>
      <c r="AD228" s="112"/>
      <c r="AE228" s="112"/>
      <c r="AF228" s="112"/>
      <c r="AG228" s="112"/>
      <c r="AH228" s="112"/>
      <c r="AI228" s="112"/>
      <c r="AJ228" s="112"/>
      <c r="AK228" s="112"/>
      <c r="AL228" s="112"/>
    </row>
    <row r="229" spans="1:38" ht="15.75" customHeight="1" x14ac:dyDescent="0.25">
      <c r="A229" s="112"/>
      <c r="B229" s="112"/>
      <c r="C229" s="112"/>
      <c r="S229" s="112"/>
      <c r="T229" s="112"/>
      <c r="U229" s="112"/>
      <c r="V229" s="112"/>
      <c r="W229" s="112"/>
      <c r="X229" s="112"/>
      <c r="Y229" s="112"/>
      <c r="Z229" s="112"/>
      <c r="AA229" s="112"/>
      <c r="AB229" s="112"/>
      <c r="AC229" s="112"/>
      <c r="AD229" s="112"/>
      <c r="AE229" s="112"/>
      <c r="AF229" s="112"/>
      <c r="AG229" s="112"/>
      <c r="AH229" s="112"/>
      <c r="AI229" s="112"/>
      <c r="AJ229" s="112"/>
      <c r="AK229" s="112"/>
      <c r="AL229" s="112"/>
    </row>
    <row r="230" spans="1:38" ht="15.75" customHeight="1" x14ac:dyDescent="0.25">
      <c r="A230" s="112"/>
      <c r="B230" s="112"/>
      <c r="C230" s="112"/>
      <c r="S230" s="112"/>
      <c r="T230" s="112"/>
      <c r="U230" s="112"/>
      <c r="V230" s="112"/>
      <c r="W230" s="112"/>
      <c r="X230" s="112"/>
      <c r="Y230" s="112"/>
      <c r="Z230" s="112"/>
      <c r="AA230" s="112"/>
      <c r="AB230" s="112"/>
      <c r="AC230" s="112"/>
      <c r="AD230" s="112"/>
      <c r="AE230" s="112"/>
      <c r="AF230" s="112"/>
      <c r="AG230" s="112"/>
      <c r="AH230" s="112"/>
      <c r="AI230" s="112"/>
      <c r="AJ230" s="112"/>
      <c r="AK230" s="112"/>
      <c r="AL230" s="112"/>
    </row>
    <row r="231" spans="1:38" ht="15.75" customHeight="1" x14ac:dyDescent="0.25">
      <c r="A231" s="112"/>
      <c r="B231" s="112"/>
      <c r="C231" s="112"/>
      <c r="S231" s="112"/>
      <c r="T231" s="112"/>
      <c r="U231" s="112"/>
      <c r="V231" s="112"/>
      <c r="W231" s="112"/>
      <c r="X231" s="112"/>
      <c r="Y231" s="112"/>
      <c r="Z231" s="112"/>
      <c r="AA231" s="112"/>
      <c r="AB231" s="112"/>
      <c r="AC231" s="112"/>
      <c r="AD231" s="112"/>
      <c r="AE231" s="112"/>
      <c r="AF231" s="112"/>
      <c r="AG231" s="112"/>
      <c r="AH231" s="112"/>
      <c r="AI231" s="112"/>
      <c r="AJ231" s="112"/>
      <c r="AK231" s="112"/>
      <c r="AL231" s="112"/>
    </row>
    <row r="232" spans="1:38" ht="15.75" customHeight="1" x14ac:dyDescent="0.25">
      <c r="A232" s="112"/>
      <c r="B232" s="112"/>
      <c r="C232" s="112"/>
      <c r="S232" s="112"/>
      <c r="T232" s="112"/>
      <c r="U232" s="112"/>
      <c r="V232" s="112"/>
      <c r="W232" s="112"/>
      <c r="X232" s="112"/>
      <c r="Y232" s="112"/>
      <c r="Z232" s="112"/>
      <c r="AA232" s="112"/>
      <c r="AB232" s="112"/>
      <c r="AC232" s="112"/>
      <c r="AD232" s="112"/>
      <c r="AE232" s="112"/>
      <c r="AF232" s="112"/>
      <c r="AG232" s="112"/>
      <c r="AH232" s="112"/>
      <c r="AI232" s="112"/>
      <c r="AJ232" s="112"/>
      <c r="AK232" s="112"/>
      <c r="AL232" s="112"/>
    </row>
    <row r="233" spans="1:38" ht="15.75" customHeight="1" x14ac:dyDescent="0.25">
      <c r="A233" s="112"/>
      <c r="B233" s="112"/>
      <c r="C233" s="112"/>
      <c r="S233" s="112"/>
      <c r="T233" s="112"/>
      <c r="U233" s="112"/>
      <c r="V233" s="112"/>
      <c r="W233" s="112"/>
      <c r="X233" s="112"/>
      <c r="Y233" s="112"/>
      <c r="Z233" s="112"/>
      <c r="AA233" s="112"/>
      <c r="AB233" s="112"/>
      <c r="AC233" s="112"/>
      <c r="AD233" s="112"/>
      <c r="AE233" s="112"/>
      <c r="AF233" s="112"/>
      <c r="AG233" s="112"/>
      <c r="AH233" s="112"/>
      <c r="AI233" s="112"/>
      <c r="AJ233" s="112"/>
      <c r="AK233" s="112"/>
      <c r="AL233" s="112"/>
    </row>
    <row r="234" spans="1:38" ht="15.75" customHeight="1" x14ac:dyDescent="0.25">
      <c r="A234" s="112"/>
      <c r="B234" s="112"/>
      <c r="C234" s="112"/>
      <c r="S234" s="112"/>
      <c r="T234" s="112"/>
      <c r="U234" s="112"/>
      <c r="V234" s="112"/>
      <c r="W234" s="112"/>
      <c r="X234" s="112"/>
      <c r="Y234" s="112"/>
      <c r="Z234" s="112"/>
      <c r="AA234" s="112"/>
      <c r="AB234" s="112"/>
      <c r="AC234" s="112"/>
      <c r="AD234" s="112"/>
      <c r="AE234" s="112"/>
      <c r="AF234" s="112"/>
      <c r="AG234" s="112"/>
      <c r="AH234" s="112"/>
      <c r="AI234" s="112"/>
      <c r="AJ234" s="112"/>
      <c r="AK234" s="112"/>
      <c r="AL234" s="112"/>
    </row>
    <row r="235" spans="1:38" ht="15.75" customHeight="1" x14ac:dyDescent="0.25">
      <c r="A235" s="112"/>
      <c r="B235" s="112"/>
      <c r="C235" s="112"/>
      <c r="S235" s="112"/>
      <c r="T235" s="112"/>
      <c r="U235" s="112"/>
      <c r="V235" s="112"/>
      <c r="W235" s="112"/>
      <c r="X235" s="112"/>
      <c r="Y235" s="112"/>
      <c r="Z235" s="112"/>
      <c r="AA235" s="112"/>
      <c r="AB235" s="112"/>
      <c r="AC235" s="112"/>
      <c r="AD235" s="112"/>
      <c r="AE235" s="112"/>
      <c r="AF235" s="112"/>
      <c r="AG235" s="112"/>
      <c r="AH235" s="112"/>
      <c r="AI235" s="112"/>
      <c r="AJ235" s="112"/>
      <c r="AK235" s="112"/>
      <c r="AL235" s="112"/>
    </row>
    <row r="236" spans="1:38" ht="15.75" customHeight="1" x14ac:dyDescent="0.25">
      <c r="A236" s="112"/>
      <c r="B236" s="112"/>
      <c r="C236" s="112"/>
      <c r="S236" s="112"/>
      <c r="T236" s="112"/>
      <c r="U236" s="112"/>
      <c r="V236" s="112"/>
      <c r="W236" s="112"/>
      <c r="X236" s="112"/>
      <c r="Y236" s="112"/>
      <c r="Z236" s="112"/>
      <c r="AA236" s="112"/>
      <c r="AB236" s="112"/>
      <c r="AC236" s="112"/>
      <c r="AD236" s="112"/>
      <c r="AE236" s="112"/>
      <c r="AF236" s="112"/>
      <c r="AG236" s="112"/>
      <c r="AH236" s="112"/>
      <c r="AI236" s="112"/>
      <c r="AJ236" s="112"/>
      <c r="AK236" s="112"/>
      <c r="AL236" s="112"/>
    </row>
    <row r="237" spans="1:38" ht="15.75" customHeight="1" x14ac:dyDescent="0.25">
      <c r="A237" s="112"/>
      <c r="B237" s="112"/>
      <c r="C237" s="112"/>
      <c r="S237" s="112"/>
      <c r="T237" s="112"/>
      <c r="U237" s="112"/>
      <c r="V237" s="112"/>
      <c r="W237" s="112"/>
      <c r="X237" s="112"/>
      <c r="Y237" s="112"/>
      <c r="Z237" s="112"/>
      <c r="AA237" s="112"/>
      <c r="AB237" s="112"/>
      <c r="AC237" s="112"/>
      <c r="AD237" s="112"/>
      <c r="AE237" s="112"/>
      <c r="AF237" s="112"/>
      <c r="AG237" s="112"/>
      <c r="AH237" s="112"/>
      <c r="AI237" s="112"/>
      <c r="AJ237" s="112"/>
      <c r="AK237" s="112"/>
      <c r="AL237" s="112"/>
    </row>
    <row r="238" spans="1:38" ht="15.75" customHeight="1" x14ac:dyDescent="0.25">
      <c r="A238" s="112"/>
      <c r="B238" s="112"/>
      <c r="C238" s="112"/>
      <c r="S238" s="112"/>
      <c r="T238" s="112"/>
      <c r="U238" s="112"/>
      <c r="V238" s="112"/>
      <c r="W238" s="112"/>
      <c r="X238" s="112"/>
      <c r="Y238" s="112"/>
      <c r="Z238" s="112"/>
      <c r="AA238" s="112"/>
      <c r="AB238" s="112"/>
      <c r="AC238" s="112"/>
      <c r="AD238" s="112"/>
      <c r="AE238" s="112"/>
      <c r="AF238" s="112"/>
      <c r="AG238" s="112"/>
      <c r="AH238" s="112"/>
      <c r="AI238" s="112"/>
      <c r="AJ238" s="112"/>
      <c r="AK238" s="112"/>
      <c r="AL238" s="112"/>
    </row>
    <row r="239" spans="1:38" ht="15.75" customHeight="1" x14ac:dyDescent="0.25">
      <c r="A239" s="112"/>
      <c r="B239" s="112"/>
      <c r="C239" s="112"/>
      <c r="S239" s="112"/>
      <c r="T239" s="112"/>
      <c r="U239" s="112"/>
      <c r="V239" s="112"/>
      <c r="W239" s="112"/>
      <c r="X239" s="112"/>
      <c r="Y239" s="112"/>
      <c r="Z239" s="112"/>
      <c r="AA239" s="112"/>
      <c r="AB239" s="112"/>
      <c r="AC239" s="112"/>
      <c r="AD239" s="112"/>
      <c r="AE239" s="112"/>
      <c r="AF239" s="112"/>
      <c r="AG239" s="112"/>
      <c r="AH239" s="112"/>
      <c r="AI239" s="112"/>
      <c r="AJ239" s="112"/>
      <c r="AK239" s="112"/>
      <c r="AL239" s="112"/>
    </row>
    <row r="240" spans="1:38" ht="15.75" customHeight="1" x14ac:dyDescent="0.25">
      <c r="A240" s="112"/>
      <c r="B240" s="112"/>
      <c r="C240" s="112"/>
      <c r="S240" s="112"/>
      <c r="T240" s="112"/>
      <c r="U240" s="112"/>
      <c r="V240" s="112"/>
      <c r="W240" s="112"/>
      <c r="X240" s="112"/>
      <c r="Y240" s="112"/>
      <c r="Z240" s="112"/>
      <c r="AA240" s="112"/>
      <c r="AB240" s="112"/>
      <c r="AC240" s="112"/>
      <c r="AD240" s="112"/>
      <c r="AE240" s="112"/>
      <c r="AF240" s="112"/>
      <c r="AG240" s="112"/>
      <c r="AH240" s="112"/>
      <c r="AI240" s="112"/>
      <c r="AJ240" s="112"/>
      <c r="AK240" s="112"/>
      <c r="AL240" s="112"/>
    </row>
    <row r="241" spans="1:38" ht="15.75" customHeight="1" x14ac:dyDescent="0.25">
      <c r="A241" s="112"/>
      <c r="B241" s="112"/>
      <c r="C241" s="112"/>
      <c r="S241" s="112"/>
      <c r="T241" s="112"/>
      <c r="U241" s="112"/>
      <c r="V241" s="112"/>
      <c r="W241" s="112"/>
      <c r="X241" s="112"/>
      <c r="Y241" s="112"/>
      <c r="Z241" s="112"/>
      <c r="AA241" s="112"/>
      <c r="AB241" s="112"/>
      <c r="AC241" s="112"/>
      <c r="AD241" s="112"/>
      <c r="AE241" s="112"/>
      <c r="AF241" s="112"/>
      <c r="AG241" s="112"/>
      <c r="AH241" s="112"/>
      <c r="AI241" s="112"/>
      <c r="AJ241" s="112"/>
      <c r="AK241" s="112"/>
      <c r="AL241" s="112"/>
    </row>
    <row r="242" spans="1:38" ht="15.75" customHeight="1" x14ac:dyDescent="0.25">
      <c r="A242" s="112"/>
      <c r="B242" s="112"/>
      <c r="C242" s="112"/>
      <c r="S242" s="112"/>
      <c r="T242" s="112"/>
      <c r="U242" s="112"/>
      <c r="V242" s="112"/>
      <c r="W242" s="112"/>
      <c r="X242" s="112"/>
      <c r="Y242" s="112"/>
      <c r="Z242" s="112"/>
      <c r="AA242" s="112"/>
      <c r="AB242" s="112"/>
      <c r="AC242" s="112"/>
      <c r="AD242" s="112"/>
      <c r="AE242" s="112"/>
      <c r="AF242" s="112"/>
      <c r="AG242" s="112"/>
      <c r="AH242" s="112"/>
      <c r="AI242" s="112"/>
      <c r="AJ242" s="112"/>
      <c r="AK242" s="112"/>
      <c r="AL242" s="112"/>
    </row>
    <row r="243" spans="1:38" ht="15.75" customHeight="1" x14ac:dyDescent="0.25">
      <c r="A243" s="112"/>
      <c r="B243" s="112"/>
      <c r="C243" s="112"/>
      <c r="S243" s="112"/>
      <c r="T243" s="112"/>
      <c r="U243" s="112"/>
      <c r="V243" s="112"/>
      <c r="W243" s="112"/>
      <c r="X243" s="112"/>
      <c r="Y243" s="112"/>
      <c r="Z243" s="112"/>
      <c r="AA243" s="112"/>
      <c r="AB243" s="112"/>
      <c r="AC243" s="112"/>
      <c r="AD243" s="112"/>
      <c r="AE243" s="112"/>
      <c r="AF243" s="112"/>
      <c r="AG243" s="112"/>
      <c r="AH243" s="112"/>
      <c r="AI243" s="112"/>
      <c r="AJ243" s="112"/>
      <c r="AK243" s="112"/>
      <c r="AL243" s="112"/>
    </row>
    <row r="244" spans="1:38" ht="15.75" customHeight="1" x14ac:dyDescent="0.25">
      <c r="A244" s="112"/>
      <c r="B244" s="112"/>
      <c r="C244" s="112"/>
      <c r="S244" s="112"/>
      <c r="T244" s="112"/>
      <c r="U244" s="112"/>
      <c r="V244" s="112"/>
      <c r="W244" s="112"/>
      <c r="X244" s="112"/>
      <c r="Y244" s="112"/>
      <c r="Z244" s="112"/>
      <c r="AA244" s="112"/>
      <c r="AB244" s="112"/>
      <c r="AC244" s="112"/>
      <c r="AD244" s="112"/>
      <c r="AE244" s="112"/>
      <c r="AF244" s="112"/>
      <c r="AG244" s="112"/>
      <c r="AH244" s="112"/>
      <c r="AI244" s="112"/>
      <c r="AJ244" s="112"/>
      <c r="AK244" s="112"/>
      <c r="AL244" s="112"/>
    </row>
    <row r="245" spans="1:38" ht="15.75" customHeight="1" x14ac:dyDescent="0.25">
      <c r="A245" s="112"/>
      <c r="B245" s="112"/>
      <c r="C245" s="112"/>
      <c r="S245" s="112"/>
      <c r="T245" s="112"/>
      <c r="U245" s="112"/>
      <c r="V245" s="112"/>
      <c r="W245" s="112"/>
      <c r="X245" s="112"/>
      <c r="Y245" s="112"/>
      <c r="Z245" s="112"/>
      <c r="AA245" s="112"/>
      <c r="AB245" s="112"/>
      <c r="AC245" s="112"/>
      <c r="AD245" s="112"/>
      <c r="AE245" s="112"/>
      <c r="AF245" s="112"/>
      <c r="AG245" s="112"/>
      <c r="AH245" s="112"/>
      <c r="AI245" s="112"/>
      <c r="AJ245" s="112"/>
      <c r="AK245" s="112"/>
      <c r="AL245" s="112"/>
    </row>
    <row r="246" spans="1:38" ht="15.75" customHeight="1" x14ac:dyDescent="0.25">
      <c r="A246" s="112"/>
      <c r="B246" s="112"/>
      <c r="C246" s="112"/>
      <c r="S246" s="112"/>
      <c r="T246" s="112"/>
      <c r="U246" s="112"/>
      <c r="V246" s="112"/>
      <c r="W246" s="112"/>
      <c r="X246" s="112"/>
      <c r="Y246" s="112"/>
      <c r="Z246" s="112"/>
      <c r="AA246" s="112"/>
      <c r="AB246" s="112"/>
      <c r="AC246" s="112"/>
      <c r="AD246" s="112"/>
      <c r="AE246" s="112"/>
      <c r="AF246" s="112"/>
      <c r="AG246" s="112"/>
      <c r="AH246" s="112"/>
      <c r="AI246" s="112"/>
      <c r="AJ246" s="112"/>
      <c r="AK246" s="112"/>
      <c r="AL246" s="112"/>
    </row>
    <row r="247" spans="1:38" ht="15.75" customHeight="1" x14ac:dyDescent="0.25">
      <c r="A247" s="112"/>
      <c r="B247" s="112"/>
      <c r="C247" s="112"/>
      <c r="S247" s="112"/>
      <c r="T247" s="112"/>
      <c r="U247" s="112"/>
      <c r="V247" s="112"/>
      <c r="W247" s="112"/>
      <c r="X247" s="112"/>
      <c r="Y247" s="112"/>
      <c r="Z247" s="112"/>
      <c r="AA247" s="112"/>
      <c r="AB247" s="112"/>
      <c r="AC247" s="112"/>
      <c r="AD247" s="112"/>
      <c r="AE247" s="112"/>
      <c r="AF247" s="112"/>
      <c r="AG247" s="112"/>
      <c r="AH247" s="112"/>
      <c r="AI247" s="112"/>
      <c r="AJ247" s="112"/>
      <c r="AK247" s="112"/>
      <c r="AL247" s="112"/>
    </row>
    <row r="248" spans="1:38" ht="15.75" customHeight="1" x14ac:dyDescent="0.25">
      <c r="A248" s="112"/>
      <c r="B248" s="112"/>
      <c r="C248" s="112"/>
      <c r="S248" s="112"/>
      <c r="T248" s="112"/>
      <c r="U248" s="112"/>
      <c r="V248" s="112"/>
      <c r="W248" s="112"/>
      <c r="X248" s="112"/>
      <c r="Y248" s="112"/>
      <c r="Z248" s="112"/>
      <c r="AA248" s="112"/>
      <c r="AB248" s="112"/>
      <c r="AC248" s="112"/>
      <c r="AD248" s="112"/>
      <c r="AE248" s="112"/>
      <c r="AF248" s="112"/>
      <c r="AG248" s="112"/>
      <c r="AH248" s="112"/>
      <c r="AI248" s="112"/>
      <c r="AJ248" s="112"/>
      <c r="AK248" s="112"/>
      <c r="AL248" s="112"/>
    </row>
    <row r="249" spans="1:38" ht="15.75" customHeight="1" x14ac:dyDescent="0.25">
      <c r="A249" s="112"/>
      <c r="B249" s="112"/>
      <c r="C249" s="112"/>
      <c r="S249" s="112"/>
      <c r="T249" s="112"/>
      <c r="U249" s="112"/>
      <c r="V249" s="112"/>
      <c r="W249" s="112"/>
      <c r="X249" s="112"/>
      <c r="Y249" s="112"/>
      <c r="Z249" s="112"/>
      <c r="AA249" s="112"/>
      <c r="AB249" s="112"/>
      <c r="AC249" s="112"/>
      <c r="AD249" s="112"/>
      <c r="AE249" s="112"/>
      <c r="AF249" s="112"/>
      <c r="AG249" s="112"/>
      <c r="AH249" s="112"/>
      <c r="AI249" s="112"/>
      <c r="AJ249" s="112"/>
      <c r="AK249" s="112"/>
      <c r="AL249" s="112"/>
    </row>
    <row r="250" spans="1:38" ht="15.75" customHeight="1" x14ac:dyDescent="0.25">
      <c r="A250" s="112"/>
      <c r="B250" s="112"/>
      <c r="C250" s="112"/>
      <c r="S250" s="112"/>
      <c r="T250" s="112"/>
      <c r="U250" s="112"/>
      <c r="V250" s="112"/>
      <c r="W250" s="112"/>
      <c r="X250" s="112"/>
      <c r="Y250" s="112"/>
      <c r="Z250" s="112"/>
      <c r="AA250" s="112"/>
      <c r="AB250" s="112"/>
      <c r="AC250" s="112"/>
      <c r="AD250" s="112"/>
      <c r="AE250" s="112"/>
      <c r="AF250" s="112"/>
      <c r="AG250" s="112"/>
      <c r="AH250" s="112"/>
      <c r="AI250" s="112"/>
      <c r="AJ250" s="112"/>
      <c r="AK250" s="112"/>
      <c r="AL250" s="112"/>
    </row>
    <row r="251" spans="1:38" ht="15.75" customHeight="1" x14ac:dyDescent="0.25">
      <c r="A251" s="112"/>
      <c r="B251" s="112"/>
      <c r="C251" s="112"/>
      <c r="S251" s="112"/>
      <c r="T251" s="112"/>
      <c r="U251" s="112"/>
      <c r="V251" s="112"/>
      <c r="W251" s="112"/>
      <c r="X251" s="112"/>
      <c r="Y251" s="112"/>
      <c r="Z251" s="112"/>
      <c r="AA251" s="112"/>
      <c r="AB251" s="112"/>
      <c r="AC251" s="112"/>
      <c r="AD251" s="112"/>
      <c r="AE251" s="112"/>
      <c r="AF251" s="112"/>
      <c r="AG251" s="112"/>
      <c r="AH251" s="112"/>
      <c r="AI251" s="112"/>
      <c r="AJ251" s="112"/>
      <c r="AK251" s="112"/>
      <c r="AL251" s="112"/>
    </row>
    <row r="252" spans="1:38" ht="15.75" customHeight="1" x14ac:dyDescent="0.25">
      <c r="A252" s="112"/>
      <c r="B252" s="112"/>
      <c r="C252" s="112"/>
      <c r="S252" s="112"/>
      <c r="T252" s="112"/>
      <c r="U252" s="112"/>
      <c r="V252" s="112"/>
      <c r="W252" s="112"/>
      <c r="X252" s="112"/>
      <c r="Y252" s="112"/>
      <c r="Z252" s="112"/>
      <c r="AA252" s="112"/>
      <c r="AB252" s="112"/>
      <c r="AC252" s="112"/>
      <c r="AD252" s="112"/>
      <c r="AE252" s="112"/>
      <c r="AF252" s="112"/>
      <c r="AG252" s="112"/>
      <c r="AH252" s="112"/>
      <c r="AI252" s="112"/>
      <c r="AJ252" s="112"/>
      <c r="AK252" s="112"/>
      <c r="AL252" s="112"/>
    </row>
    <row r="253" spans="1:38" ht="15.75" customHeight="1" x14ac:dyDescent="0.25">
      <c r="A253" s="112"/>
      <c r="B253" s="112"/>
      <c r="C253" s="112"/>
      <c r="S253" s="112"/>
      <c r="T253" s="112"/>
      <c r="U253" s="112"/>
      <c r="V253" s="112"/>
      <c r="W253" s="112"/>
      <c r="X253" s="112"/>
      <c r="Y253" s="112"/>
      <c r="Z253" s="112"/>
      <c r="AA253" s="112"/>
      <c r="AB253" s="112"/>
      <c r="AC253" s="112"/>
      <c r="AD253" s="112"/>
      <c r="AE253" s="112"/>
      <c r="AF253" s="112"/>
      <c r="AG253" s="112"/>
      <c r="AH253" s="112"/>
      <c r="AI253" s="112"/>
      <c r="AJ253" s="112"/>
      <c r="AK253" s="112"/>
      <c r="AL253" s="112"/>
    </row>
    <row r="254" spans="1:38" ht="15.75" customHeight="1" x14ac:dyDescent="0.25">
      <c r="A254" s="112"/>
      <c r="B254" s="112"/>
      <c r="C254" s="112"/>
      <c r="S254" s="112"/>
      <c r="T254" s="112"/>
      <c r="U254" s="112"/>
      <c r="V254" s="112"/>
      <c r="W254" s="112"/>
      <c r="X254" s="112"/>
      <c r="Y254" s="112"/>
      <c r="Z254" s="112"/>
      <c r="AA254" s="112"/>
      <c r="AB254" s="112"/>
      <c r="AC254" s="112"/>
      <c r="AD254" s="112"/>
      <c r="AE254" s="112"/>
      <c r="AF254" s="112"/>
      <c r="AG254" s="112"/>
      <c r="AH254" s="112"/>
      <c r="AI254" s="112"/>
      <c r="AJ254" s="112"/>
      <c r="AK254" s="112"/>
      <c r="AL254" s="112"/>
    </row>
    <row r="255" spans="1:38" ht="15.75" customHeight="1" x14ac:dyDescent="0.25">
      <c r="A255" s="112"/>
      <c r="B255" s="112"/>
      <c r="C255" s="112"/>
      <c r="S255" s="112"/>
      <c r="T255" s="112"/>
      <c r="U255" s="112"/>
      <c r="V255" s="112"/>
      <c r="W255" s="112"/>
      <c r="X255" s="112"/>
      <c r="Y255" s="112"/>
      <c r="Z255" s="112"/>
      <c r="AA255" s="112"/>
      <c r="AB255" s="112"/>
      <c r="AC255" s="112"/>
      <c r="AD255" s="112"/>
      <c r="AE255" s="112"/>
      <c r="AF255" s="112"/>
      <c r="AG255" s="112"/>
      <c r="AH255" s="112"/>
      <c r="AI255" s="112"/>
      <c r="AJ255" s="112"/>
      <c r="AK255" s="112"/>
      <c r="AL255" s="112"/>
    </row>
    <row r="256" spans="1:38" ht="15.75" customHeight="1" x14ac:dyDescent="0.25">
      <c r="A256" s="112"/>
      <c r="B256" s="112"/>
      <c r="C256" s="112"/>
      <c r="S256" s="112"/>
      <c r="T256" s="112"/>
      <c r="U256" s="112"/>
      <c r="V256" s="112"/>
      <c r="W256" s="112"/>
      <c r="X256" s="112"/>
      <c r="Y256" s="112"/>
      <c r="Z256" s="112"/>
      <c r="AA256" s="112"/>
      <c r="AB256" s="112"/>
      <c r="AC256" s="112"/>
      <c r="AD256" s="112"/>
      <c r="AE256" s="112"/>
      <c r="AF256" s="112"/>
      <c r="AG256" s="112"/>
      <c r="AH256" s="112"/>
      <c r="AI256" s="112"/>
      <c r="AJ256" s="112"/>
      <c r="AK256" s="112"/>
      <c r="AL256" s="112"/>
    </row>
    <row r="257" spans="1:38" ht="15.75" customHeight="1" x14ac:dyDescent="0.25">
      <c r="A257" s="112"/>
      <c r="B257" s="112"/>
      <c r="C257" s="112"/>
      <c r="S257" s="112"/>
      <c r="T257" s="112"/>
      <c r="U257" s="112"/>
      <c r="V257" s="112"/>
      <c r="W257" s="112"/>
      <c r="X257" s="112"/>
      <c r="Y257" s="112"/>
      <c r="Z257" s="112"/>
      <c r="AA257" s="112"/>
      <c r="AB257" s="112"/>
      <c r="AC257" s="112"/>
      <c r="AD257" s="112"/>
      <c r="AE257" s="112"/>
      <c r="AF257" s="112"/>
      <c r="AG257" s="112"/>
      <c r="AH257" s="112"/>
      <c r="AI257" s="112"/>
      <c r="AJ257" s="112"/>
      <c r="AK257" s="112"/>
      <c r="AL257" s="112"/>
    </row>
    <row r="258" spans="1:38" ht="15.75" customHeight="1" x14ac:dyDescent="0.25">
      <c r="A258" s="112"/>
      <c r="B258" s="112"/>
      <c r="C258" s="112"/>
      <c r="S258" s="112"/>
      <c r="T258" s="112"/>
      <c r="U258" s="112"/>
      <c r="V258" s="112"/>
      <c r="W258" s="112"/>
      <c r="X258" s="112"/>
      <c r="Y258" s="112"/>
      <c r="Z258" s="112"/>
      <c r="AA258" s="112"/>
      <c r="AB258" s="112"/>
      <c r="AC258" s="112"/>
      <c r="AD258" s="112"/>
      <c r="AE258" s="112"/>
      <c r="AF258" s="112"/>
      <c r="AG258" s="112"/>
      <c r="AH258" s="112"/>
      <c r="AI258" s="112"/>
      <c r="AJ258" s="112"/>
      <c r="AK258" s="112"/>
      <c r="AL258" s="112"/>
    </row>
    <row r="259" spans="1:38" ht="15.75" customHeight="1" x14ac:dyDescent="0.25">
      <c r="A259" s="112"/>
      <c r="B259" s="112"/>
      <c r="C259" s="112"/>
      <c r="S259" s="112"/>
      <c r="T259" s="112"/>
      <c r="U259" s="112"/>
      <c r="V259" s="112"/>
      <c r="W259" s="112"/>
      <c r="X259" s="112"/>
      <c r="Y259" s="112"/>
      <c r="Z259" s="112"/>
      <c r="AA259" s="112"/>
      <c r="AB259" s="112"/>
      <c r="AC259" s="112"/>
      <c r="AD259" s="112"/>
      <c r="AE259" s="112"/>
      <c r="AF259" s="112"/>
      <c r="AG259" s="112"/>
      <c r="AH259" s="112"/>
      <c r="AI259" s="112"/>
      <c r="AJ259" s="112"/>
      <c r="AK259" s="112"/>
      <c r="AL259" s="112"/>
    </row>
    <row r="260" spans="1:38" ht="15.75" customHeight="1" x14ac:dyDescent="0.25">
      <c r="A260" s="112"/>
      <c r="B260" s="112"/>
      <c r="C260" s="112"/>
      <c r="S260" s="112"/>
      <c r="T260" s="112"/>
      <c r="U260" s="112"/>
      <c r="V260" s="112"/>
      <c r="W260" s="112"/>
      <c r="X260" s="112"/>
      <c r="Y260" s="112"/>
      <c r="Z260" s="112"/>
      <c r="AA260" s="112"/>
      <c r="AB260" s="112"/>
      <c r="AC260" s="112"/>
      <c r="AD260" s="112"/>
      <c r="AE260" s="112"/>
      <c r="AF260" s="112"/>
      <c r="AG260" s="112"/>
      <c r="AH260" s="112"/>
      <c r="AI260" s="112"/>
      <c r="AJ260" s="112"/>
      <c r="AK260" s="112"/>
      <c r="AL260" s="112"/>
    </row>
    <row r="261" spans="1:38" ht="15.75" customHeight="1" x14ac:dyDescent="0.25">
      <c r="A261" s="112"/>
      <c r="B261" s="112"/>
      <c r="C261" s="112"/>
      <c r="S261" s="112"/>
      <c r="T261" s="112"/>
      <c r="U261" s="112"/>
      <c r="V261" s="112"/>
      <c r="W261" s="112"/>
      <c r="X261" s="112"/>
      <c r="Y261" s="112"/>
      <c r="Z261" s="112"/>
      <c r="AA261" s="112"/>
      <c r="AB261" s="112"/>
      <c r="AC261" s="112"/>
      <c r="AD261" s="112"/>
      <c r="AE261" s="112"/>
      <c r="AF261" s="112"/>
      <c r="AG261" s="112"/>
      <c r="AH261" s="112"/>
      <c r="AI261" s="112"/>
      <c r="AJ261" s="112"/>
      <c r="AK261" s="112"/>
      <c r="AL261" s="112"/>
    </row>
    <row r="262" spans="1:38" ht="15.75" customHeight="1" x14ac:dyDescent="0.25">
      <c r="A262" s="112"/>
      <c r="B262" s="112"/>
      <c r="C262" s="112"/>
      <c r="S262" s="112"/>
      <c r="T262" s="112"/>
      <c r="U262" s="112"/>
      <c r="V262" s="112"/>
      <c r="W262" s="112"/>
      <c r="X262" s="112"/>
      <c r="Y262" s="112"/>
      <c r="Z262" s="112"/>
      <c r="AA262" s="112"/>
      <c r="AB262" s="112"/>
      <c r="AC262" s="112"/>
      <c r="AD262" s="112"/>
      <c r="AE262" s="112"/>
      <c r="AF262" s="112"/>
      <c r="AG262" s="112"/>
      <c r="AH262" s="112"/>
      <c r="AI262" s="112"/>
      <c r="AJ262" s="112"/>
      <c r="AK262" s="112"/>
      <c r="AL262" s="112"/>
    </row>
    <row r="263" spans="1:38" ht="15.75" customHeight="1" x14ac:dyDescent="0.25">
      <c r="A263" s="112"/>
      <c r="B263" s="112"/>
      <c r="C263" s="112"/>
      <c r="S263" s="112"/>
      <c r="T263" s="112"/>
      <c r="U263" s="112"/>
      <c r="V263" s="112"/>
      <c r="W263" s="112"/>
      <c r="X263" s="112"/>
      <c r="Y263" s="112"/>
      <c r="Z263" s="112"/>
      <c r="AA263" s="112"/>
      <c r="AB263" s="112"/>
      <c r="AC263" s="112"/>
      <c r="AD263" s="112"/>
      <c r="AE263" s="112"/>
      <c r="AF263" s="112"/>
      <c r="AG263" s="112"/>
      <c r="AH263" s="112"/>
      <c r="AI263" s="112"/>
      <c r="AJ263" s="112"/>
      <c r="AK263" s="112"/>
      <c r="AL263" s="112"/>
    </row>
    <row r="264" spans="1:38" ht="15.75" customHeight="1" x14ac:dyDescent="0.25">
      <c r="A264" s="112"/>
      <c r="B264" s="112"/>
      <c r="C264" s="112"/>
      <c r="S264" s="112"/>
      <c r="T264" s="112"/>
      <c r="U264" s="112"/>
      <c r="V264" s="112"/>
      <c r="W264" s="112"/>
      <c r="X264" s="112"/>
      <c r="Y264" s="112"/>
      <c r="Z264" s="112"/>
      <c r="AA264" s="112"/>
      <c r="AB264" s="112"/>
      <c r="AC264" s="112"/>
      <c r="AD264" s="112"/>
      <c r="AE264" s="112"/>
      <c r="AF264" s="112"/>
      <c r="AG264" s="112"/>
      <c r="AH264" s="112"/>
      <c r="AI264" s="112"/>
      <c r="AJ264" s="112"/>
      <c r="AK264" s="112"/>
      <c r="AL264" s="112"/>
    </row>
    <row r="265" spans="1:38" ht="15.75" customHeight="1" x14ac:dyDescent="0.25">
      <c r="A265" s="112"/>
      <c r="B265" s="112"/>
      <c r="C265" s="112"/>
      <c r="S265" s="112"/>
      <c r="T265" s="112"/>
      <c r="U265" s="112"/>
      <c r="V265" s="112"/>
      <c r="W265" s="112"/>
      <c r="X265" s="112"/>
      <c r="Y265" s="112"/>
      <c r="Z265" s="112"/>
      <c r="AA265" s="112"/>
      <c r="AB265" s="112"/>
      <c r="AC265" s="112"/>
      <c r="AD265" s="112"/>
      <c r="AE265" s="112"/>
      <c r="AF265" s="112"/>
      <c r="AG265" s="112"/>
      <c r="AH265" s="112"/>
      <c r="AI265" s="112"/>
      <c r="AJ265" s="112"/>
      <c r="AK265" s="112"/>
      <c r="AL265" s="112"/>
    </row>
    <row r="266" spans="1:38" ht="15.75" customHeight="1" x14ac:dyDescent="0.25">
      <c r="A266" s="112"/>
      <c r="B266" s="112"/>
      <c r="C266" s="112"/>
      <c r="S266" s="112"/>
      <c r="T266" s="112"/>
      <c r="U266" s="112"/>
      <c r="V266" s="112"/>
      <c r="W266" s="112"/>
      <c r="X266" s="112"/>
      <c r="Y266" s="112"/>
      <c r="Z266" s="112"/>
      <c r="AA266" s="112"/>
      <c r="AB266" s="112"/>
      <c r="AC266" s="112"/>
      <c r="AD266" s="112"/>
      <c r="AE266" s="112"/>
      <c r="AF266" s="112"/>
      <c r="AG266" s="112"/>
      <c r="AH266" s="112"/>
      <c r="AI266" s="112"/>
      <c r="AJ266" s="112"/>
      <c r="AK266" s="112"/>
      <c r="AL266" s="112"/>
    </row>
    <row r="267" spans="1:38" ht="15.75" customHeight="1" x14ac:dyDescent="0.25">
      <c r="A267" s="112"/>
      <c r="B267" s="112"/>
      <c r="C267" s="112"/>
      <c r="S267" s="112"/>
      <c r="T267" s="112"/>
      <c r="U267" s="112"/>
      <c r="V267" s="112"/>
      <c r="W267" s="112"/>
      <c r="X267" s="112"/>
      <c r="Y267" s="112"/>
      <c r="Z267" s="112"/>
      <c r="AA267" s="112"/>
      <c r="AB267" s="112"/>
      <c r="AC267" s="112"/>
      <c r="AD267" s="112"/>
      <c r="AE267" s="112"/>
      <c r="AF267" s="112"/>
      <c r="AG267" s="112"/>
      <c r="AH267" s="112"/>
      <c r="AI267" s="112"/>
      <c r="AJ267" s="112"/>
      <c r="AK267" s="112"/>
      <c r="AL267" s="112"/>
    </row>
    <row r="268" spans="1:38" ht="15.75" customHeight="1" x14ac:dyDescent="0.25">
      <c r="A268" s="112"/>
      <c r="B268" s="112"/>
      <c r="C268" s="112"/>
      <c r="S268" s="112"/>
      <c r="T268" s="112"/>
      <c r="U268" s="112"/>
      <c r="V268" s="112"/>
      <c r="W268" s="112"/>
      <c r="X268" s="112"/>
      <c r="Y268" s="112"/>
      <c r="Z268" s="112"/>
      <c r="AA268" s="112"/>
      <c r="AB268" s="112"/>
      <c r="AC268" s="112"/>
      <c r="AD268" s="112"/>
      <c r="AE268" s="112"/>
      <c r="AF268" s="112"/>
      <c r="AG268" s="112"/>
      <c r="AH268" s="112"/>
      <c r="AI268" s="112"/>
      <c r="AJ268" s="112"/>
      <c r="AK268" s="112"/>
      <c r="AL268" s="112"/>
    </row>
    <row r="269" spans="1:38" ht="15.75" customHeight="1" x14ac:dyDescent="0.25">
      <c r="A269" s="112"/>
      <c r="B269" s="112"/>
      <c r="C269" s="112"/>
      <c r="S269" s="112"/>
      <c r="T269" s="112"/>
      <c r="U269" s="112"/>
      <c r="V269" s="112"/>
      <c r="W269" s="112"/>
      <c r="X269" s="112"/>
      <c r="Y269" s="112"/>
      <c r="Z269" s="112"/>
      <c r="AA269" s="112"/>
      <c r="AB269" s="112"/>
      <c r="AC269" s="112"/>
      <c r="AD269" s="112"/>
      <c r="AE269" s="112"/>
      <c r="AF269" s="112"/>
      <c r="AG269" s="112"/>
      <c r="AH269" s="112"/>
      <c r="AI269" s="112"/>
      <c r="AJ269" s="112"/>
      <c r="AK269" s="112"/>
      <c r="AL269" s="112"/>
    </row>
    <row r="270" spans="1:38" ht="15.75" customHeight="1" x14ac:dyDescent="0.25">
      <c r="A270" s="112"/>
      <c r="B270" s="112"/>
      <c r="C270" s="112"/>
      <c r="S270" s="112"/>
      <c r="T270" s="112"/>
      <c r="U270" s="112"/>
      <c r="V270" s="112"/>
      <c r="W270" s="112"/>
      <c r="X270" s="112"/>
      <c r="Y270" s="112"/>
      <c r="Z270" s="112"/>
      <c r="AA270" s="112"/>
      <c r="AB270" s="112"/>
      <c r="AC270" s="112"/>
      <c r="AD270" s="112"/>
      <c r="AE270" s="112"/>
      <c r="AF270" s="112"/>
      <c r="AG270" s="112"/>
      <c r="AH270" s="112"/>
      <c r="AI270" s="112"/>
      <c r="AJ270" s="112"/>
      <c r="AK270" s="112"/>
      <c r="AL270" s="112"/>
    </row>
    <row r="271" spans="1:38" ht="15.75" customHeight="1" x14ac:dyDescent="0.25">
      <c r="A271" s="112"/>
      <c r="B271" s="112"/>
      <c r="C271" s="112"/>
      <c r="S271" s="112"/>
      <c r="T271" s="112"/>
      <c r="U271" s="112"/>
      <c r="V271" s="112"/>
      <c r="W271" s="112"/>
      <c r="X271" s="112"/>
      <c r="Y271" s="112"/>
      <c r="Z271" s="112"/>
      <c r="AA271" s="112"/>
      <c r="AB271" s="112"/>
      <c r="AC271" s="112"/>
      <c r="AD271" s="112"/>
      <c r="AE271" s="112"/>
      <c r="AF271" s="112"/>
      <c r="AG271" s="112"/>
      <c r="AH271" s="112"/>
      <c r="AI271" s="112"/>
      <c r="AJ271" s="112"/>
      <c r="AK271" s="112"/>
      <c r="AL271" s="112"/>
    </row>
    <row r="272" spans="1:38" ht="15.75" customHeight="1" x14ac:dyDescent="0.25">
      <c r="A272" s="112"/>
      <c r="B272" s="112"/>
      <c r="C272" s="112"/>
      <c r="S272" s="112"/>
      <c r="T272" s="112"/>
      <c r="U272" s="112"/>
      <c r="V272" s="112"/>
      <c r="W272" s="112"/>
      <c r="X272" s="112"/>
      <c r="Y272" s="112"/>
      <c r="Z272" s="112"/>
      <c r="AA272" s="112"/>
      <c r="AB272" s="112"/>
      <c r="AC272" s="112"/>
      <c r="AD272" s="112"/>
      <c r="AE272" s="112"/>
      <c r="AF272" s="112"/>
      <c r="AG272" s="112"/>
      <c r="AH272" s="112"/>
      <c r="AI272" s="112"/>
      <c r="AJ272" s="112"/>
      <c r="AK272" s="112"/>
      <c r="AL272" s="112"/>
    </row>
    <row r="273" spans="1:38" ht="15.75" customHeight="1" x14ac:dyDescent="0.25">
      <c r="A273" s="112"/>
      <c r="B273" s="112"/>
      <c r="C273" s="112"/>
      <c r="S273" s="112"/>
      <c r="T273" s="112"/>
      <c r="U273" s="112"/>
      <c r="V273" s="112"/>
      <c r="W273" s="112"/>
      <c r="X273" s="112"/>
      <c r="Y273" s="112"/>
      <c r="Z273" s="112"/>
      <c r="AA273" s="112"/>
      <c r="AB273" s="112"/>
      <c r="AC273" s="112"/>
      <c r="AD273" s="112"/>
      <c r="AE273" s="112"/>
      <c r="AF273" s="112"/>
      <c r="AG273" s="112"/>
      <c r="AH273" s="112"/>
      <c r="AI273" s="112"/>
      <c r="AJ273" s="112"/>
      <c r="AK273" s="112"/>
      <c r="AL273" s="112"/>
    </row>
    <row r="274" spans="1:38" ht="15.75" customHeight="1" x14ac:dyDescent="0.25">
      <c r="A274" s="112"/>
      <c r="B274" s="112"/>
      <c r="C274" s="112"/>
      <c r="S274" s="112"/>
      <c r="T274" s="112"/>
      <c r="U274" s="112"/>
      <c r="V274" s="112"/>
      <c r="W274" s="112"/>
      <c r="X274" s="112"/>
      <c r="Y274" s="112"/>
      <c r="Z274" s="112"/>
      <c r="AA274" s="112"/>
      <c r="AB274" s="112"/>
      <c r="AC274" s="112"/>
      <c r="AD274" s="112"/>
      <c r="AE274" s="112"/>
      <c r="AF274" s="112"/>
      <c r="AG274" s="112"/>
      <c r="AH274" s="112"/>
      <c r="AI274" s="112"/>
      <c r="AJ274" s="112"/>
      <c r="AK274" s="112"/>
      <c r="AL274" s="112"/>
    </row>
    <row r="275" spans="1:38" ht="15.75" customHeight="1" x14ac:dyDescent="0.25">
      <c r="A275" s="112"/>
      <c r="B275" s="112"/>
      <c r="C275" s="112"/>
      <c r="S275" s="112"/>
      <c r="T275" s="112"/>
      <c r="U275" s="112"/>
      <c r="V275" s="112"/>
      <c r="W275" s="112"/>
      <c r="X275" s="112"/>
      <c r="Y275" s="112"/>
      <c r="Z275" s="112"/>
      <c r="AA275" s="112"/>
      <c r="AB275" s="112"/>
      <c r="AC275" s="112"/>
      <c r="AD275" s="112"/>
      <c r="AE275" s="112"/>
      <c r="AF275" s="112"/>
      <c r="AG275" s="112"/>
      <c r="AH275" s="112"/>
      <c r="AI275" s="112"/>
      <c r="AJ275" s="112"/>
      <c r="AK275" s="112"/>
      <c r="AL275" s="112"/>
    </row>
    <row r="276" spans="1:38" ht="15.75" customHeight="1" x14ac:dyDescent="0.25">
      <c r="A276" s="112"/>
      <c r="B276" s="112"/>
      <c r="C276" s="112"/>
      <c r="S276" s="112"/>
      <c r="T276" s="112"/>
      <c r="U276" s="112"/>
      <c r="V276" s="112"/>
      <c r="W276" s="112"/>
      <c r="X276" s="112"/>
      <c r="Y276" s="112"/>
      <c r="Z276" s="112"/>
      <c r="AA276" s="112"/>
      <c r="AB276" s="112"/>
      <c r="AC276" s="112"/>
      <c r="AD276" s="112"/>
      <c r="AE276" s="112"/>
      <c r="AF276" s="112"/>
      <c r="AG276" s="112"/>
      <c r="AH276" s="112"/>
      <c r="AI276" s="112"/>
      <c r="AJ276" s="112"/>
      <c r="AK276" s="112"/>
      <c r="AL276" s="112"/>
    </row>
    <row r="277" spans="1:38" ht="15.75" customHeight="1" x14ac:dyDescent="0.25">
      <c r="A277" s="112"/>
      <c r="B277" s="112"/>
      <c r="C277" s="112"/>
      <c r="S277" s="112"/>
      <c r="T277" s="112"/>
      <c r="U277" s="112"/>
      <c r="V277" s="112"/>
      <c r="W277" s="112"/>
      <c r="X277" s="112"/>
      <c r="Y277" s="112"/>
      <c r="Z277" s="112"/>
      <c r="AA277" s="112"/>
      <c r="AB277" s="112"/>
      <c r="AC277" s="112"/>
      <c r="AD277" s="112"/>
      <c r="AE277" s="112"/>
      <c r="AF277" s="112"/>
      <c r="AG277" s="112"/>
      <c r="AH277" s="112"/>
      <c r="AI277" s="112"/>
      <c r="AJ277" s="112"/>
      <c r="AK277" s="112"/>
      <c r="AL277" s="112"/>
    </row>
    <row r="278" spans="1:38" ht="15.75" customHeight="1" x14ac:dyDescent="0.25">
      <c r="A278" s="112"/>
      <c r="B278" s="112"/>
      <c r="C278" s="112"/>
      <c r="S278" s="112"/>
      <c r="T278" s="112"/>
      <c r="U278" s="112"/>
      <c r="V278" s="112"/>
      <c r="W278" s="112"/>
      <c r="X278" s="112"/>
      <c r="Y278" s="112"/>
      <c r="Z278" s="112"/>
      <c r="AA278" s="112"/>
      <c r="AB278" s="112"/>
      <c r="AC278" s="112"/>
      <c r="AD278" s="112"/>
      <c r="AE278" s="112"/>
      <c r="AF278" s="112"/>
      <c r="AG278" s="112"/>
      <c r="AH278" s="112"/>
      <c r="AI278" s="112"/>
      <c r="AJ278" s="112"/>
      <c r="AK278" s="112"/>
      <c r="AL278" s="112"/>
    </row>
    <row r="279" spans="1:38" ht="15.75" customHeight="1" x14ac:dyDescent="0.25">
      <c r="A279" s="112"/>
      <c r="B279" s="112"/>
      <c r="C279" s="112"/>
      <c r="S279" s="112"/>
      <c r="T279" s="112"/>
      <c r="U279" s="112"/>
      <c r="V279" s="112"/>
      <c r="W279" s="112"/>
      <c r="X279" s="112"/>
      <c r="Y279" s="112"/>
      <c r="Z279" s="112"/>
      <c r="AA279" s="112"/>
      <c r="AB279" s="112"/>
      <c r="AC279" s="112"/>
      <c r="AD279" s="112"/>
      <c r="AE279" s="112"/>
      <c r="AF279" s="112"/>
      <c r="AG279" s="112"/>
      <c r="AH279" s="112"/>
      <c r="AI279" s="112"/>
      <c r="AJ279" s="112"/>
      <c r="AK279" s="112"/>
      <c r="AL279" s="112"/>
    </row>
    <row r="280" spans="1:38" ht="15.75" customHeight="1" x14ac:dyDescent="0.25">
      <c r="A280" s="112"/>
      <c r="B280" s="112"/>
      <c r="C280" s="112"/>
      <c r="S280" s="112"/>
      <c r="T280" s="112"/>
      <c r="U280" s="112"/>
      <c r="V280" s="112"/>
      <c r="W280" s="112"/>
      <c r="X280" s="112"/>
      <c r="Y280" s="112"/>
      <c r="Z280" s="112"/>
      <c r="AA280" s="112"/>
      <c r="AB280" s="112"/>
      <c r="AC280" s="112"/>
      <c r="AD280" s="112"/>
      <c r="AE280" s="112"/>
      <c r="AF280" s="112"/>
      <c r="AG280" s="112"/>
      <c r="AH280" s="112"/>
      <c r="AI280" s="112"/>
      <c r="AJ280" s="112"/>
      <c r="AK280" s="112"/>
      <c r="AL280" s="112"/>
    </row>
    <row r="281" spans="1:38" ht="15.75" customHeight="1" x14ac:dyDescent="0.25">
      <c r="A281" s="112"/>
      <c r="B281" s="112"/>
      <c r="C281" s="112"/>
      <c r="S281" s="112"/>
      <c r="T281" s="112"/>
      <c r="U281" s="112"/>
      <c r="V281" s="112"/>
      <c r="W281" s="112"/>
      <c r="X281" s="112"/>
      <c r="Y281" s="112"/>
      <c r="Z281" s="112"/>
      <c r="AA281" s="112"/>
      <c r="AB281" s="112"/>
      <c r="AC281" s="112"/>
      <c r="AD281" s="112"/>
      <c r="AE281" s="112"/>
      <c r="AF281" s="112"/>
      <c r="AG281" s="112"/>
      <c r="AH281" s="112"/>
      <c r="AI281" s="112"/>
      <c r="AJ281" s="112"/>
      <c r="AK281" s="112"/>
      <c r="AL281" s="112"/>
    </row>
    <row r="282" spans="1:38" ht="15.75" customHeight="1" x14ac:dyDescent="0.25">
      <c r="A282" s="112"/>
      <c r="B282" s="112"/>
      <c r="C282" s="112"/>
      <c r="S282" s="112"/>
      <c r="T282" s="112"/>
      <c r="U282" s="112"/>
      <c r="V282" s="112"/>
      <c r="W282" s="112"/>
      <c r="X282" s="112"/>
      <c r="Y282" s="112"/>
      <c r="Z282" s="112"/>
      <c r="AA282" s="112"/>
      <c r="AB282" s="112"/>
      <c r="AC282" s="112"/>
      <c r="AD282" s="112"/>
      <c r="AE282" s="112"/>
      <c r="AF282" s="112"/>
      <c r="AG282" s="112"/>
      <c r="AH282" s="112"/>
      <c r="AI282" s="112"/>
      <c r="AJ282" s="112"/>
      <c r="AK282" s="112"/>
      <c r="AL282" s="112"/>
    </row>
    <row r="283" spans="1:38" ht="15.75" customHeight="1" x14ac:dyDescent="0.25">
      <c r="A283" s="112"/>
      <c r="B283" s="112"/>
      <c r="C283" s="112"/>
      <c r="S283" s="112"/>
      <c r="T283" s="112"/>
      <c r="U283" s="112"/>
      <c r="V283" s="112"/>
      <c r="W283" s="112"/>
      <c r="X283" s="112"/>
      <c r="Y283" s="112"/>
      <c r="Z283" s="112"/>
      <c r="AA283" s="112"/>
      <c r="AB283" s="112"/>
      <c r="AC283" s="112"/>
      <c r="AD283" s="112"/>
      <c r="AE283" s="112"/>
      <c r="AF283" s="112"/>
      <c r="AG283" s="112"/>
      <c r="AH283" s="112"/>
      <c r="AI283" s="112"/>
      <c r="AJ283" s="112"/>
      <c r="AK283" s="112"/>
      <c r="AL283" s="112"/>
    </row>
    <row r="284" spans="1:38" ht="15.75" customHeight="1" x14ac:dyDescent="0.25">
      <c r="A284" s="112"/>
      <c r="B284" s="112"/>
      <c r="C284" s="112"/>
      <c r="S284" s="112"/>
      <c r="T284" s="112"/>
      <c r="U284" s="112"/>
      <c r="V284" s="112"/>
      <c r="W284" s="112"/>
      <c r="X284" s="112"/>
      <c r="Y284" s="112"/>
      <c r="Z284" s="112"/>
      <c r="AA284" s="112"/>
      <c r="AB284" s="112"/>
      <c r="AC284" s="112"/>
      <c r="AD284" s="112"/>
      <c r="AE284" s="112"/>
      <c r="AF284" s="112"/>
      <c r="AG284" s="112"/>
      <c r="AH284" s="112"/>
      <c r="AI284" s="112"/>
      <c r="AJ284" s="112"/>
      <c r="AK284" s="112"/>
      <c r="AL284" s="112"/>
    </row>
    <row r="285" spans="1:38" ht="15.75" customHeight="1" x14ac:dyDescent="0.25">
      <c r="A285" s="112"/>
      <c r="B285" s="112"/>
      <c r="C285" s="112"/>
      <c r="S285" s="112"/>
      <c r="T285" s="112"/>
      <c r="U285" s="112"/>
      <c r="V285" s="112"/>
      <c r="W285" s="112"/>
      <c r="X285" s="112"/>
      <c r="Y285" s="112"/>
      <c r="Z285" s="112"/>
      <c r="AA285" s="112"/>
      <c r="AB285" s="112"/>
      <c r="AC285" s="112"/>
      <c r="AD285" s="112"/>
      <c r="AE285" s="112"/>
      <c r="AF285" s="112"/>
      <c r="AG285" s="112"/>
      <c r="AH285" s="112"/>
      <c r="AI285" s="112"/>
      <c r="AJ285" s="112"/>
      <c r="AK285" s="112"/>
      <c r="AL285" s="112"/>
    </row>
    <row r="286" spans="1:38" ht="15.75" customHeight="1" x14ac:dyDescent="0.25">
      <c r="A286" s="112"/>
      <c r="B286" s="112"/>
      <c r="C286" s="112"/>
      <c r="S286" s="112"/>
      <c r="T286" s="112"/>
      <c r="U286" s="112"/>
      <c r="V286" s="112"/>
      <c r="W286" s="112"/>
      <c r="X286" s="112"/>
      <c r="Y286" s="112"/>
      <c r="Z286" s="112"/>
      <c r="AA286" s="112"/>
      <c r="AB286" s="112"/>
      <c r="AC286" s="112"/>
      <c r="AD286" s="112"/>
      <c r="AE286" s="112"/>
      <c r="AF286" s="112"/>
      <c r="AG286" s="112"/>
      <c r="AH286" s="112"/>
      <c r="AI286" s="112"/>
      <c r="AJ286" s="112"/>
      <c r="AK286" s="112"/>
      <c r="AL286" s="112"/>
    </row>
    <row r="287" spans="1:38" ht="15.75" customHeight="1" x14ac:dyDescent="0.25">
      <c r="A287" s="112"/>
      <c r="B287" s="112"/>
      <c r="C287" s="112"/>
      <c r="S287" s="112"/>
      <c r="T287" s="112"/>
      <c r="U287" s="112"/>
      <c r="V287" s="112"/>
      <c r="W287" s="112"/>
      <c r="X287" s="112"/>
      <c r="Y287" s="112"/>
      <c r="Z287" s="112"/>
      <c r="AA287" s="112"/>
      <c r="AB287" s="112"/>
      <c r="AC287" s="112"/>
      <c r="AD287" s="112"/>
      <c r="AE287" s="112"/>
      <c r="AF287" s="112"/>
      <c r="AG287" s="112"/>
      <c r="AH287" s="112"/>
      <c r="AI287" s="112"/>
      <c r="AJ287" s="112"/>
      <c r="AK287" s="112"/>
      <c r="AL287" s="112"/>
    </row>
    <row r="288" spans="1:38" ht="15.75" customHeight="1" x14ac:dyDescent="0.25">
      <c r="A288" s="112"/>
      <c r="B288" s="112"/>
      <c r="C288" s="112"/>
      <c r="S288" s="112"/>
      <c r="T288" s="112"/>
      <c r="U288" s="112"/>
      <c r="V288" s="112"/>
      <c r="W288" s="112"/>
      <c r="X288" s="112"/>
      <c r="Y288" s="112"/>
      <c r="Z288" s="112"/>
      <c r="AA288" s="112"/>
      <c r="AB288" s="112"/>
      <c r="AC288" s="112"/>
      <c r="AD288" s="112"/>
      <c r="AE288" s="112"/>
      <c r="AF288" s="112"/>
      <c r="AG288" s="112"/>
      <c r="AH288" s="112"/>
      <c r="AI288" s="112"/>
      <c r="AJ288" s="112"/>
      <c r="AK288" s="112"/>
      <c r="AL288" s="112"/>
    </row>
    <row r="289" spans="1:38" ht="15.75" customHeight="1" x14ac:dyDescent="0.25">
      <c r="A289" s="112"/>
      <c r="B289" s="112"/>
      <c r="C289" s="112"/>
      <c r="S289" s="112"/>
      <c r="T289" s="112"/>
      <c r="U289" s="112"/>
      <c r="V289" s="112"/>
      <c r="W289" s="112"/>
      <c r="X289" s="112"/>
      <c r="Y289" s="112"/>
      <c r="Z289" s="112"/>
      <c r="AA289" s="112"/>
      <c r="AB289" s="112"/>
      <c r="AC289" s="112"/>
      <c r="AD289" s="112"/>
      <c r="AE289" s="112"/>
      <c r="AF289" s="112"/>
      <c r="AG289" s="112"/>
      <c r="AH289" s="112"/>
      <c r="AI289" s="112"/>
      <c r="AJ289" s="112"/>
      <c r="AK289" s="112"/>
      <c r="AL289" s="112"/>
    </row>
    <row r="290" spans="1:38" ht="15.75" customHeight="1" x14ac:dyDescent="0.25">
      <c r="A290" s="112"/>
      <c r="B290" s="112"/>
      <c r="C290" s="112"/>
      <c r="S290" s="112"/>
      <c r="T290" s="112"/>
      <c r="U290" s="112"/>
      <c r="V290" s="112"/>
      <c r="W290" s="112"/>
      <c r="X290" s="112"/>
      <c r="Y290" s="112"/>
      <c r="Z290" s="112"/>
      <c r="AA290" s="112"/>
      <c r="AB290" s="112"/>
      <c r="AC290" s="112"/>
      <c r="AD290" s="112"/>
      <c r="AE290" s="112"/>
      <c r="AF290" s="112"/>
      <c r="AG290" s="112"/>
      <c r="AH290" s="112"/>
      <c r="AI290" s="112"/>
      <c r="AJ290" s="112"/>
      <c r="AK290" s="112"/>
      <c r="AL290" s="112"/>
    </row>
    <row r="291" spans="1:38" ht="15.75" customHeight="1" x14ac:dyDescent="0.25">
      <c r="A291" s="112"/>
      <c r="B291" s="112"/>
      <c r="C291" s="112"/>
      <c r="S291" s="112"/>
      <c r="T291" s="112"/>
      <c r="U291" s="112"/>
      <c r="V291" s="112"/>
      <c r="W291" s="112"/>
      <c r="X291" s="112"/>
      <c r="Y291" s="112"/>
      <c r="Z291" s="112"/>
      <c r="AA291" s="112"/>
      <c r="AB291" s="112"/>
      <c r="AC291" s="112"/>
      <c r="AD291" s="112"/>
      <c r="AE291" s="112"/>
      <c r="AF291" s="112"/>
      <c r="AG291" s="112"/>
      <c r="AH291" s="112"/>
      <c r="AI291" s="112"/>
      <c r="AJ291" s="112"/>
      <c r="AK291" s="112"/>
      <c r="AL291" s="112"/>
    </row>
    <row r="292" spans="1:38" ht="15.75" customHeight="1" x14ac:dyDescent="0.25">
      <c r="A292" s="112"/>
      <c r="B292" s="112"/>
      <c r="C292" s="112"/>
      <c r="S292" s="112"/>
      <c r="T292" s="112"/>
      <c r="U292" s="112"/>
      <c r="V292" s="112"/>
      <c r="W292" s="112"/>
      <c r="X292" s="112"/>
      <c r="Y292" s="112"/>
      <c r="Z292" s="112"/>
      <c r="AA292" s="112"/>
      <c r="AB292" s="112"/>
      <c r="AC292" s="112"/>
      <c r="AD292" s="112"/>
      <c r="AE292" s="112"/>
      <c r="AF292" s="112"/>
      <c r="AG292" s="112"/>
      <c r="AH292" s="112"/>
      <c r="AI292" s="112"/>
      <c r="AJ292" s="112"/>
      <c r="AK292" s="112"/>
      <c r="AL292" s="112"/>
    </row>
    <row r="293" spans="1:38" ht="15.75" customHeight="1" x14ac:dyDescent="0.25">
      <c r="A293" s="112"/>
      <c r="B293" s="112"/>
      <c r="C293" s="112"/>
      <c r="S293" s="112"/>
      <c r="T293" s="112"/>
      <c r="U293" s="112"/>
      <c r="V293" s="112"/>
      <c r="W293" s="112"/>
      <c r="X293" s="112"/>
      <c r="Y293" s="112"/>
      <c r="Z293" s="112"/>
      <c r="AA293" s="112"/>
      <c r="AB293" s="112"/>
      <c r="AC293" s="112"/>
      <c r="AD293" s="112"/>
      <c r="AE293" s="112"/>
      <c r="AF293" s="112"/>
      <c r="AG293" s="112"/>
      <c r="AH293" s="112"/>
      <c r="AI293" s="112"/>
      <c r="AJ293" s="112"/>
      <c r="AK293" s="112"/>
      <c r="AL293" s="112"/>
    </row>
    <row r="294" spans="1:38" ht="15.75" customHeight="1" x14ac:dyDescent="0.25">
      <c r="A294" s="112"/>
      <c r="B294" s="112"/>
      <c r="C294" s="112"/>
      <c r="S294" s="112"/>
      <c r="T294" s="112"/>
      <c r="U294" s="112"/>
      <c r="V294" s="112"/>
      <c r="W294" s="112"/>
      <c r="X294" s="112"/>
      <c r="Y294" s="112"/>
      <c r="Z294" s="112"/>
      <c r="AA294" s="112"/>
      <c r="AB294" s="112"/>
      <c r="AC294" s="112"/>
      <c r="AD294" s="112"/>
      <c r="AE294" s="112"/>
      <c r="AF294" s="112"/>
      <c r="AG294" s="112"/>
      <c r="AH294" s="112"/>
      <c r="AI294" s="112"/>
      <c r="AJ294" s="112"/>
      <c r="AK294" s="112"/>
      <c r="AL294" s="112"/>
    </row>
    <row r="295" spans="1:38" ht="15.75" customHeight="1" x14ac:dyDescent="0.25">
      <c r="A295" s="112"/>
      <c r="B295" s="112"/>
      <c r="C295" s="112"/>
      <c r="S295" s="112"/>
      <c r="T295" s="112"/>
      <c r="U295" s="112"/>
      <c r="V295" s="112"/>
      <c r="W295" s="112"/>
      <c r="X295" s="112"/>
      <c r="Y295" s="112"/>
      <c r="Z295" s="112"/>
      <c r="AA295" s="112"/>
      <c r="AB295" s="112"/>
      <c r="AC295" s="112"/>
      <c r="AD295" s="112"/>
      <c r="AE295" s="112"/>
      <c r="AF295" s="112"/>
      <c r="AG295" s="112"/>
      <c r="AH295" s="112"/>
      <c r="AI295" s="112"/>
      <c r="AJ295" s="112"/>
      <c r="AK295" s="112"/>
      <c r="AL295" s="112"/>
    </row>
    <row r="296" spans="1:38" ht="15.75" customHeight="1" x14ac:dyDescent="0.25">
      <c r="A296" s="112"/>
      <c r="B296" s="112"/>
      <c r="C296" s="112"/>
      <c r="S296" s="112"/>
      <c r="T296" s="112"/>
      <c r="U296" s="112"/>
      <c r="V296" s="112"/>
      <c r="W296" s="112"/>
      <c r="X296" s="112"/>
      <c r="Y296" s="112"/>
      <c r="Z296" s="112"/>
      <c r="AA296" s="112"/>
      <c r="AB296" s="112"/>
      <c r="AC296" s="112"/>
      <c r="AD296" s="112"/>
      <c r="AE296" s="112"/>
      <c r="AF296" s="112"/>
      <c r="AG296" s="112"/>
      <c r="AH296" s="112"/>
      <c r="AI296" s="112"/>
      <c r="AJ296" s="112"/>
      <c r="AK296" s="112"/>
      <c r="AL296" s="112"/>
    </row>
    <row r="297" spans="1:38" ht="15.75" customHeight="1" x14ac:dyDescent="0.25">
      <c r="A297" s="112"/>
    </row>
    <row r="298" spans="1:38" ht="15.75" customHeight="1" x14ac:dyDescent="0.25">
      <c r="A298" s="112"/>
    </row>
    <row r="299" spans="1:38" ht="15.75" customHeight="1" x14ac:dyDescent="0.25">
      <c r="A299" s="112"/>
    </row>
    <row r="300" spans="1:38" ht="15.75" customHeight="1" x14ac:dyDescent="0.25">
      <c r="A300" s="112"/>
    </row>
    <row r="301" spans="1:38" ht="15.75" customHeight="1" x14ac:dyDescent="0.25">
      <c r="A301" s="112"/>
    </row>
    <row r="302" spans="1:38" ht="15.75" customHeight="1" x14ac:dyDescent="0.25">
      <c r="A302" s="112"/>
    </row>
    <row r="303" spans="1:38" ht="15.75" customHeight="1" x14ac:dyDescent="0.25">
      <c r="A303" s="112"/>
    </row>
    <row r="304" spans="1:38" ht="15.75" customHeight="1" x14ac:dyDescent="0.25">
      <c r="A304" s="112"/>
    </row>
    <row r="305" spans="1:1" ht="15.75" customHeight="1" x14ac:dyDescent="0.25">
      <c r="A305" s="112"/>
    </row>
    <row r="306" spans="1:1" ht="15.75" customHeight="1" x14ac:dyDescent="0.25">
      <c r="A306" s="112"/>
    </row>
    <row r="307" spans="1:1" ht="15.75" customHeight="1" x14ac:dyDescent="0.25">
      <c r="A307" s="112"/>
    </row>
    <row r="308" spans="1:1" ht="15.75" customHeight="1" x14ac:dyDescent="0.25">
      <c r="A308" s="112"/>
    </row>
    <row r="309" spans="1:1" ht="15.75" customHeight="1" x14ac:dyDescent="0.25">
      <c r="A309" s="112"/>
    </row>
    <row r="310" spans="1:1" ht="15.75" customHeight="1" x14ac:dyDescent="0.25">
      <c r="A310" s="112"/>
    </row>
    <row r="311" spans="1:1" ht="15.75" customHeight="1" x14ac:dyDescent="0.25">
      <c r="A311" s="112"/>
    </row>
    <row r="312" spans="1:1" ht="15.75" customHeight="1" x14ac:dyDescent="0.25">
      <c r="A312" s="112"/>
    </row>
    <row r="313" spans="1:1" ht="15.75" customHeight="1" x14ac:dyDescent="0.25">
      <c r="A313" s="112"/>
    </row>
    <row r="314" spans="1:1" ht="15.75" customHeight="1" x14ac:dyDescent="0.25">
      <c r="A314" s="112"/>
    </row>
    <row r="315" spans="1:1" ht="15.75" customHeight="1" x14ac:dyDescent="0.25">
      <c r="A315" s="112"/>
    </row>
    <row r="316" spans="1:1" ht="15.75" customHeight="1" x14ac:dyDescent="0.25">
      <c r="A316" s="112"/>
    </row>
    <row r="317" spans="1:1" ht="15.75" customHeight="1" x14ac:dyDescent="0.25">
      <c r="A317" s="112"/>
    </row>
    <row r="318" spans="1:1" ht="15.75" customHeight="1" x14ac:dyDescent="0.25">
      <c r="A318" s="112"/>
    </row>
    <row r="319" spans="1:1" ht="15.75" customHeight="1" x14ac:dyDescent="0.25">
      <c r="A319" s="112"/>
    </row>
    <row r="320" spans="1:1" ht="15.75" customHeight="1" x14ac:dyDescent="0.25">
      <c r="A320" s="112"/>
    </row>
    <row r="321" spans="1:1" ht="15.75" customHeight="1" x14ac:dyDescent="0.25">
      <c r="A321" s="112"/>
    </row>
    <row r="322" spans="1:1" ht="15.75" customHeight="1" x14ac:dyDescent="0.25">
      <c r="A322" s="112"/>
    </row>
    <row r="323" spans="1:1" ht="15.75" customHeight="1" x14ac:dyDescent="0.25">
      <c r="A323" s="112"/>
    </row>
    <row r="324" spans="1:1" ht="15.75" customHeight="1" x14ac:dyDescent="0.25">
      <c r="A324" s="112"/>
    </row>
    <row r="325" spans="1:1" ht="15.75" customHeight="1" x14ac:dyDescent="0.25">
      <c r="A325" s="112"/>
    </row>
    <row r="326" spans="1:1" ht="15.75" customHeight="1" x14ac:dyDescent="0.25">
      <c r="A326" s="112"/>
    </row>
    <row r="327" spans="1:1" ht="15.75" customHeight="1" x14ac:dyDescent="0.25">
      <c r="A327" s="112"/>
    </row>
    <row r="328" spans="1:1" ht="15.75" customHeight="1" x14ac:dyDescent="0.25">
      <c r="A328" s="112"/>
    </row>
    <row r="329" spans="1:1" ht="15.75" customHeight="1" x14ac:dyDescent="0.25">
      <c r="A329" s="112"/>
    </row>
    <row r="330" spans="1:1" ht="15.75" customHeight="1" x14ac:dyDescent="0.25">
      <c r="A330" s="112"/>
    </row>
    <row r="331" spans="1:1" ht="15.75" customHeight="1" x14ac:dyDescent="0.25">
      <c r="A331" s="112"/>
    </row>
    <row r="332" spans="1:1" ht="15.75" customHeight="1" x14ac:dyDescent="0.25">
      <c r="A332" s="112"/>
    </row>
    <row r="333" spans="1:1" ht="15.75" customHeight="1" x14ac:dyDescent="0.25">
      <c r="A333" s="112"/>
    </row>
    <row r="334" spans="1:1" ht="15.75" customHeight="1" x14ac:dyDescent="0.25">
      <c r="A334" s="112"/>
    </row>
    <row r="335" spans="1:1" ht="15.75" customHeight="1" x14ac:dyDescent="0.25">
      <c r="A335" s="112"/>
    </row>
    <row r="336" spans="1:1" ht="15.75" customHeight="1" x14ac:dyDescent="0.25">
      <c r="A336" s="112"/>
    </row>
    <row r="337" spans="1:1" ht="15.75" customHeight="1" x14ac:dyDescent="0.25">
      <c r="A337" s="112"/>
    </row>
    <row r="338" spans="1:1" ht="15.75" customHeight="1" x14ac:dyDescent="0.25">
      <c r="A338" s="112"/>
    </row>
    <row r="339" spans="1:1" ht="15.75" customHeight="1" x14ac:dyDescent="0.25">
      <c r="A339" s="112"/>
    </row>
    <row r="340" spans="1:1" ht="15.75" customHeight="1" x14ac:dyDescent="0.25">
      <c r="A340" s="112"/>
    </row>
    <row r="341" spans="1:1" ht="15.75" customHeight="1" x14ac:dyDescent="0.25">
      <c r="A341" s="112"/>
    </row>
    <row r="342" spans="1:1" ht="15.75" customHeight="1" x14ac:dyDescent="0.25">
      <c r="A342" s="112"/>
    </row>
    <row r="343" spans="1:1" ht="15.75" customHeight="1" x14ac:dyDescent="0.25">
      <c r="A343" s="112"/>
    </row>
    <row r="344" spans="1:1" ht="15.75" customHeight="1" x14ac:dyDescent="0.25">
      <c r="A344" s="112"/>
    </row>
    <row r="345" spans="1:1" ht="15.75" customHeight="1" x14ac:dyDescent="0.25">
      <c r="A345" s="112"/>
    </row>
    <row r="346" spans="1:1" ht="15.75" customHeight="1" x14ac:dyDescent="0.25">
      <c r="A346" s="112"/>
    </row>
    <row r="347" spans="1:1" ht="15.75" customHeight="1" x14ac:dyDescent="0.25">
      <c r="A347" s="112"/>
    </row>
    <row r="348" spans="1:1" ht="15.75" customHeight="1" x14ac:dyDescent="0.25">
      <c r="A348" s="112"/>
    </row>
    <row r="349" spans="1:1" ht="15.75" customHeight="1" x14ac:dyDescent="0.25">
      <c r="A349" s="112"/>
    </row>
    <row r="350" spans="1:1" ht="15.75" customHeight="1" x14ac:dyDescent="0.25">
      <c r="A350" s="112"/>
    </row>
    <row r="351" spans="1:1" ht="15.75" customHeight="1" x14ac:dyDescent="0.25">
      <c r="A351" s="112"/>
    </row>
    <row r="352" spans="1:1" ht="15.75" customHeight="1" x14ac:dyDescent="0.25">
      <c r="A352" s="112"/>
    </row>
    <row r="353" spans="1:1" ht="15.75" customHeight="1" x14ac:dyDescent="0.25">
      <c r="A353" s="112"/>
    </row>
    <row r="354" spans="1:1" ht="15.75" customHeight="1" x14ac:dyDescent="0.25">
      <c r="A354" s="112"/>
    </row>
    <row r="355" spans="1:1" ht="15.75" customHeight="1" x14ac:dyDescent="0.25">
      <c r="A355" s="112"/>
    </row>
    <row r="356" spans="1:1" ht="15.75" customHeight="1" x14ac:dyDescent="0.25">
      <c r="A356" s="112"/>
    </row>
    <row r="357" spans="1:1" ht="15.75" customHeight="1" x14ac:dyDescent="0.25">
      <c r="A357" s="112"/>
    </row>
    <row r="358" spans="1:1" ht="15.75" customHeight="1" x14ac:dyDescent="0.25">
      <c r="A358" s="112"/>
    </row>
    <row r="359" spans="1:1" ht="15.75" customHeight="1" x14ac:dyDescent="0.25">
      <c r="A359" s="112"/>
    </row>
    <row r="360" spans="1:1" ht="15.75" customHeight="1" x14ac:dyDescent="0.25">
      <c r="A360" s="112"/>
    </row>
    <row r="361" spans="1:1" ht="15.75" customHeight="1" x14ac:dyDescent="0.25">
      <c r="A361" s="112"/>
    </row>
    <row r="362" spans="1:1" ht="15.75" customHeight="1" x14ac:dyDescent="0.25">
      <c r="A362" s="112"/>
    </row>
    <row r="363" spans="1:1" ht="15.75" customHeight="1" x14ac:dyDescent="0.25">
      <c r="A363" s="112"/>
    </row>
    <row r="364" spans="1:1" ht="15.75" customHeight="1" x14ac:dyDescent="0.25">
      <c r="A364" s="112"/>
    </row>
    <row r="365" spans="1:1" ht="15.75" customHeight="1" x14ac:dyDescent="0.25">
      <c r="A365" s="112"/>
    </row>
    <row r="366" spans="1:1" ht="15.75" customHeight="1" x14ac:dyDescent="0.25">
      <c r="A366" s="112"/>
    </row>
    <row r="367" spans="1:1" ht="15.75" customHeight="1" x14ac:dyDescent="0.25">
      <c r="A367" s="112"/>
    </row>
    <row r="368" spans="1:1" ht="15.75" customHeight="1" x14ac:dyDescent="0.25">
      <c r="A368" s="112"/>
    </row>
    <row r="369" spans="1:1" ht="15.75" customHeight="1" x14ac:dyDescent="0.25">
      <c r="A369" s="112"/>
    </row>
    <row r="370" spans="1:1" ht="15.75" customHeight="1" x14ac:dyDescent="0.25">
      <c r="A370" s="112"/>
    </row>
    <row r="371" spans="1:1" ht="15.75" customHeight="1" x14ac:dyDescent="0.25">
      <c r="A371" s="112"/>
    </row>
    <row r="372" spans="1:1" ht="15.75" customHeight="1" x14ac:dyDescent="0.25">
      <c r="A372" s="112"/>
    </row>
    <row r="373" spans="1:1" ht="15.75" customHeight="1" x14ac:dyDescent="0.25">
      <c r="A373" s="112"/>
    </row>
    <row r="374" spans="1:1" ht="15.75" customHeight="1" x14ac:dyDescent="0.25">
      <c r="A374" s="112"/>
    </row>
    <row r="375" spans="1:1" ht="15.75" customHeight="1" x14ac:dyDescent="0.25">
      <c r="A375" s="112"/>
    </row>
    <row r="376" spans="1:1" ht="15.75" customHeight="1" x14ac:dyDescent="0.25">
      <c r="A376" s="112"/>
    </row>
    <row r="377" spans="1:1" ht="15.75" customHeight="1" x14ac:dyDescent="0.25">
      <c r="A377" s="112"/>
    </row>
    <row r="378" spans="1:1" ht="15.75" customHeight="1" x14ac:dyDescent="0.25">
      <c r="A378" s="112"/>
    </row>
    <row r="379" spans="1:1" ht="15.75" customHeight="1" x14ac:dyDescent="0.25">
      <c r="A379" s="112"/>
    </row>
    <row r="380" spans="1:1" ht="15.75" customHeight="1" x14ac:dyDescent="0.25">
      <c r="A380" s="112"/>
    </row>
    <row r="381" spans="1:1" ht="15.75" customHeight="1" x14ac:dyDescent="0.25">
      <c r="A381" s="112"/>
    </row>
    <row r="382" spans="1:1" ht="15.75" customHeight="1" x14ac:dyDescent="0.25">
      <c r="A382" s="112"/>
    </row>
    <row r="383" spans="1:1" ht="15.75" customHeight="1" x14ac:dyDescent="0.25">
      <c r="A383" s="112"/>
    </row>
    <row r="384" spans="1:1" ht="15.75" customHeight="1" x14ac:dyDescent="0.25">
      <c r="A384" s="112"/>
    </row>
    <row r="385" spans="1:1" ht="15.75" customHeight="1" x14ac:dyDescent="0.25">
      <c r="A385" s="112"/>
    </row>
    <row r="386" spans="1:1" ht="15.75" customHeight="1" x14ac:dyDescent="0.25">
      <c r="A386" s="112"/>
    </row>
    <row r="387" spans="1:1" ht="15.75" customHeight="1" x14ac:dyDescent="0.25">
      <c r="A387" s="112"/>
    </row>
    <row r="388" spans="1:1" ht="15.75" customHeight="1" x14ac:dyDescent="0.25">
      <c r="A388" s="112"/>
    </row>
    <row r="389" spans="1:1" ht="15.75" customHeight="1" x14ac:dyDescent="0.25">
      <c r="A389" s="112"/>
    </row>
    <row r="390" spans="1:1" ht="15.75" customHeight="1" x14ac:dyDescent="0.25">
      <c r="A390" s="112"/>
    </row>
    <row r="391" spans="1:1" ht="15.75" customHeight="1" x14ac:dyDescent="0.25">
      <c r="A391" s="112"/>
    </row>
    <row r="392" spans="1:1" ht="15.75" customHeight="1" x14ac:dyDescent="0.25">
      <c r="A392" s="112"/>
    </row>
    <row r="393" spans="1:1" ht="15.75" customHeight="1" x14ac:dyDescent="0.25">
      <c r="A393" s="112"/>
    </row>
    <row r="394" spans="1:1" ht="15.75" customHeight="1" x14ac:dyDescent="0.25">
      <c r="A394" s="112"/>
    </row>
    <row r="395" spans="1:1" ht="15.75" customHeight="1" x14ac:dyDescent="0.25">
      <c r="A395" s="112"/>
    </row>
    <row r="396" spans="1:1" ht="15.75" customHeight="1" x14ac:dyDescent="0.25">
      <c r="A396" s="112"/>
    </row>
    <row r="397" spans="1:1" ht="15.75" customHeight="1" x14ac:dyDescent="0.25">
      <c r="A397" s="112"/>
    </row>
    <row r="398" spans="1:1" ht="15.75" customHeight="1" x14ac:dyDescent="0.25">
      <c r="A398" s="112"/>
    </row>
    <row r="399" spans="1:1" ht="15.75" customHeight="1" x14ac:dyDescent="0.25">
      <c r="A399" s="112"/>
    </row>
    <row r="400" spans="1:1" ht="15.75" customHeight="1" x14ac:dyDescent="0.25">
      <c r="A400" s="112"/>
    </row>
    <row r="401" spans="1:1" ht="15.75" customHeight="1" x14ac:dyDescent="0.25">
      <c r="A401" s="112"/>
    </row>
    <row r="402" spans="1:1" ht="15.75" customHeight="1" x14ac:dyDescent="0.25">
      <c r="A402" s="112"/>
    </row>
    <row r="403" spans="1:1" ht="15.75" customHeight="1" x14ac:dyDescent="0.25">
      <c r="A403" s="112"/>
    </row>
    <row r="404" spans="1:1" ht="15.75" customHeight="1" x14ac:dyDescent="0.25">
      <c r="A404" s="112"/>
    </row>
    <row r="405" spans="1:1" ht="15.75" customHeight="1" x14ac:dyDescent="0.25">
      <c r="A405" s="112"/>
    </row>
    <row r="406" spans="1:1" ht="15.75" customHeight="1" x14ac:dyDescent="0.25">
      <c r="A406" s="112"/>
    </row>
    <row r="407" spans="1:1" ht="15.75" customHeight="1" x14ac:dyDescent="0.25">
      <c r="A407" s="112"/>
    </row>
    <row r="408" spans="1:1" ht="15.75" customHeight="1" x14ac:dyDescent="0.25">
      <c r="A408" s="112"/>
    </row>
    <row r="409" spans="1:1" ht="15.75" customHeight="1" x14ac:dyDescent="0.25">
      <c r="A409" s="112"/>
    </row>
    <row r="410" spans="1:1" ht="15.75" customHeight="1" x14ac:dyDescent="0.25">
      <c r="A410" s="112"/>
    </row>
    <row r="411" spans="1:1" ht="15.75" customHeight="1" x14ac:dyDescent="0.25">
      <c r="A411" s="112"/>
    </row>
    <row r="412" spans="1:1" ht="15.75" customHeight="1" x14ac:dyDescent="0.25">
      <c r="A412" s="112"/>
    </row>
    <row r="413" spans="1:1" ht="15.75" customHeight="1" x14ac:dyDescent="0.25">
      <c r="A413" s="112"/>
    </row>
    <row r="414" spans="1:1" ht="15.75" customHeight="1" x14ac:dyDescent="0.25">
      <c r="A414" s="112"/>
    </row>
    <row r="415" spans="1:1" ht="15.75" customHeight="1" x14ac:dyDescent="0.25">
      <c r="A415" s="112"/>
    </row>
    <row r="416" spans="1:1" ht="15.75" customHeight="1" x14ac:dyDescent="0.25">
      <c r="A416" s="112"/>
    </row>
    <row r="417" spans="1:1" ht="15.75" customHeight="1" x14ac:dyDescent="0.25">
      <c r="A417" s="112"/>
    </row>
    <row r="418" spans="1:1" ht="15.75" customHeight="1" x14ac:dyDescent="0.25">
      <c r="A418" s="112"/>
    </row>
    <row r="419" spans="1:1" ht="15.75" customHeight="1" x14ac:dyDescent="0.25">
      <c r="A419" s="112"/>
    </row>
    <row r="420" spans="1:1" ht="15.75" customHeight="1" x14ac:dyDescent="0.25">
      <c r="A420" s="112"/>
    </row>
    <row r="421" spans="1:1" ht="15.75" customHeight="1" x14ac:dyDescent="0.25">
      <c r="A421" s="112"/>
    </row>
    <row r="422" spans="1:1" ht="15.75" customHeight="1" x14ac:dyDescent="0.25">
      <c r="A422" s="112"/>
    </row>
    <row r="423" spans="1:1" ht="15.75" customHeight="1" x14ac:dyDescent="0.25">
      <c r="A423" s="112"/>
    </row>
    <row r="424" spans="1:1" ht="15.75" customHeight="1" x14ac:dyDescent="0.25">
      <c r="A424" s="112"/>
    </row>
    <row r="425" spans="1:1" ht="15.75" customHeight="1" x14ac:dyDescent="0.25">
      <c r="A425" s="112"/>
    </row>
    <row r="426" spans="1:1" ht="15.75" customHeight="1" x14ac:dyDescent="0.25">
      <c r="A426" s="112"/>
    </row>
    <row r="427" spans="1:1" ht="15.75" customHeight="1" x14ac:dyDescent="0.25">
      <c r="A427" s="112"/>
    </row>
    <row r="428" spans="1:1" ht="15.75" customHeight="1" x14ac:dyDescent="0.25">
      <c r="A428" s="112"/>
    </row>
    <row r="429" spans="1:1" ht="15.75" customHeight="1" x14ac:dyDescent="0.25">
      <c r="A429" s="112"/>
    </row>
    <row r="430" spans="1:1" ht="15.75" customHeight="1" x14ac:dyDescent="0.25">
      <c r="A430" s="112"/>
    </row>
    <row r="431" spans="1:1" ht="15.75" customHeight="1" x14ac:dyDescent="0.25">
      <c r="A431" s="112"/>
    </row>
    <row r="432" spans="1:1" ht="15.75" customHeight="1" x14ac:dyDescent="0.25">
      <c r="A432" s="112"/>
    </row>
    <row r="433" spans="1:1" ht="15.75" customHeight="1" x14ac:dyDescent="0.25">
      <c r="A433" s="112"/>
    </row>
    <row r="434" spans="1:1" ht="15.75" customHeight="1" x14ac:dyDescent="0.25">
      <c r="A434" s="112"/>
    </row>
    <row r="435" spans="1:1" ht="15.75" customHeight="1" x14ac:dyDescent="0.25">
      <c r="A435" s="112"/>
    </row>
    <row r="436" spans="1:1" ht="15.75" customHeight="1" x14ac:dyDescent="0.25">
      <c r="A436" s="112"/>
    </row>
    <row r="437" spans="1:1" ht="15.75" customHeight="1" x14ac:dyDescent="0.25">
      <c r="A437" s="112"/>
    </row>
    <row r="438" spans="1:1" ht="15.75" customHeight="1" x14ac:dyDescent="0.25">
      <c r="A438" s="112"/>
    </row>
    <row r="439" spans="1:1" ht="15.75" customHeight="1" x14ac:dyDescent="0.25">
      <c r="A439" s="112"/>
    </row>
    <row r="440" spans="1:1" ht="15.75" customHeight="1" x14ac:dyDescent="0.25">
      <c r="A440" s="112"/>
    </row>
    <row r="441" spans="1:1" ht="15.75" customHeight="1" x14ac:dyDescent="0.25">
      <c r="A441" s="112"/>
    </row>
    <row r="442" spans="1:1" ht="15.75" customHeight="1" x14ac:dyDescent="0.25">
      <c r="A442" s="112"/>
    </row>
    <row r="443" spans="1:1" ht="15.75" customHeight="1" x14ac:dyDescent="0.25">
      <c r="A443" s="112"/>
    </row>
    <row r="444" spans="1:1" ht="15.75" customHeight="1" x14ac:dyDescent="0.25">
      <c r="A444" s="112"/>
    </row>
    <row r="445" spans="1:1" ht="15.75" customHeight="1" x14ac:dyDescent="0.25">
      <c r="A445" s="112"/>
    </row>
    <row r="446" spans="1:1" ht="15.75" customHeight="1" x14ac:dyDescent="0.25">
      <c r="A446" s="112"/>
    </row>
    <row r="447" spans="1:1" ht="15.75" customHeight="1" x14ac:dyDescent="0.25">
      <c r="A447" s="112"/>
    </row>
    <row r="448" spans="1:1" ht="15.75" customHeight="1" x14ac:dyDescent="0.25">
      <c r="A448" s="112"/>
    </row>
    <row r="449" spans="1:1" ht="15.75" customHeight="1" x14ac:dyDescent="0.25">
      <c r="A449" s="112"/>
    </row>
    <row r="450" spans="1:1" ht="15.75" customHeight="1" x14ac:dyDescent="0.25">
      <c r="A450" s="112"/>
    </row>
    <row r="451" spans="1:1" ht="15.75" customHeight="1" x14ac:dyDescent="0.25">
      <c r="A451" s="112"/>
    </row>
    <row r="452" spans="1:1" ht="15.75" customHeight="1" x14ac:dyDescent="0.25">
      <c r="A452" s="112"/>
    </row>
    <row r="453" spans="1:1" ht="15.75" customHeight="1" x14ac:dyDescent="0.25">
      <c r="A453" s="112"/>
    </row>
    <row r="454" spans="1:1" ht="15.75" customHeight="1" x14ac:dyDescent="0.25">
      <c r="A454" s="112"/>
    </row>
    <row r="455" spans="1:1" ht="15.75" customHeight="1" x14ac:dyDescent="0.25">
      <c r="A455" s="112"/>
    </row>
    <row r="456" spans="1:1" ht="15.75" customHeight="1" x14ac:dyDescent="0.25">
      <c r="A456" s="112"/>
    </row>
    <row r="457" spans="1:1" ht="15.75" customHeight="1" x14ac:dyDescent="0.25">
      <c r="A457" s="112"/>
    </row>
    <row r="458" spans="1:1" ht="15.75" customHeight="1" x14ac:dyDescent="0.25">
      <c r="A458" s="112"/>
    </row>
    <row r="459" spans="1:1" ht="15.75" customHeight="1" x14ac:dyDescent="0.25">
      <c r="A459" s="112"/>
    </row>
    <row r="460" spans="1:1" ht="15.75" customHeight="1" x14ac:dyDescent="0.25">
      <c r="A460" s="112"/>
    </row>
    <row r="461" spans="1:1" ht="15.75" customHeight="1" x14ac:dyDescent="0.25">
      <c r="A461" s="112"/>
    </row>
    <row r="462" spans="1:1" ht="15.75" customHeight="1" x14ac:dyDescent="0.25">
      <c r="A462" s="112"/>
    </row>
    <row r="463" spans="1:1" ht="15.75" customHeight="1" x14ac:dyDescent="0.25">
      <c r="A463" s="112"/>
    </row>
    <row r="464" spans="1:1" ht="15.75" customHeight="1" x14ac:dyDescent="0.25">
      <c r="A464" s="112"/>
    </row>
    <row r="465" spans="1:1" ht="15.75" customHeight="1" x14ac:dyDescent="0.25">
      <c r="A465" s="112"/>
    </row>
    <row r="466" spans="1:1" ht="15.75" customHeight="1" x14ac:dyDescent="0.25">
      <c r="A466" s="112"/>
    </row>
    <row r="467" spans="1:1" ht="15.75" customHeight="1" x14ac:dyDescent="0.25">
      <c r="A467" s="112"/>
    </row>
    <row r="468" spans="1:1" ht="15.75" customHeight="1" x14ac:dyDescent="0.25">
      <c r="A468" s="112"/>
    </row>
    <row r="469" spans="1:1" ht="15.75" customHeight="1" x14ac:dyDescent="0.25">
      <c r="A469" s="112"/>
    </row>
    <row r="470" spans="1:1" ht="15.75" customHeight="1" x14ac:dyDescent="0.25">
      <c r="A470" s="112"/>
    </row>
    <row r="471" spans="1:1" ht="15.75" customHeight="1" x14ac:dyDescent="0.25">
      <c r="A471" s="112"/>
    </row>
    <row r="472" spans="1:1" ht="15.75" customHeight="1" x14ac:dyDescent="0.25">
      <c r="A472" s="112"/>
    </row>
    <row r="473" spans="1:1" ht="15.75" customHeight="1" x14ac:dyDescent="0.25">
      <c r="A473" s="112"/>
    </row>
    <row r="474" spans="1:1" ht="15.75" customHeight="1" x14ac:dyDescent="0.25">
      <c r="A474" s="112"/>
    </row>
    <row r="475" spans="1:1" ht="15.75" customHeight="1" x14ac:dyDescent="0.25">
      <c r="A475" s="112"/>
    </row>
    <row r="476" spans="1:1" ht="15.75" customHeight="1" x14ac:dyDescent="0.25">
      <c r="A476" s="112"/>
    </row>
    <row r="477" spans="1:1" ht="15.75" customHeight="1" x14ac:dyDescent="0.25">
      <c r="A477" s="112"/>
    </row>
    <row r="478" spans="1:1" ht="15.75" customHeight="1" x14ac:dyDescent="0.25">
      <c r="A478" s="112"/>
    </row>
    <row r="479" spans="1:1" ht="15.75" customHeight="1" x14ac:dyDescent="0.25">
      <c r="A479" s="112"/>
    </row>
    <row r="480" spans="1:1" ht="15.75" customHeight="1" x14ac:dyDescent="0.25">
      <c r="A480" s="112"/>
    </row>
    <row r="481" spans="1:1" ht="15.75" customHeight="1" x14ac:dyDescent="0.25">
      <c r="A481" s="112"/>
    </row>
    <row r="482" spans="1:1" ht="15.75" customHeight="1" x14ac:dyDescent="0.25">
      <c r="A482" s="112"/>
    </row>
    <row r="483" spans="1:1" ht="15.75" customHeight="1" x14ac:dyDescent="0.25">
      <c r="A483" s="112"/>
    </row>
    <row r="484" spans="1:1" ht="15.75" customHeight="1" x14ac:dyDescent="0.25">
      <c r="A484" s="112"/>
    </row>
    <row r="485" spans="1:1" ht="15.75" customHeight="1" x14ac:dyDescent="0.25">
      <c r="A485" s="112"/>
    </row>
    <row r="486" spans="1:1" ht="15.75" customHeight="1" x14ac:dyDescent="0.25">
      <c r="A486" s="112"/>
    </row>
    <row r="487" spans="1:1" ht="15.75" customHeight="1" x14ac:dyDescent="0.25">
      <c r="A487" s="112"/>
    </row>
    <row r="488" spans="1:1" ht="15.75" customHeight="1" x14ac:dyDescent="0.25">
      <c r="A488" s="112"/>
    </row>
    <row r="489" spans="1:1" ht="15.75" customHeight="1" x14ac:dyDescent="0.25">
      <c r="A489" s="112"/>
    </row>
    <row r="490" spans="1:1" ht="15.75" customHeight="1" x14ac:dyDescent="0.25">
      <c r="A490" s="112"/>
    </row>
    <row r="491" spans="1:1" ht="15.75" customHeight="1" x14ac:dyDescent="0.25">
      <c r="A491" s="112"/>
    </row>
    <row r="492" spans="1:1" ht="15.75" customHeight="1" x14ac:dyDescent="0.25">
      <c r="A492" s="112"/>
    </row>
    <row r="493" spans="1:1" ht="15.75" customHeight="1" x14ac:dyDescent="0.25">
      <c r="A493" s="112"/>
    </row>
    <row r="494" spans="1:1" ht="15.75" customHeight="1" x14ac:dyDescent="0.25">
      <c r="A494" s="112"/>
    </row>
    <row r="495" spans="1:1" ht="15.75" customHeight="1" x14ac:dyDescent="0.25">
      <c r="A495" s="112"/>
    </row>
    <row r="496" spans="1:1" ht="15.75" customHeight="1" x14ac:dyDescent="0.25">
      <c r="A496" s="112"/>
    </row>
    <row r="497" spans="1:1" ht="15.75" customHeight="1" x14ac:dyDescent="0.25">
      <c r="A497" s="112"/>
    </row>
    <row r="498" spans="1:1" ht="15.75" customHeight="1" x14ac:dyDescent="0.25">
      <c r="A498" s="112"/>
    </row>
    <row r="499" spans="1:1" ht="15.75" customHeight="1" x14ac:dyDescent="0.25">
      <c r="A499" s="112"/>
    </row>
    <row r="500" spans="1:1" ht="15.75" customHeight="1" x14ac:dyDescent="0.25">
      <c r="A500" s="112"/>
    </row>
    <row r="501" spans="1:1" ht="15.75" customHeight="1" x14ac:dyDescent="0.25">
      <c r="A501" s="112"/>
    </row>
    <row r="502" spans="1:1" ht="15.75" customHeight="1" x14ac:dyDescent="0.25">
      <c r="A502" s="112"/>
    </row>
    <row r="503" spans="1:1" ht="15.75" customHeight="1" x14ac:dyDescent="0.25">
      <c r="A503" s="112"/>
    </row>
    <row r="504" spans="1:1" ht="15.75" customHeight="1" x14ac:dyDescent="0.25">
      <c r="A504" s="112"/>
    </row>
    <row r="505" spans="1:1" ht="15.75" customHeight="1" x14ac:dyDescent="0.25">
      <c r="A505" s="112"/>
    </row>
    <row r="506" spans="1:1" ht="15.75" customHeight="1" x14ac:dyDescent="0.25">
      <c r="A506" s="112"/>
    </row>
    <row r="507" spans="1:1" ht="15.75" customHeight="1" x14ac:dyDescent="0.25">
      <c r="A507" s="112"/>
    </row>
    <row r="508" spans="1:1" ht="15.75" customHeight="1" x14ac:dyDescent="0.25">
      <c r="A508" s="112"/>
    </row>
    <row r="509" spans="1:1" ht="15.75" customHeight="1" x14ac:dyDescent="0.25">
      <c r="A509" s="112"/>
    </row>
    <row r="510" spans="1:1" ht="15.75" customHeight="1" x14ac:dyDescent="0.25">
      <c r="A510" s="112"/>
    </row>
    <row r="511" spans="1:1" ht="15.75" customHeight="1" x14ac:dyDescent="0.25">
      <c r="A511" s="112"/>
    </row>
    <row r="512" spans="1:1" ht="15.75" customHeight="1" x14ac:dyDescent="0.25">
      <c r="A512" s="112"/>
    </row>
    <row r="513" spans="1:1" ht="15.75" customHeight="1" x14ac:dyDescent="0.25">
      <c r="A513" s="112"/>
    </row>
    <row r="514" spans="1:1" ht="15.75" customHeight="1" x14ac:dyDescent="0.25">
      <c r="A514" s="112"/>
    </row>
    <row r="515" spans="1:1" ht="15.75" customHeight="1" x14ac:dyDescent="0.25">
      <c r="A515" s="112"/>
    </row>
    <row r="516" spans="1:1" ht="15.75" customHeight="1" x14ac:dyDescent="0.25">
      <c r="A516" s="112"/>
    </row>
    <row r="517" spans="1:1" ht="15.75" customHeight="1" x14ac:dyDescent="0.25">
      <c r="A517" s="112"/>
    </row>
    <row r="518" spans="1:1" ht="15.75" customHeight="1" x14ac:dyDescent="0.25">
      <c r="A518" s="112"/>
    </row>
    <row r="519" spans="1:1" ht="15.75" customHeight="1" x14ac:dyDescent="0.25">
      <c r="A519" s="112"/>
    </row>
    <row r="520" spans="1:1" ht="15.75" customHeight="1" x14ac:dyDescent="0.25">
      <c r="A520" s="112"/>
    </row>
    <row r="521" spans="1:1" ht="15.75" customHeight="1" x14ac:dyDescent="0.25">
      <c r="A521" s="112"/>
    </row>
    <row r="522" spans="1:1" ht="15.75" customHeight="1" x14ac:dyDescent="0.25">
      <c r="A522" s="112"/>
    </row>
    <row r="523" spans="1:1" ht="15.75" customHeight="1" x14ac:dyDescent="0.25">
      <c r="A523" s="112"/>
    </row>
    <row r="524" spans="1:1" ht="15.75" customHeight="1" x14ac:dyDescent="0.25">
      <c r="A524" s="112"/>
    </row>
    <row r="525" spans="1:1" ht="15.75" customHeight="1" x14ac:dyDescent="0.25">
      <c r="A525" s="112"/>
    </row>
    <row r="526" spans="1:1" ht="15.75" customHeight="1" x14ac:dyDescent="0.25">
      <c r="A526" s="112"/>
    </row>
    <row r="527" spans="1:1" ht="15.75" customHeight="1" x14ac:dyDescent="0.25">
      <c r="A527" s="112"/>
    </row>
    <row r="528" spans="1:1" ht="15.75" customHeight="1" x14ac:dyDescent="0.25">
      <c r="A528" s="112"/>
    </row>
    <row r="529" spans="1:1" ht="15.75" customHeight="1" x14ac:dyDescent="0.25">
      <c r="A529" s="112"/>
    </row>
    <row r="530" spans="1:1" ht="15.75" customHeight="1" x14ac:dyDescent="0.25">
      <c r="A530" s="112"/>
    </row>
    <row r="531" spans="1:1" ht="15.75" customHeight="1" x14ac:dyDescent="0.25">
      <c r="A531" s="112"/>
    </row>
    <row r="532" spans="1:1" ht="15.75" customHeight="1" x14ac:dyDescent="0.25">
      <c r="A532" s="112"/>
    </row>
    <row r="533" spans="1:1" ht="15.75" customHeight="1" x14ac:dyDescent="0.25">
      <c r="A533" s="112"/>
    </row>
    <row r="534" spans="1:1" ht="15.75" customHeight="1" x14ac:dyDescent="0.25">
      <c r="A534" s="112"/>
    </row>
    <row r="535" spans="1:1" ht="15.75" customHeight="1" x14ac:dyDescent="0.25">
      <c r="A535" s="112"/>
    </row>
    <row r="536" spans="1:1" ht="15.75" customHeight="1" x14ac:dyDescent="0.25">
      <c r="A536" s="112"/>
    </row>
    <row r="537" spans="1:1" ht="15.75" customHeight="1" x14ac:dyDescent="0.25">
      <c r="A537" s="112"/>
    </row>
    <row r="538" spans="1:1" ht="15.75" customHeight="1" x14ac:dyDescent="0.25">
      <c r="A538" s="112"/>
    </row>
    <row r="539" spans="1:1" ht="15.75" customHeight="1" x14ac:dyDescent="0.25">
      <c r="A539" s="112"/>
    </row>
    <row r="540" spans="1:1" ht="15.75" customHeight="1" x14ac:dyDescent="0.25">
      <c r="A540" s="112"/>
    </row>
    <row r="541" spans="1:1" ht="15.75" customHeight="1" x14ac:dyDescent="0.25">
      <c r="A541" s="112"/>
    </row>
    <row r="542" spans="1:1" ht="15.75" customHeight="1" x14ac:dyDescent="0.25">
      <c r="A542" s="112"/>
    </row>
    <row r="543" spans="1:1" ht="15.75" customHeight="1" x14ac:dyDescent="0.25">
      <c r="A543" s="112"/>
    </row>
    <row r="544" spans="1:1" ht="15.75" customHeight="1" x14ac:dyDescent="0.25">
      <c r="A544" s="112"/>
    </row>
    <row r="545" spans="1:1" ht="15.75" customHeight="1" x14ac:dyDescent="0.25">
      <c r="A545" s="112"/>
    </row>
    <row r="546" spans="1:1" ht="15.75" customHeight="1" x14ac:dyDescent="0.25">
      <c r="A546" s="112"/>
    </row>
    <row r="547" spans="1:1" ht="15.75" customHeight="1" x14ac:dyDescent="0.25">
      <c r="A547" s="112"/>
    </row>
    <row r="548" spans="1:1" ht="15.75" customHeight="1" x14ac:dyDescent="0.25">
      <c r="A548" s="112"/>
    </row>
    <row r="549" spans="1:1" ht="15.75" customHeight="1" x14ac:dyDescent="0.25">
      <c r="A549" s="112"/>
    </row>
    <row r="550" spans="1:1" ht="15.75" customHeight="1" x14ac:dyDescent="0.25">
      <c r="A550" s="112"/>
    </row>
    <row r="551" spans="1:1" ht="15.75" customHeight="1" x14ac:dyDescent="0.25">
      <c r="A551" s="112"/>
    </row>
    <row r="552" spans="1:1" ht="15.75" customHeight="1" x14ac:dyDescent="0.25">
      <c r="A552" s="112"/>
    </row>
    <row r="553" spans="1:1" ht="15.75" customHeight="1" x14ac:dyDescent="0.25">
      <c r="A553" s="112"/>
    </row>
    <row r="554" spans="1:1" ht="15.75" customHeight="1" x14ac:dyDescent="0.25">
      <c r="A554" s="112"/>
    </row>
    <row r="555" spans="1:1" ht="15.75" customHeight="1" x14ac:dyDescent="0.25">
      <c r="A555" s="112"/>
    </row>
    <row r="556" spans="1:1" ht="15.75" customHeight="1" x14ac:dyDescent="0.25">
      <c r="A556" s="112"/>
    </row>
    <row r="557" spans="1:1" ht="15.75" customHeight="1" x14ac:dyDescent="0.25">
      <c r="A557" s="112"/>
    </row>
    <row r="558" spans="1:1" ht="15.75" customHeight="1" x14ac:dyDescent="0.25">
      <c r="A558" s="112"/>
    </row>
    <row r="559" spans="1:1" ht="15.75" customHeight="1" x14ac:dyDescent="0.25">
      <c r="A559" s="112"/>
    </row>
    <row r="560" spans="1:1" ht="15.75" customHeight="1" x14ac:dyDescent="0.25">
      <c r="A560" s="112"/>
    </row>
    <row r="561" spans="1:1" ht="15.75" customHeight="1" x14ac:dyDescent="0.25">
      <c r="A561" s="112"/>
    </row>
    <row r="562" spans="1:1" ht="15.75" customHeight="1" x14ac:dyDescent="0.25">
      <c r="A562" s="112"/>
    </row>
    <row r="563" spans="1:1" ht="15.75" customHeight="1" x14ac:dyDescent="0.25">
      <c r="A563" s="112"/>
    </row>
    <row r="564" spans="1:1" ht="15.75" customHeight="1" x14ac:dyDescent="0.25">
      <c r="A564" s="112"/>
    </row>
    <row r="565" spans="1:1" ht="15.75" customHeight="1" x14ac:dyDescent="0.25">
      <c r="A565" s="112"/>
    </row>
    <row r="566" spans="1:1" ht="15.75" customHeight="1" x14ac:dyDescent="0.25">
      <c r="A566" s="112"/>
    </row>
    <row r="567" spans="1:1" ht="15.75" customHeight="1" x14ac:dyDescent="0.25">
      <c r="A567" s="112"/>
    </row>
    <row r="568" spans="1:1" ht="15.75" customHeight="1" x14ac:dyDescent="0.25">
      <c r="A568" s="112"/>
    </row>
    <row r="569" spans="1:1" ht="15.75" customHeight="1" x14ac:dyDescent="0.25">
      <c r="A569" s="112"/>
    </row>
    <row r="570" spans="1:1" ht="15.75" customHeight="1" x14ac:dyDescent="0.25">
      <c r="A570" s="112"/>
    </row>
    <row r="571" spans="1:1" ht="15.75" customHeight="1" x14ac:dyDescent="0.25">
      <c r="A571" s="112"/>
    </row>
    <row r="572" spans="1:1" ht="15.75" customHeight="1" x14ac:dyDescent="0.25">
      <c r="A572" s="112"/>
    </row>
    <row r="573" spans="1:1" ht="15.75" customHeight="1" x14ac:dyDescent="0.25">
      <c r="A573" s="112"/>
    </row>
    <row r="574" spans="1:1" ht="15.75" customHeight="1" x14ac:dyDescent="0.25">
      <c r="A574" s="112"/>
    </row>
    <row r="575" spans="1:1" ht="15.75" customHeight="1" x14ac:dyDescent="0.25">
      <c r="A575" s="112"/>
    </row>
    <row r="576" spans="1:1" ht="15.75" customHeight="1" x14ac:dyDescent="0.25">
      <c r="A576" s="112"/>
    </row>
    <row r="577" spans="1:1" ht="15.75" customHeight="1" x14ac:dyDescent="0.25">
      <c r="A577" s="112"/>
    </row>
    <row r="578" spans="1:1" ht="15.75" customHeight="1" x14ac:dyDescent="0.25">
      <c r="A578" s="112"/>
    </row>
    <row r="579" spans="1:1" ht="15.75" customHeight="1" x14ac:dyDescent="0.25">
      <c r="A579" s="112"/>
    </row>
    <row r="580" spans="1:1" ht="15.75" customHeight="1" x14ac:dyDescent="0.25">
      <c r="A580" s="112"/>
    </row>
    <row r="581" spans="1:1" ht="15.75" customHeight="1" x14ac:dyDescent="0.25">
      <c r="A581" s="112"/>
    </row>
    <row r="582" spans="1:1" ht="15.75" customHeight="1" x14ac:dyDescent="0.25">
      <c r="A582" s="112"/>
    </row>
    <row r="583" spans="1:1" ht="15.75" customHeight="1" x14ac:dyDescent="0.25">
      <c r="A583" s="112"/>
    </row>
    <row r="584" spans="1:1" ht="15.75" customHeight="1" x14ac:dyDescent="0.25">
      <c r="A584" s="112"/>
    </row>
    <row r="585" spans="1:1" ht="15.75" customHeight="1" x14ac:dyDescent="0.25">
      <c r="A585" s="112"/>
    </row>
    <row r="586" spans="1:1" ht="15.75" customHeight="1" x14ac:dyDescent="0.25">
      <c r="A586" s="112"/>
    </row>
    <row r="587" spans="1:1" ht="15.75" customHeight="1" x14ac:dyDescent="0.25">
      <c r="A587" s="112"/>
    </row>
    <row r="588" spans="1:1" ht="15.75" customHeight="1" x14ac:dyDescent="0.25">
      <c r="A588" s="112"/>
    </row>
    <row r="589" spans="1:1" ht="15.75" customHeight="1" x14ac:dyDescent="0.25">
      <c r="A589" s="112"/>
    </row>
    <row r="590" spans="1:1" ht="15.75" customHeight="1" x14ac:dyDescent="0.25">
      <c r="A590" s="112"/>
    </row>
    <row r="591" spans="1:1" ht="15.75" customHeight="1" x14ac:dyDescent="0.25">
      <c r="A591" s="112"/>
    </row>
    <row r="592" spans="1:1" ht="15.75" customHeight="1" x14ac:dyDescent="0.25">
      <c r="A592" s="112"/>
    </row>
    <row r="593" spans="1:1" ht="15.75" customHeight="1" x14ac:dyDescent="0.25">
      <c r="A593" s="112"/>
    </row>
    <row r="594" spans="1:1" ht="15.75" customHeight="1" x14ac:dyDescent="0.25">
      <c r="A594" s="112"/>
    </row>
    <row r="595" spans="1:1" ht="15.75" customHeight="1" x14ac:dyDescent="0.25">
      <c r="A595" s="112"/>
    </row>
    <row r="596" spans="1:1" ht="15.75" customHeight="1" x14ac:dyDescent="0.25">
      <c r="A596" s="112"/>
    </row>
    <row r="597" spans="1:1" ht="15.75" customHeight="1" x14ac:dyDescent="0.25">
      <c r="A597" s="112"/>
    </row>
    <row r="598" spans="1:1" ht="15.75" customHeight="1" x14ac:dyDescent="0.25">
      <c r="A598" s="112"/>
    </row>
    <row r="599" spans="1:1" ht="15.75" customHeight="1" x14ac:dyDescent="0.25">
      <c r="A599" s="112"/>
    </row>
    <row r="600" spans="1:1" ht="15.75" customHeight="1" x14ac:dyDescent="0.25">
      <c r="A600" s="112"/>
    </row>
    <row r="601" spans="1:1" ht="15.75" customHeight="1" x14ac:dyDescent="0.25">
      <c r="A601" s="112"/>
    </row>
    <row r="602" spans="1:1" ht="15.75" customHeight="1" x14ac:dyDescent="0.25">
      <c r="A602" s="112"/>
    </row>
    <row r="603" spans="1:1" ht="15.75" customHeight="1" x14ac:dyDescent="0.25">
      <c r="A603" s="112"/>
    </row>
    <row r="604" spans="1:1" ht="15.75" customHeight="1" x14ac:dyDescent="0.25">
      <c r="A604" s="112"/>
    </row>
    <row r="605" spans="1:1" ht="15.75" customHeight="1" x14ac:dyDescent="0.25">
      <c r="A605" s="112"/>
    </row>
    <row r="606" spans="1:1" ht="15.75" customHeight="1" x14ac:dyDescent="0.25">
      <c r="A606" s="112"/>
    </row>
    <row r="607" spans="1:1" ht="15.75" customHeight="1" x14ac:dyDescent="0.25">
      <c r="A607" s="112"/>
    </row>
    <row r="608" spans="1:1" ht="15.75" customHeight="1" x14ac:dyDescent="0.25">
      <c r="A608" s="112"/>
    </row>
    <row r="609" spans="1:1" ht="15.75" customHeight="1" x14ac:dyDescent="0.25">
      <c r="A609" s="112"/>
    </row>
    <row r="610" spans="1:1" ht="15.75" customHeight="1" x14ac:dyDescent="0.25">
      <c r="A610" s="112"/>
    </row>
    <row r="611" spans="1:1" ht="15.75" customHeight="1" x14ac:dyDescent="0.25">
      <c r="A611" s="112"/>
    </row>
    <row r="612" spans="1:1" ht="15.75" customHeight="1" x14ac:dyDescent="0.25">
      <c r="A612" s="112"/>
    </row>
    <row r="613" spans="1:1" ht="15.75" customHeight="1" x14ac:dyDescent="0.25">
      <c r="A613" s="112"/>
    </row>
    <row r="614" spans="1:1" ht="15.75" customHeight="1" x14ac:dyDescent="0.25">
      <c r="A614" s="112"/>
    </row>
    <row r="615" spans="1:1" ht="15.75" customHeight="1" x14ac:dyDescent="0.25">
      <c r="A615" s="112"/>
    </row>
    <row r="616" spans="1:1" ht="15.75" customHeight="1" x14ac:dyDescent="0.25">
      <c r="A616" s="112"/>
    </row>
    <row r="617" spans="1:1" ht="15.75" customHeight="1" x14ac:dyDescent="0.25">
      <c r="A617" s="112"/>
    </row>
    <row r="618" spans="1:1" ht="15.75" customHeight="1" x14ac:dyDescent="0.25">
      <c r="A618" s="112"/>
    </row>
    <row r="619" spans="1:1" ht="15.75" customHeight="1" x14ac:dyDescent="0.25">
      <c r="A619" s="112"/>
    </row>
    <row r="620" spans="1:1" ht="15.75" customHeight="1" x14ac:dyDescent="0.25">
      <c r="A620" s="112"/>
    </row>
    <row r="621" spans="1:1" ht="15.75" customHeight="1" x14ac:dyDescent="0.25">
      <c r="A621" s="112"/>
    </row>
    <row r="622" spans="1:1" ht="15.75" customHeight="1" x14ac:dyDescent="0.25">
      <c r="A622" s="112"/>
    </row>
    <row r="623" spans="1:1" ht="15.75" customHeight="1" x14ac:dyDescent="0.25">
      <c r="A623" s="112"/>
    </row>
    <row r="624" spans="1:1" ht="15.75" customHeight="1" x14ac:dyDescent="0.25">
      <c r="A624" s="112"/>
    </row>
    <row r="625" spans="1:1" ht="15.75" customHeight="1" x14ac:dyDescent="0.25">
      <c r="A625" s="112"/>
    </row>
    <row r="626" spans="1:1" ht="15.75" customHeight="1" x14ac:dyDescent="0.25">
      <c r="A626" s="112"/>
    </row>
    <row r="627" spans="1:1" ht="15.75" customHeight="1" x14ac:dyDescent="0.25">
      <c r="A627" s="112"/>
    </row>
    <row r="628" spans="1:1" ht="15.75" customHeight="1" x14ac:dyDescent="0.25">
      <c r="A628" s="112"/>
    </row>
    <row r="629" spans="1:1" ht="15.75" customHeight="1" x14ac:dyDescent="0.25">
      <c r="A629" s="112"/>
    </row>
    <row r="630" spans="1:1" ht="15.75" customHeight="1" x14ac:dyDescent="0.25">
      <c r="A630" s="112"/>
    </row>
    <row r="631" spans="1:1" ht="15.75" customHeight="1" x14ac:dyDescent="0.25">
      <c r="A631" s="112"/>
    </row>
    <row r="632" spans="1:1" ht="15.75" customHeight="1" x14ac:dyDescent="0.25">
      <c r="A632" s="112"/>
    </row>
    <row r="633" spans="1:1" ht="15.75" customHeight="1" x14ac:dyDescent="0.25">
      <c r="A633" s="112"/>
    </row>
    <row r="634" spans="1:1" ht="15.75" customHeight="1" x14ac:dyDescent="0.25">
      <c r="A634" s="112"/>
    </row>
    <row r="635" spans="1:1" ht="15.75" customHeight="1" x14ac:dyDescent="0.25">
      <c r="A635" s="112"/>
    </row>
    <row r="636" spans="1:1" ht="15.75" customHeight="1" x14ac:dyDescent="0.25">
      <c r="A636" s="112"/>
    </row>
    <row r="637" spans="1:1" ht="15.75" customHeight="1" x14ac:dyDescent="0.25">
      <c r="A637" s="112"/>
    </row>
    <row r="638" spans="1:1" ht="15.75" customHeight="1" x14ac:dyDescent="0.25">
      <c r="A638" s="112"/>
    </row>
    <row r="639" spans="1:1" ht="15.75" customHeight="1" x14ac:dyDescent="0.25">
      <c r="A639" s="112"/>
    </row>
    <row r="640" spans="1:1" ht="15.75" customHeight="1" x14ac:dyDescent="0.25">
      <c r="A640" s="112"/>
    </row>
    <row r="641" spans="1:1" ht="15.75" customHeight="1" x14ac:dyDescent="0.25">
      <c r="A641" s="112"/>
    </row>
    <row r="642" spans="1:1" ht="15.75" customHeight="1" x14ac:dyDescent="0.25">
      <c r="A642" s="112"/>
    </row>
    <row r="643" spans="1:1" ht="15.75" customHeight="1" x14ac:dyDescent="0.25">
      <c r="A643" s="112"/>
    </row>
    <row r="644" spans="1:1" ht="15.75" customHeight="1" x14ac:dyDescent="0.25">
      <c r="A644" s="112"/>
    </row>
    <row r="645" spans="1:1" ht="15.75" customHeight="1" x14ac:dyDescent="0.25">
      <c r="A645" s="112"/>
    </row>
    <row r="646" spans="1:1" ht="15.75" customHeight="1" x14ac:dyDescent="0.25">
      <c r="A646" s="112"/>
    </row>
    <row r="647" spans="1:1" ht="15.75" customHeight="1" x14ac:dyDescent="0.25">
      <c r="A647" s="112"/>
    </row>
    <row r="648" spans="1:1" ht="15.75" customHeight="1" x14ac:dyDescent="0.25">
      <c r="A648" s="112"/>
    </row>
    <row r="649" spans="1:1" ht="15.75" customHeight="1" x14ac:dyDescent="0.25">
      <c r="A649" s="112"/>
    </row>
    <row r="650" spans="1:1" ht="15.75" customHeight="1" x14ac:dyDescent="0.25">
      <c r="A650" s="112"/>
    </row>
    <row r="651" spans="1:1" ht="15.75" customHeight="1" x14ac:dyDescent="0.25">
      <c r="A651" s="112"/>
    </row>
    <row r="652" spans="1:1" ht="15.75" customHeight="1" x14ac:dyDescent="0.25">
      <c r="A652" s="112"/>
    </row>
    <row r="653" spans="1:1" ht="15.75" customHeight="1" x14ac:dyDescent="0.25">
      <c r="A653" s="112"/>
    </row>
    <row r="654" spans="1:1" ht="15.75" customHeight="1" x14ac:dyDescent="0.25">
      <c r="A654" s="112"/>
    </row>
    <row r="655" spans="1:1" ht="15.75" customHeight="1" x14ac:dyDescent="0.25">
      <c r="A655" s="112"/>
    </row>
    <row r="656" spans="1:1" ht="15.75" customHeight="1" x14ac:dyDescent="0.25">
      <c r="A656" s="112"/>
    </row>
    <row r="657" spans="1:1" ht="15.75" customHeight="1" x14ac:dyDescent="0.25">
      <c r="A657" s="112"/>
    </row>
    <row r="658" spans="1:1" ht="15.75" customHeight="1" x14ac:dyDescent="0.25">
      <c r="A658" s="112"/>
    </row>
    <row r="659" spans="1:1" ht="15.75" customHeight="1" x14ac:dyDescent="0.25">
      <c r="A659" s="112"/>
    </row>
    <row r="660" spans="1:1" ht="15.75" customHeight="1" x14ac:dyDescent="0.25">
      <c r="A660" s="112"/>
    </row>
    <row r="661" spans="1:1" ht="15.75" customHeight="1" x14ac:dyDescent="0.25">
      <c r="A661" s="112"/>
    </row>
    <row r="662" spans="1:1" ht="15.75" customHeight="1" x14ac:dyDescent="0.25">
      <c r="A662" s="112"/>
    </row>
    <row r="663" spans="1:1" ht="15.75" customHeight="1" x14ac:dyDescent="0.25">
      <c r="A663" s="112"/>
    </row>
    <row r="664" spans="1:1" ht="15.75" customHeight="1" x14ac:dyDescent="0.25">
      <c r="A664" s="112"/>
    </row>
    <row r="665" spans="1:1" ht="15.75" customHeight="1" x14ac:dyDescent="0.25">
      <c r="A665" s="112"/>
    </row>
    <row r="666" spans="1:1" ht="15.75" customHeight="1" x14ac:dyDescent="0.25">
      <c r="A666" s="112"/>
    </row>
    <row r="667" spans="1:1" ht="15.75" customHeight="1" x14ac:dyDescent="0.25">
      <c r="A667" s="112"/>
    </row>
    <row r="668" spans="1:1" ht="15.75" customHeight="1" x14ac:dyDescent="0.25">
      <c r="A668" s="112"/>
    </row>
    <row r="669" spans="1:1" ht="15.75" customHeight="1" x14ac:dyDescent="0.25">
      <c r="A669" s="112"/>
    </row>
    <row r="670" spans="1:1" ht="15.75" customHeight="1" x14ac:dyDescent="0.25">
      <c r="A670" s="112"/>
    </row>
    <row r="671" spans="1:1" ht="15.75" customHeight="1" x14ac:dyDescent="0.25">
      <c r="A671" s="112"/>
    </row>
    <row r="672" spans="1:1" ht="15.75" customHeight="1" x14ac:dyDescent="0.25">
      <c r="A672" s="112"/>
    </row>
    <row r="673" spans="1:1" ht="15.75" customHeight="1" x14ac:dyDescent="0.25">
      <c r="A673" s="112"/>
    </row>
    <row r="674" spans="1:1" ht="15.75" customHeight="1" x14ac:dyDescent="0.25">
      <c r="A674" s="112"/>
    </row>
    <row r="675" spans="1:1" ht="15.75" customHeight="1" x14ac:dyDescent="0.25">
      <c r="A675" s="112"/>
    </row>
    <row r="676" spans="1:1" ht="15.75" customHeight="1" x14ac:dyDescent="0.25">
      <c r="A676" s="112"/>
    </row>
    <row r="677" spans="1:1" ht="15.75" customHeight="1" x14ac:dyDescent="0.25">
      <c r="A677" s="112"/>
    </row>
    <row r="678" spans="1:1" ht="15.75" customHeight="1" x14ac:dyDescent="0.25">
      <c r="A678" s="112"/>
    </row>
    <row r="679" spans="1:1" ht="15.75" customHeight="1" x14ac:dyDescent="0.25">
      <c r="A679" s="112"/>
    </row>
    <row r="680" spans="1:1" ht="15.75" customHeight="1" x14ac:dyDescent="0.25">
      <c r="A680" s="112"/>
    </row>
    <row r="681" spans="1:1" ht="15.75" customHeight="1" x14ac:dyDescent="0.25">
      <c r="A681" s="112"/>
    </row>
    <row r="682" spans="1:1" ht="15.75" customHeight="1" x14ac:dyDescent="0.25">
      <c r="A682" s="112"/>
    </row>
    <row r="683" spans="1:1" ht="15.75" customHeight="1" x14ac:dyDescent="0.25">
      <c r="A683" s="112"/>
    </row>
    <row r="684" spans="1:1" ht="15.75" customHeight="1" x14ac:dyDescent="0.25">
      <c r="A684" s="112"/>
    </row>
    <row r="685" spans="1:1" ht="15.75" customHeight="1" x14ac:dyDescent="0.25">
      <c r="A685" s="112"/>
    </row>
    <row r="686" spans="1:1" ht="15.75" customHeight="1" x14ac:dyDescent="0.25">
      <c r="A686" s="112"/>
    </row>
    <row r="687" spans="1:1" ht="15.75" customHeight="1" x14ac:dyDescent="0.25">
      <c r="A687" s="112"/>
    </row>
    <row r="688" spans="1:1" ht="15.75" customHeight="1" x14ac:dyDescent="0.25">
      <c r="A688" s="112"/>
    </row>
    <row r="689" spans="1:1" ht="15.75" customHeight="1" x14ac:dyDescent="0.25">
      <c r="A689" s="112"/>
    </row>
    <row r="690" spans="1:1" ht="15.75" customHeight="1" x14ac:dyDescent="0.25">
      <c r="A690" s="112"/>
    </row>
    <row r="691" spans="1:1" ht="15.75" customHeight="1" x14ac:dyDescent="0.25">
      <c r="A691" s="112"/>
    </row>
    <row r="692" spans="1:1" ht="15.75" customHeight="1" x14ac:dyDescent="0.25">
      <c r="A692" s="112"/>
    </row>
    <row r="693" spans="1:1" ht="15.75" customHeight="1" x14ac:dyDescent="0.25">
      <c r="A693" s="112"/>
    </row>
    <row r="694" spans="1:1" ht="15.75" customHeight="1" x14ac:dyDescent="0.25">
      <c r="A694" s="112"/>
    </row>
    <row r="695" spans="1:1" ht="15.75" customHeight="1" x14ac:dyDescent="0.25">
      <c r="A695" s="112"/>
    </row>
    <row r="696" spans="1:1" ht="15.75" customHeight="1" x14ac:dyDescent="0.25">
      <c r="A696" s="112"/>
    </row>
    <row r="697" spans="1:1" ht="15.75" customHeight="1" x14ac:dyDescent="0.25">
      <c r="A697" s="112"/>
    </row>
    <row r="698" spans="1:1" ht="15.75" customHeight="1" x14ac:dyDescent="0.25">
      <c r="A698" s="112"/>
    </row>
    <row r="699" spans="1:1" ht="15.75" customHeight="1" x14ac:dyDescent="0.25">
      <c r="A699" s="112"/>
    </row>
    <row r="700" spans="1:1" ht="15.75" customHeight="1" x14ac:dyDescent="0.25">
      <c r="A700" s="112"/>
    </row>
    <row r="701" spans="1:1" ht="15.75" customHeight="1" x14ac:dyDescent="0.25">
      <c r="A701" s="112"/>
    </row>
    <row r="702" spans="1:1" ht="15.75" customHeight="1" x14ac:dyDescent="0.25">
      <c r="A702" s="112"/>
    </row>
    <row r="703" spans="1:1" ht="15.75" customHeight="1" x14ac:dyDescent="0.25">
      <c r="A703" s="112"/>
    </row>
    <row r="704" spans="1:1" ht="15.75" customHeight="1" x14ac:dyDescent="0.25">
      <c r="A704" s="112"/>
    </row>
    <row r="705" spans="1:1" ht="15.75" customHeight="1" x14ac:dyDescent="0.25">
      <c r="A705" s="112"/>
    </row>
    <row r="706" spans="1:1" ht="15.75" customHeight="1" x14ac:dyDescent="0.25">
      <c r="A706" s="112"/>
    </row>
    <row r="707" spans="1:1" ht="15.75" customHeight="1" x14ac:dyDescent="0.25">
      <c r="A707" s="112"/>
    </row>
    <row r="708" spans="1:1" ht="15.75" customHeight="1" x14ac:dyDescent="0.25">
      <c r="A708" s="112"/>
    </row>
    <row r="709" spans="1:1" ht="15.75" customHeight="1" x14ac:dyDescent="0.25">
      <c r="A709" s="112"/>
    </row>
    <row r="710" spans="1:1" ht="15.75" customHeight="1" x14ac:dyDescent="0.25">
      <c r="A710" s="112"/>
    </row>
    <row r="711" spans="1:1" ht="15.75" customHeight="1" x14ac:dyDescent="0.25">
      <c r="A711" s="112"/>
    </row>
    <row r="712" spans="1:1" ht="15.75" customHeight="1" x14ac:dyDescent="0.25">
      <c r="A712" s="112"/>
    </row>
    <row r="713" spans="1:1" ht="15.75" customHeight="1" x14ac:dyDescent="0.25">
      <c r="A713" s="112"/>
    </row>
    <row r="714" spans="1:1" ht="15.75" customHeight="1" x14ac:dyDescent="0.25">
      <c r="A714" s="112"/>
    </row>
    <row r="715" spans="1:1" ht="15.75" customHeight="1" x14ac:dyDescent="0.25">
      <c r="A715" s="112"/>
    </row>
    <row r="716" spans="1:1" ht="15.75" customHeight="1" x14ac:dyDescent="0.25">
      <c r="A716" s="112"/>
    </row>
    <row r="717" spans="1:1" ht="15.75" customHeight="1" x14ac:dyDescent="0.25">
      <c r="A717" s="112"/>
    </row>
    <row r="718" spans="1:1" ht="15.75" customHeight="1" x14ac:dyDescent="0.25">
      <c r="A718" s="112"/>
    </row>
    <row r="719" spans="1:1" ht="15.75" customHeight="1" x14ac:dyDescent="0.25">
      <c r="A719" s="112"/>
    </row>
    <row r="720" spans="1:1" ht="15.75" customHeight="1" x14ac:dyDescent="0.25">
      <c r="A720" s="112"/>
    </row>
    <row r="721" spans="1:1" ht="15.75" customHeight="1" x14ac:dyDescent="0.25">
      <c r="A721" s="112"/>
    </row>
    <row r="722" spans="1:1" ht="15.75" customHeight="1" x14ac:dyDescent="0.25">
      <c r="A722" s="112"/>
    </row>
    <row r="723" spans="1:1" ht="15.75" customHeight="1" x14ac:dyDescent="0.25">
      <c r="A723" s="112"/>
    </row>
    <row r="724" spans="1:1" ht="15.75" customHeight="1" x14ac:dyDescent="0.25">
      <c r="A724" s="112"/>
    </row>
    <row r="725" spans="1:1" ht="15.75" customHeight="1" x14ac:dyDescent="0.25">
      <c r="A725" s="112"/>
    </row>
    <row r="726" spans="1:1" ht="15.75" customHeight="1" x14ac:dyDescent="0.25">
      <c r="A726" s="112"/>
    </row>
    <row r="727" spans="1:1" ht="15.75" customHeight="1" x14ac:dyDescent="0.25">
      <c r="A727" s="112"/>
    </row>
    <row r="728" spans="1:1" ht="15.75" customHeight="1" x14ac:dyDescent="0.25">
      <c r="A728" s="112"/>
    </row>
    <row r="729" spans="1:1" ht="15.75" customHeight="1" x14ac:dyDescent="0.25">
      <c r="A729" s="112"/>
    </row>
    <row r="730" spans="1:1" ht="15.75" customHeight="1" x14ac:dyDescent="0.25">
      <c r="A730" s="112"/>
    </row>
    <row r="731" spans="1:1" ht="15.75" customHeight="1" x14ac:dyDescent="0.25">
      <c r="A731" s="112"/>
    </row>
    <row r="732" spans="1:1" ht="15.75" customHeight="1" x14ac:dyDescent="0.25">
      <c r="A732" s="112"/>
    </row>
    <row r="733" spans="1:1" ht="15.75" customHeight="1" x14ac:dyDescent="0.25">
      <c r="A733" s="112"/>
    </row>
    <row r="734" spans="1:1" ht="15.75" customHeight="1" x14ac:dyDescent="0.25">
      <c r="A734" s="112"/>
    </row>
    <row r="735" spans="1:1" ht="15.75" customHeight="1" x14ac:dyDescent="0.25">
      <c r="A735" s="112"/>
    </row>
    <row r="736" spans="1:1" ht="15.75" customHeight="1" x14ac:dyDescent="0.25">
      <c r="A736" s="112"/>
    </row>
    <row r="737" spans="1:1" ht="15.75" customHeight="1" x14ac:dyDescent="0.25">
      <c r="A737" s="112"/>
    </row>
    <row r="738" spans="1:1" ht="15.75" customHeight="1" x14ac:dyDescent="0.25">
      <c r="A738" s="112"/>
    </row>
    <row r="739" spans="1:1" ht="15.75" customHeight="1" x14ac:dyDescent="0.25">
      <c r="A739" s="112"/>
    </row>
    <row r="740" spans="1:1" ht="15.75" customHeight="1" x14ac:dyDescent="0.25">
      <c r="A740" s="112"/>
    </row>
    <row r="741" spans="1:1" ht="15.75" customHeight="1" x14ac:dyDescent="0.25">
      <c r="A741" s="112"/>
    </row>
    <row r="742" spans="1:1" ht="15.75" customHeight="1" x14ac:dyDescent="0.25">
      <c r="A742" s="112"/>
    </row>
    <row r="743" spans="1:1" ht="15.75" customHeight="1" x14ac:dyDescent="0.25">
      <c r="A743" s="112"/>
    </row>
    <row r="744" spans="1:1" ht="15.75" customHeight="1" x14ac:dyDescent="0.25">
      <c r="A744" s="112"/>
    </row>
    <row r="745" spans="1:1" ht="15.75" customHeight="1" x14ac:dyDescent="0.25">
      <c r="A745" s="112"/>
    </row>
    <row r="746" spans="1:1" ht="15.75" customHeight="1" x14ac:dyDescent="0.25">
      <c r="A746" s="112"/>
    </row>
    <row r="747" spans="1:1" ht="15.75" customHeight="1" x14ac:dyDescent="0.25">
      <c r="A747" s="112"/>
    </row>
    <row r="748" spans="1:1" ht="15.75" customHeight="1" x14ac:dyDescent="0.25">
      <c r="A748" s="112"/>
    </row>
    <row r="749" spans="1:1" ht="15.75" customHeight="1" x14ac:dyDescent="0.25">
      <c r="A749" s="112"/>
    </row>
    <row r="750" spans="1:1" ht="15.75" customHeight="1" x14ac:dyDescent="0.25">
      <c r="A750" s="112"/>
    </row>
    <row r="751" spans="1:1" ht="15.75" customHeight="1" x14ac:dyDescent="0.25">
      <c r="A751" s="112"/>
    </row>
    <row r="752" spans="1:1" ht="15.75" customHeight="1" x14ac:dyDescent="0.25">
      <c r="A752" s="112"/>
    </row>
    <row r="753" spans="1:1" ht="15.75" customHeight="1" x14ac:dyDescent="0.25">
      <c r="A753" s="112"/>
    </row>
    <row r="754" spans="1:1" ht="15.75" customHeight="1" x14ac:dyDescent="0.25">
      <c r="A754" s="112"/>
    </row>
    <row r="755" spans="1:1" ht="15.75" customHeight="1" x14ac:dyDescent="0.25">
      <c r="A755" s="112"/>
    </row>
    <row r="756" spans="1:1" ht="15.75" customHeight="1" x14ac:dyDescent="0.25">
      <c r="A756" s="112"/>
    </row>
    <row r="757" spans="1:1" ht="15.75" customHeight="1" x14ac:dyDescent="0.25">
      <c r="A757" s="112"/>
    </row>
    <row r="758" spans="1:1" ht="15.75" customHeight="1" x14ac:dyDescent="0.25">
      <c r="A758" s="112"/>
    </row>
    <row r="759" spans="1:1" ht="15.75" customHeight="1" x14ac:dyDescent="0.25">
      <c r="A759" s="112"/>
    </row>
    <row r="760" spans="1:1" ht="15.75" customHeight="1" x14ac:dyDescent="0.25">
      <c r="A760" s="112"/>
    </row>
    <row r="761" spans="1:1" ht="15.75" customHeight="1" x14ac:dyDescent="0.25">
      <c r="A761" s="112"/>
    </row>
    <row r="762" spans="1:1" ht="15.75" customHeight="1" x14ac:dyDescent="0.25">
      <c r="A762" s="112"/>
    </row>
    <row r="763" spans="1:1" ht="15.75" customHeight="1" x14ac:dyDescent="0.25">
      <c r="A763" s="112"/>
    </row>
    <row r="764" spans="1:1" ht="15.75" customHeight="1" x14ac:dyDescent="0.25">
      <c r="A764" s="112"/>
    </row>
    <row r="765" spans="1:1" ht="15.75" customHeight="1" x14ac:dyDescent="0.25">
      <c r="A765" s="112"/>
    </row>
    <row r="766" spans="1:1" ht="15.75" customHeight="1" x14ac:dyDescent="0.25">
      <c r="A766" s="112"/>
    </row>
    <row r="767" spans="1:1" ht="15.75" customHeight="1" x14ac:dyDescent="0.25">
      <c r="A767" s="112"/>
    </row>
    <row r="768" spans="1:1" ht="15.75" customHeight="1" x14ac:dyDescent="0.25">
      <c r="A768" s="112"/>
    </row>
    <row r="769" spans="1:1" ht="15.75" customHeight="1" x14ac:dyDescent="0.25">
      <c r="A769" s="112"/>
    </row>
    <row r="770" spans="1:1" ht="15.75" customHeight="1" x14ac:dyDescent="0.25">
      <c r="A770" s="112"/>
    </row>
    <row r="771" spans="1:1" ht="15.75" customHeight="1" x14ac:dyDescent="0.25">
      <c r="A771" s="112"/>
    </row>
    <row r="772" spans="1:1" ht="15.75" customHeight="1" x14ac:dyDescent="0.25">
      <c r="A772" s="112"/>
    </row>
    <row r="773" spans="1:1" ht="15.75" customHeight="1" x14ac:dyDescent="0.25">
      <c r="A773" s="112"/>
    </row>
    <row r="774" spans="1:1" ht="15.75" customHeight="1" x14ac:dyDescent="0.25">
      <c r="A774" s="112"/>
    </row>
    <row r="775" spans="1:1" ht="15.75" customHeight="1" x14ac:dyDescent="0.25">
      <c r="A775" s="112"/>
    </row>
    <row r="776" spans="1:1" ht="15.75" customHeight="1" x14ac:dyDescent="0.25">
      <c r="A776" s="112"/>
    </row>
    <row r="777" spans="1:1" ht="15.75" customHeight="1" x14ac:dyDescent="0.25">
      <c r="A777" s="112"/>
    </row>
    <row r="778" spans="1:1" ht="15.75" customHeight="1" x14ac:dyDescent="0.25">
      <c r="A778" s="112"/>
    </row>
    <row r="779" spans="1:1" ht="15.75" customHeight="1" x14ac:dyDescent="0.25">
      <c r="A779" s="112"/>
    </row>
    <row r="780" spans="1:1" ht="15.75" customHeight="1" x14ac:dyDescent="0.25">
      <c r="A780" s="112"/>
    </row>
    <row r="781" spans="1:1" ht="15.75" customHeight="1" x14ac:dyDescent="0.25">
      <c r="A781" s="112"/>
    </row>
    <row r="782" spans="1:1" ht="15.75" customHeight="1" x14ac:dyDescent="0.25">
      <c r="A782" s="112"/>
    </row>
    <row r="783" spans="1:1" ht="15.75" customHeight="1" x14ac:dyDescent="0.25">
      <c r="A783" s="112"/>
    </row>
    <row r="784" spans="1:1" ht="15.75" customHeight="1" x14ac:dyDescent="0.25">
      <c r="A784" s="112"/>
    </row>
    <row r="785" spans="1:1" ht="15.75" customHeight="1" x14ac:dyDescent="0.25">
      <c r="A785" s="112"/>
    </row>
    <row r="786" spans="1:1" ht="15.75" customHeight="1" x14ac:dyDescent="0.25">
      <c r="A786" s="112"/>
    </row>
    <row r="787" spans="1:1" ht="15.75" customHeight="1" x14ac:dyDescent="0.25">
      <c r="A787" s="112"/>
    </row>
    <row r="788" spans="1:1" ht="15.75" customHeight="1" x14ac:dyDescent="0.25">
      <c r="A788" s="112"/>
    </row>
    <row r="789" spans="1:1" ht="15.75" customHeight="1" x14ac:dyDescent="0.25">
      <c r="A789" s="112"/>
    </row>
    <row r="790" spans="1:1" ht="15.75" customHeight="1" x14ac:dyDescent="0.25">
      <c r="A790" s="112"/>
    </row>
    <row r="791" spans="1:1" ht="15.75" customHeight="1" x14ac:dyDescent="0.25">
      <c r="A791" s="112"/>
    </row>
    <row r="792" spans="1:1" ht="15.75" customHeight="1" x14ac:dyDescent="0.25">
      <c r="A792" s="112"/>
    </row>
    <row r="793" spans="1:1" ht="15.75" customHeight="1" x14ac:dyDescent="0.25">
      <c r="A793" s="112"/>
    </row>
    <row r="794" spans="1:1" ht="15.75" customHeight="1" x14ac:dyDescent="0.25">
      <c r="A794" s="112"/>
    </row>
    <row r="795" spans="1:1" ht="15.75" customHeight="1" x14ac:dyDescent="0.25">
      <c r="A795" s="112"/>
    </row>
    <row r="796" spans="1:1" ht="15.75" customHeight="1" x14ac:dyDescent="0.25">
      <c r="A796" s="112"/>
    </row>
    <row r="797" spans="1:1" ht="15.75" customHeight="1" x14ac:dyDescent="0.25">
      <c r="A797" s="112"/>
    </row>
    <row r="798" spans="1:1" ht="15.75" customHeight="1" x14ac:dyDescent="0.25">
      <c r="A798" s="112"/>
    </row>
    <row r="799" spans="1:1" ht="15.75" customHeight="1" x14ac:dyDescent="0.25">
      <c r="A799" s="112"/>
    </row>
    <row r="800" spans="1:1" ht="15.75" customHeight="1" x14ac:dyDescent="0.25">
      <c r="A800" s="112"/>
    </row>
    <row r="801" spans="1:1" ht="15.75" customHeight="1" x14ac:dyDescent="0.25">
      <c r="A801" s="112"/>
    </row>
    <row r="802" spans="1:1" ht="15.75" customHeight="1" x14ac:dyDescent="0.25">
      <c r="A802" s="112"/>
    </row>
    <row r="803" spans="1:1" ht="15.75" customHeight="1" x14ac:dyDescent="0.25">
      <c r="A803" s="112"/>
    </row>
    <row r="804" spans="1:1" ht="15.75" customHeight="1" x14ac:dyDescent="0.25">
      <c r="A804" s="112"/>
    </row>
    <row r="805" spans="1:1" ht="15.75" customHeight="1" x14ac:dyDescent="0.25">
      <c r="A805" s="112"/>
    </row>
    <row r="806" spans="1:1" ht="15.75" customHeight="1" x14ac:dyDescent="0.25">
      <c r="A806" s="112"/>
    </row>
    <row r="807" spans="1:1" ht="15.75" customHeight="1" x14ac:dyDescent="0.25">
      <c r="A807" s="112"/>
    </row>
    <row r="808" spans="1:1" ht="15.75" customHeight="1" x14ac:dyDescent="0.25">
      <c r="A808" s="112"/>
    </row>
    <row r="809" spans="1:1" ht="15.75" customHeight="1" x14ac:dyDescent="0.25">
      <c r="A809" s="112"/>
    </row>
    <row r="810" spans="1:1" ht="15.75" customHeight="1" x14ac:dyDescent="0.25">
      <c r="A810" s="112"/>
    </row>
    <row r="811" spans="1:1" ht="15.75" customHeight="1" x14ac:dyDescent="0.25">
      <c r="A811" s="112"/>
    </row>
    <row r="812" spans="1:1" ht="15.75" customHeight="1" x14ac:dyDescent="0.25">
      <c r="A812" s="112"/>
    </row>
    <row r="813" spans="1:1" ht="15.75" customHeight="1" x14ac:dyDescent="0.25">
      <c r="A813" s="112"/>
    </row>
    <row r="814" spans="1:1" ht="15.75" customHeight="1" x14ac:dyDescent="0.25">
      <c r="A814" s="112"/>
    </row>
    <row r="815" spans="1:1" ht="15.75" customHeight="1" x14ac:dyDescent="0.25">
      <c r="A815" s="112"/>
    </row>
    <row r="816" spans="1:1" ht="15.75" customHeight="1" x14ac:dyDescent="0.25">
      <c r="A816" s="112"/>
    </row>
    <row r="817" spans="1:1" ht="15.75" customHeight="1" x14ac:dyDescent="0.25">
      <c r="A817" s="112"/>
    </row>
    <row r="818" spans="1:1" ht="15.75" customHeight="1" x14ac:dyDescent="0.25">
      <c r="A818" s="112"/>
    </row>
    <row r="819" spans="1:1" ht="15.75" customHeight="1" x14ac:dyDescent="0.25">
      <c r="A819" s="112"/>
    </row>
    <row r="820" spans="1:1" ht="15.75" customHeight="1" x14ac:dyDescent="0.25">
      <c r="A820" s="112"/>
    </row>
    <row r="821" spans="1:1" ht="15.75" customHeight="1" x14ac:dyDescent="0.25">
      <c r="A821" s="112"/>
    </row>
    <row r="822" spans="1:1" ht="15.75" customHeight="1" x14ac:dyDescent="0.25">
      <c r="A822" s="112"/>
    </row>
    <row r="823" spans="1:1" ht="15.75" customHeight="1" x14ac:dyDescent="0.25">
      <c r="A823" s="112"/>
    </row>
    <row r="824" spans="1:1" ht="15.75" customHeight="1" x14ac:dyDescent="0.25">
      <c r="A824" s="112"/>
    </row>
    <row r="825" spans="1:1" ht="15.75" customHeight="1" x14ac:dyDescent="0.25">
      <c r="A825" s="112"/>
    </row>
    <row r="826" spans="1:1" ht="15.75" customHeight="1" x14ac:dyDescent="0.25">
      <c r="A826" s="112"/>
    </row>
    <row r="827" spans="1:1" ht="15.75" customHeight="1" x14ac:dyDescent="0.25">
      <c r="A827" s="112"/>
    </row>
    <row r="828" spans="1:1" ht="15.75" customHeight="1" x14ac:dyDescent="0.25">
      <c r="A828" s="112"/>
    </row>
    <row r="829" spans="1:1" ht="15.75" customHeight="1" x14ac:dyDescent="0.25">
      <c r="A829" s="112"/>
    </row>
    <row r="830" spans="1:1" ht="15.75" customHeight="1" x14ac:dyDescent="0.25">
      <c r="A830" s="112"/>
    </row>
    <row r="831" spans="1:1" ht="15.75" customHeight="1" x14ac:dyDescent="0.25">
      <c r="A831" s="112"/>
    </row>
    <row r="832" spans="1:1" ht="15.75" customHeight="1" x14ac:dyDescent="0.25">
      <c r="A832" s="112"/>
    </row>
    <row r="833" spans="1:1" ht="15.75" customHeight="1" x14ac:dyDescent="0.25">
      <c r="A833" s="112"/>
    </row>
    <row r="834" spans="1:1" ht="15.75" customHeight="1" x14ac:dyDescent="0.25">
      <c r="A834" s="112"/>
    </row>
    <row r="835" spans="1:1" ht="15.75" customHeight="1" x14ac:dyDescent="0.25">
      <c r="A835" s="112"/>
    </row>
    <row r="836" spans="1:1" ht="15.75" customHeight="1" x14ac:dyDescent="0.25">
      <c r="A836" s="112"/>
    </row>
    <row r="837" spans="1:1" ht="15.75" customHeight="1" x14ac:dyDescent="0.25">
      <c r="A837" s="112"/>
    </row>
    <row r="838" spans="1:1" ht="15.75" customHeight="1" x14ac:dyDescent="0.25">
      <c r="A838" s="112"/>
    </row>
    <row r="839" spans="1:1" ht="15.75" customHeight="1" x14ac:dyDescent="0.25">
      <c r="A839" s="112"/>
    </row>
    <row r="840" spans="1:1" ht="15.75" customHeight="1" x14ac:dyDescent="0.25">
      <c r="A840" s="112"/>
    </row>
    <row r="841" spans="1:1" ht="15.75" customHeight="1" x14ac:dyDescent="0.25">
      <c r="A841" s="112"/>
    </row>
    <row r="842" spans="1:1" ht="15.75" customHeight="1" x14ac:dyDescent="0.25">
      <c r="A842" s="112"/>
    </row>
    <row r="843" spans="1:1" ht="15.75" customHeight="1" x14ac:dyDescent="0.25">
      <c r="A843" s="112"/>
    </row>
    <row r="844" spans="1:1" ht="15.75" customHeight="1" x14ac:dyDescent="0.25">
      <c r="A844" s="112"/>
    </row>
    <row r="845" spans="1:1" ht="15.75" customHeight="1" x14ac:dyDescent="0.25">
      <c r="A845" s="112"/>
    </row>
    <row r="846" spans="1:1" ht="15.75" customHeight="1" x14ac:dyDescent="0.25">
      <c r="A846" s="112"/>
    </row>
    <row r="847" spans="1:1" ht="15.75" customHeight="1" x14ac:dyDescent="0.25">
      <c r="A847" s="112"/>
    </row>
    <row r="848" spans="1:1" ht="15.75" customHeight="1" x14ac:dyDescent="0.25">
      <c r="A848" s="112"/>
    </row>
    <row r="849" spans="1:1" ht="15.75" customHeight="1" x14ac:dyDescent="0.25">
      <c r="A849" s="112"/>
    </row>
    <row r="850" spans="1:1" ht="15.75" customHeight="1" x14ac:dyDescent="0.25">
      <c r="A850" s="112"/>
    </row>
    <row r="851" spans="1:1" ht="15.75" customHeight="1" x14ac:dyDescent="0.25">
      <c r="A851" s="112"/>
    </row>
    <row r="852" spans="1:1" ht="15.75" customHeight="1" x14ac:dyDescent="0.25">
      <c r="A852" s="112"/>
    </row>
    <row r="853" spans="1:1" ht="15.75" customHeight="1" x14ac:dyDescent="0.25">
      <c r="A853" s="112"/>
    </row>
    <row r="854" spans="1:1" ht="15.75" customHeight="1" x14ac:dyDescent="0.25">
      <c r="A854" s="112"/>
    </row>
    <row r="855" spans="1:1" ht="15.75" customHeight="1" x14ac:dyDescent="0.25">
      <c r="A855" s="112"/>
    </row>
    <row r="856" spans="1:1" ht="15.75" customHeight="1" x14ac:dyDescent="0.25">
      <c r="A856" s="112"/>
    </row>
    <row r="857" spans="1:1" ht="15.75" customHeight="1" x14ac:dyDescent="0.25">
      <c r="A857" s="112"/>
    </row>
    <row r="858" spans="1:1" ht="15.75" customHeight="1" x14ac:dyDescent="0.25">
      <c r="A858" s="112"/>
    </row>
    <row r="859" spans="1:1" ht="15.75" customHeight="1" x14ac:dyDescent="0.25">
      <c r="A859" s="112"/>
    </row>
    <row r="860" spans="1:1" ht="15.75" customHeight="1" x14ac:dyDescent="0.25">
      <c r="A860" s="112"/>
    </row>
    <row r="861" spans="1:1" ht="15.75" customHeight="1" x14ac:dyDescent="0.25">
      <c r="A861" s="112"/>
    </row>
    <row r="862" spans="1:1" ht="15.75" customHeight="1" x14ac:dyDescent="0.25">
      <c r="A862" s="112"/>
    </row>
    <row r="863" spans="1:1" ht="15.75" customHeight="1" x14ac:dyDescent="0.25">
      <c r="A863" s="112"/>
    </row>
    <row r="864" spans="1:1" ht="15.75" customHeight="1" x14ac:dyDescent="0.25">
      <c r="A864" s="112"/>
    </row>
    <row r="865" spans="1:1" ht="15.75" customHeight="1" x14ac:dyDescent="0.25">
      <c r="A865" s="112"/>
    </row>
    <row r="866" spans="1:1" ht="15.75" customHeight="1" x14ac:dyDescent="0.25">
      <c r="A866" s="112"/>
    </row>
    <row r="867" spans="1:1" ht="15.75" customHeight="1" x14ac:dyDescent="0.25">
      <c r="A867" s="112"/>
    </row>
    <row r="868" spans="1:1" ht="15.75" customHeight="1" x14ac:dyDescent="0.25">
      <c r="A868" s="112"/>
    </row>
    <row r="869" spans="1:1" ht="15.75" customHeight="1" x14ac:dyDescent="0.25">
      <c r="A869" s="112"/>
    </row>
    <row r="870" spans="1:1" ht="15.75" customHeight="1" x14ac:dyDescent="0.25">
      <c r="A870" s="112"/>
    </row>
    <row r="871" spans="1:1" ht="15.75" customHeight="1" x14ac:dyDescent="0.25">
      <c r="A871" s="112"/>
    </row>
    <row r="872" spans="1:1" ht="15.75" customHeight="1" x14ac:dyDescent="0.25">
      <c r="A872" s="112"/>
    </row>
    <row r="873" spans="1:1" ht="15.75" customHeight="1" x14ac:dyDescent="0.25">
      <c r="A873" s="112"/>
    </row>
    <row r="874" spans="1:1" ht="15.75" customHeight="1" x14ac:dyDescent="0.25">
      <c r="A874" s="112"/>
    </row>
    <row r="875" spans="1:1" ht="15.75" customHeight="1" x14ac:dyDescent="0.25">
      <c r="A875" s="112"/>
    </row>
    <row r="876" spans="1:1" ht="15.75" customHeight="1" x14ac:dyDescent="0.25">
      <c r="A876" s="112"/>
    </row>
    <row r="877" spans="1:1" ht="15.75" customHeight="1" x14ac:dyDescent="0.25">
      <c r="A877" s="112"/>
    </row>
    <row r="878" spans="1:1" ht="15.75" customHeight="1" x14ac:dyDescent="0.25">
      <c r="A878" s="112"/>
    </row>
    <row r="879" spans="1:1" ht="15.75" customHeight="1" x14ac:dyDescent="0.25">
      <c r="A879" s="112"/>
    </row>
    <row r="880" spans="1:1" ht="15.75" customHeight="1" x14ac:dyDescent="0.25">
      <c r="A880" s="112"/>
    </row>
    <row r="881" spans="1:1" ht="15.75" customHeight="1" x14ac:dyDescent="0.25">
      <c r="A881" s="112"/>
    </row>
    <row r="882" spans="1:1" ht="15.75" customHeight="1" x14ac:dyDescent="0.25">
      <c r="A882" s="112"/>
    </row>
    <row r="883" spans="1:1" ht="15.75" customHeight="1" x14ac:dyDescent="0.25">
      <c r="A883" s="112"/>
    </row>
    <row r="884" spans="1:1" ht="15.75" customHeight="1" x14ac:dyDescent="0.25">
      <c r="A884" s="112"/>
    </row>
    <row r="885" spans="1:1" ht="15.75" customHeight="1" x14ac:dyDescent="0.25">
      <c r="A885" s="112"/>
    </row>
    <row r="886" spans="1:1" ht="15.75" customHeight="1" x14ac:dyDescent="0.25">
      <c r="A886" s="112"/>
    </row>
    <row r="887" spans="1:1" ht="15.75" customHeight="1" x14ac:dyDescent="0.25">
      <c r="A887" s="112"/>
    </row>
    <row r="888" spans="1:1" ht="15.75" customHeight="1" x14ac:dyDescent="0.25">
      <c r="A888" s="112"/>
    </row>
    <row r="889" spans="1:1" ht="15.75" customHeight="1" x14ac:dyDescent="0.25">
      <c r="A889" s="112"/>
    </row>
    <row r="890" spans="1:1" ht="15.75" customHeight="1" x14ac:dyDescent="0.25">
      <c r="A890" s="112"/>
    </row>
    <row r="891" spans="1:1" ht="15.75" customHeight="1" x14ac:dyDescent="0.25">
      <c r="A891" s="112"/>
    </row>
    <row r="892" spans="1:1" ht="15.75" customHeight="1" x14ac:dyDescent="0.25">
      <c r="A892" s="112"/>
    </row>
    <row r="893" spans="1:1" ht="15.75" customHeight="1" x14ac:dyDescent="0.25">
      <c r="A893" s="112"/>
    </row>
    <row r="894" spans="1:1" ht="15.75" customHeight="1" x14ac:dyDescent="0.25">
      <c r="A894" s="112"/>
    </row>
    <row r="895" spans="1:1" ht="15.75" customHeight="1" x14ac:dyDescent="0.25">
      <c r="A895" s="112"/>
    </row>
    <row r="896" spans="1:1" ht="15.75" customHeight="1" x14ac:dyDescent="0.25">
      <c r="A896" s="112"/>
    </row>
    <row r="897" spans="1:1" ht="15.75" customHeight="1" x14ac:dyDescent="0.25">
      <c r="A897" s="112"/>
    </row>
    <row r="898" spans="1:1" ht="15.75" customHeight="1" x14ac:dyDescent="0.25">
      <c r="A898" s="112"/>
    </row>
    <row r="899" spans="1:1" ht="15.75" customHeight="1" x14ac:dyDescent="0.25">
      <c r="A899" s="112"/>
    </row>
    <row r="900" spans="1:1" ht="15.75" customHeight="1" x14ac:dyDescent="0.25">
      <c r="A900" s="112"/>
    </row>
    <row r="901" spans="1:1" ht="15.75" customHeight="1" x14ac:dyDescent="0.25">
      <c r="A901" s="112"/>
    </row>
    <row r="902" spans="1:1" ht="15.75" customHeight="1" x14ac:dyDescent="0.25">
      <c r="A902" s="112"/>
    </row>
    <row r="903" spans="1:1" ht="15.75" customHeight="1" x14ac:dyDescent="0.25">
      <c r="A903" s="112"/>
    </row>
    <row r="904" spans="1:1" ht="15.75" customHeight="1" x14ac:dyDescent="0.25">
      <c r="A904" s="112"/>
    </row>
    <row r="905" spans="1:1" ht="15.75" customHeight="1" x14ac:dyDescent="0.25">
      <c r="A905" s="112"/>
    </row>
    <row r="906" spans="1:1" ht="15.75" customHeight="1" x14ac:dyDescent="0.25">
      <c r="A906" s="112"/>
    </row>
    <row r="907" spans="1:1" ht="15.75" customHeight="1" x14ac:dyDescent="0.25">
      <c r="A907" s="112"/>
    </row>
    <row r="908" spans="1:1" ht="15.75" customHeight="1" x14ac:dyDescent="0.25">
      <c r="A908" s="112"/>
    </row>
    <row r="909" spans="1:1" ht="15.75" customHeight="1" x14ac:dyDescent="0.25">
      <c r="A909" s="112"/>
    </row>
    <row r="910" spans="1:1" ht="15.75" customHeight="1" x14ac:dyDescent="0.25">
      <c r="A910" s="112"/>
    </row>
    <row r="911" spans="1:1" ht="15.75" customHeight="1" x14ac:dyDescent="0.25">
      <c r="A911" s="112"/>
    </row>
    <row r="912" spans="1:1" ht="15.75" customHeight="1" x14ac:dyDescent="0.25">
      <c r="A912" s="112"/>
    </row>
    <row r="913" spans="1:1" ht="15.75" customHeight="1" x14ac:dyDescent="0.25">
      <c r="A913" s="112"/>
    </row>
    <row r="914" spans="1:1" ht="15.75" customHeight="1" x14ac:dyDescent="0.25">
      <c r="A914" s="112"/>
    </row>
    <row r="915" spans="1:1" ht="15.75" customHeight="1" x14ac:dyDescent="0.25">
      <c r="A915" s="112"/>
    </row>
    <row r="916" spans="1:1" ht="15.75" customHeight="1" x14ac:dyDescent="0.25">
      <c r="A916" s="112"/>
    </row>
    <row r="917" spans="1:1" ht="15.75" customHeight="1" x14ac:dyDescent="0.25">
      <c r="A917" s="112"/>
    </row>
    <row r="918" spans="1:1" ht="15.75" customHeight="1" x14ac:dyDescent="0.25">
      <c r="A918" s="112"/>
    </row>
    <row r="919" spans="1:1" ht="15.75" customHeight="1" x14ac:dyDescent="0.25">
      <c r="A919" s="112"/>
    </row>
    <row r="920" spans="1:1" ht="15.75" customHeight="1" x14ac:dyDescent="0.25">
      <c r="A920" s="112"/>
    </row>
    <row r="921" spans="1:1" ht="15.75" customHeight="1" x14ac:dyDescent="0.25">
      <c r="A921" s="112"/>
    </row>
    <row r="922" spans="1:1" ht="15.75" customHeight="1" x14ac:dyDescent="0.25">
      <c r="A922" s="112"/>
    </row>
    <row r="923" spans="1:1" ht="15.75" customHeight="1" x14ac:dyDescent="0.25">
      <c r="A923" s="112"/>
    </row>
    <row r="924" spans="1:1" ht="15.75" customHeight="1" x14ac:dyDescent="0.25">
      <c r="A924" s="112"/>
    </row>
    <row r="925" spans="1:1" ht="15.75" customHeight="1" x14ac:dyDescent="0.25">
      <c r="A925" s="112"/>
    </row>
    <row r="926" spans="1:1" ht="15.75" customHeight="1" x14ac:dyDescent="0.25">
      <c r="A926" s="112"/>
    </row>
    <row r="927" spans="1:1" ht="15.75" customHeight="1" x14ac:dyDescent="0.25">
      <c r="A927" s="112"/>
    </row>
    <row r="928" spans="1:1" ht="15.75" customHeight="1" x14ac:dyDescent="0.25">
      <c r="A928" s="112"/>
    </row>
    <row r="929" spans="1:1" ht="15.75" customHeight="1" x14ac:dyDescent="0.25">
      <c r="A929" s="112"/>
    </row>
    <row r="930" spans="1:1" ht="15.75" customHeight="1" x14ac:dyDescent="0.25">
      <c r="A930" s="112"/>
    </row>
    <row r="931" spans="1:1" ht="15.75" customHeight="1" x14ac:dyDescent="0.25">
      <c r="A931" s="112"/>
    </row>
    <row r="932" spans="1:1" ht="15.75" customHeight="1" x14ac:dyDescent="0.25">
      <c r="A932" s="112"/>
    </row>
    <row r="933" spans="1:1" ht="15.75" customHeight="1" x14ac:dyDescent="0.25">
      <c r="A933" s="112"/>
    </row>
    <row r="934" spans="1:1" ht="15.75" customHeight="1" x14ac:dyDescent="0.25">
      <c r="A934" s="112"/>
    </row>
    <row r="935" spans="1:1" ht="15.75" customHeight="1" x14ac:dyDescent="0.25">
      <c r="A935" s="112"/>
    </row>
    <row r="936" spans="1:1" ht="15.75" customHeight="1" x14ac:dyDescent="0.25">
      <c r="A936" s="112"/>
    </row>
    <row r="937" spans="1:1" ht="15.75" customHeight="1" x14ac:dyDescent="0.25">
      <c r="A937" s="112"/>
    </row>
    <row r="938" spans="1:1" ht="15.75" customHeight="1" x14ac:dyDescent="0.25">
      <c r="A938" s="112"/>
    </row>
    <row r="939" spans="1:1" ht="15.75" customHeight="1" x14ac:dyDescent="0.25">
      <c r="A939" s="112"/>
    </row>
    <row r="940" spans="1:1" ht="15.75" customHeight="1" x14ac:dyDescent="0.25">
      <c r="A940" s="112"/>
    </row>
    <row r="941" spans="1:1" ht="15.75" customHeight="1" x14ac:dyDescent="0.25">
      <c r="A941" s="112"/>
    </row>
    <row r="942" spans="1:1" ht="15.75" customHeight="1" x14ac:dyDescent="0.25">
      <c r="A942" s="112"/>
    </row>
    <row r="943" spans="1:1" ht="15.75" customHeight="1" x14ac:dyDescent="0.25">
      <c r="A943" s="112"/>
    </row>
    <row r="944" spans="1:1" ht="15.75" customHeight="1" x14ac:dyDescent="0.25">
      <c r="A944" s="112"/>
    </row>
    <row r="945" spans="1:1" ht="15.75" customHeight="1" x14ac:dyDescent="0.25">
      <c r="A945" s="112"/>
    </row>
    <row r="946" spans="1:1" ht="15.75" customHeight="1" x14ac:dyDescent="0.25">
      <c r="A946" s="112"/>
    </row>
    <row r="947" spans="1:1" ht="15.75" customHeight="1" x14ac:dyDescent="0.25">
      <c r="A947" s="112"/>
    </row>
    <row r="948" spans="1:1" ht="15.75" customHeight="1" x14ac:dyDescent="0.25">
      <c r="A948" s="112"/>
    </row>
    <row r="949" spans="1:1" ht="15.75" customHeight="1" x14ac:dyDescent="0.25">
      <c r="A949" s="112"/>
    </row>
    <row r="950" spans="1:1" ht="15.75" customHeight="1" x14ac:dyDescent="0.25">
      <c r="A950" s="112"/>
    </row>
    <row r="951" spans="1:1" ht="15.75" customHeight="1" x14ac:dyDescent="0.25">
      <c r="A951" s="112"/>
    </row>
    <row r="952" spans="1:1" ht="15.75" customHeight="1" x14ac:dyDescent="0.25">
      <c r="A952" s="112"/>
    </row>
    <row r="953" spans="1:1" ht="15.75" customHeight="1" x14ac:dyDescent="0.25">
      <c r="A953" s="112"/>
    </row>
    <row r="954" spans="1:1" ht="15.75" customHeight="1" x14ac:dyDescent="0.25">
      <c r="A954" s="112"/>
    </row>
    <row r="955" spans="1:1" ht="15.75" customHeight="1" x14ac:dyDescent="0.25">
      <c r="A955" s="112"/>
    </row>
    <row r="956" spans="1:1" ht="15.75" customHeight="1" x14ac:dyDescent="0.25">
      <c r="A956" s="112"/>
    </row>
    <row r="957" spans="1:1" ht="15.75" customHeight="1" x14ac:dyDescent="0.25">
      <c r="A957" s="112"/>
    </row>
    <row r="958" spans="1:1" ht="15.75" customHeight="1" x14ac:dyDescent="0.25">
      <c r="A958" s="112"/>
    </row>
    <row r="959" spans="1:1" ht="15.75" customHeight="1" x14ac:dyDescent="0.25">
      <c r="A959" s="112"/>
    </row>
    <row r="960" spans="1:1" ht="15.75" customHeight="1" x14ac:dyDescent="0.25">
      <c r="A960" s="112"/>
    </row>
    <row r="961" spans="1:1" ht="15.75" customHeight="1" x14ac:dyDescent="0.25">
      <c r="A961" s="112"/>
    </row>
    <row r="962" spans="1:1" ht="15.75" customHeight="1" x14ac:dyDescent="0.25">
      <c r="A962" s="112"/>
    </row>
    <row r="963" spans="1:1" ht="15.75" customHeight="1" x14ac:dyDescent="0.25">
      <c r="A963" s="112"/>
    </row>
    <row r="964" spans="1:1" ht="15.75" customHeight="1" x14ac:dyDescent="0.25">
      <c r="A964" s="112"/>
    </row>
    <row r="965" spans="1:1" ht="15.75" customHeight="1" x14ac:dyDescent="0.25">
      <c r="A965" s="112"/>
    </row>
    <row r="966" spans="1:1" ht="15.75" customHeight="1" x14ac:dyDescent="0.25">
      <c r="A966" s="112"/>
    </row>
    <row r="967" spans="1:1" ht="15.75" customHeight="1" x14ac:dyDescent="0.25">
      <c r="A967" s="112"/>
    </row>
    <row r="968" spans="1:1" ht="15.75" customHeight="1" x14ac:dyDescent="0.25">
      <c r="A968" s="112"/>
    </row>
    <row r="969" spans="1:1" ht="15.75" customHeight="1" x14ac:dyDescent="0.25">
      <c r="A969" s="112"/>
    </row>
    <row r="970" spans="1:1" ht="15.75" customHeight="1" x14ac:dyDescent="0.25">
      <c r="A970" s="112"/>
    </row>
    <row r="971" spans="1:1" ht="15.75" customHeight="1" x14ac:dyDescent="0.25">
      <c r="A971" s="112"/>
    </row>
    <row r="972" spans="1:1" ht="15.75" customHeight="1" x14ac:dyDescent="0.25">
      <c r="A972" s="112"/>
    </row>
    <row r="973" spans="1:1" ht="15.75" customHeight="1" x14ac:dyDescent="0.25">
      <c r="A973" s="112"/>
    </row>
    <row r="974" spans="1:1" ht="15.75" customHeight="1" x14ac:dyDescent="0.25">
      <c r="A974" s="112"/>
    </row>
    <row r="975" spans="1:1" ht="15.75" customHeight="1" x14ac:dyDescent="0.25">
      <c r="A975" s="112"/>
    </row>
    <row r="976" spans="1:1" ht="15.75" customHeight="1" x14ac:dyDescent="0.25">
      <c r="A976" s="112"/>
    </row>
    <row r="977" spans="1:1" ht="15.75" customHeight="1" x14ac:dyDescent="0.25">
      <c r="A977" s="112"/>
    </row>
    <row r="978" spans="1:1" ht="15.75" customHeight="1" x14ac:dyDescent="0.25">
      <c r="A978" s="112"/>
    </row>
    <row r="979" spans="1:1" ht="15.75" customHeight="1" x14ac:dyDescent="0.25">
      <c r="A979" s="112"/>
    </row>
    <row r="980" spans="1:1" ht="15.75" customHeight="1" x14ac:dyDescent="0.25">
      <c r="A980" s="112"/>
    </row>
    <row r="981" spans="1:1" ht="15.75" customHeight="1" x14ac:dyDescent="0.25">
      <c r="A981" s="112"/>
    </row>
    <row r="982" spans="1:1" ht="15.75" customHeight="1" x14ac:dyDescent="0.25">
      <c r="A982" s="112"/>
    </row>
    <row r="983" spans="1:1" ht="15.75" customHeight="1" x14ac:dyDescent="0.25">
      <c r="A983" s="112"/>
    </row>
    <row r="984" spans="1:1" ht="15.75" customHeight="1" x14ac:dyDescent="0.25">
      <c r="A984" s="112"/>
    </row>
    <row r="985" spans="1:1" ht="15.75" customHeight="1" x14ac:dyDescent="0.25">
      <c r="A985" s="112"/>
    </row>
    <row r="986" spans="1:1" ht="15.75" customHeight="1" x14ac:dyDescent="0.25">
      <c r="A986" s="112"/>
    </row>
    <row r="987" spans="1:1" ht="15.75" customHeight="1" x14ac:dyDescent="0.25">
      <c r="A987" s="112"/>
    </row>
    <row r="988" spans="1:1" ht="15.75" customHeight="1" x14ac:dyDescent="0.25">
      <c r="A988" s="112"/>
    </row>
    <row r="989" spans="1:1" ht="15.75" customHeight="1" x14ac:dyDescent="0.25">
      <c r="A989" s="112"/>
    </row>
    <row r="990" spans="1:1" ht="15.75" customHeight="1" x14ac:dyDescent="0.25">
      <c r="A990" s="112"/>
    </row>
    <row r="991" spans="1:1" ht="15.75" customHeight="1" x14ac:dyDescent="0.25">
      <c r="A991" s="112"/>
    </row>
    <row r="992" spans="1:1" ht="15.75" customHeight="1" x14ac:dyDescent="0.25">
      <c r="A992" s="112"/>
    </row>
    <row r="993" spans="1:1" ht="15.75" customHeight="1" x14ac:dyDescent="0.25">
      <c r="A993" s="112"/>
    </row>
    <row r="994" spans="1:1" ht="15.75" customHeight="1" x14ac:dyDescent="0.25">
      <c r="A994" s="112"/>
    </row>
    <row r="995" spans="1:1" ht="15.75" customHeight="1" x14ac:dyDescent="0.25">
      <c r="A995" s="112"/>
    </row>
    <row r="996" spans="1:1" ht="15.75" customHeight="1" x14ac:dyDescent="0.25">
      <c r="A996" s="112"/>
    </row>
    <row r="997" spans="1:1" ht="15.75" customHeight="1" x14ac:dyDescent="0.25">
      <c r="A997" s="112"/>
    </row>
    <row r="998" spans="1:1" ht="15.75" customHeight="1" x14ac:dyDescent="0.25">
      <c r="A998" s="112"/>
    </row>
    <row r="999" spans="1:1" ht="15.75" customHeight="1" x14ac:dyDescent="0.25">
      <c r="A999" s="112"/>
    </row>
    <row r="1000" spans="1:1" ht="15.75" customHeight="1" x14ac:dyDescent="0.25">
      <c r="A1000" s="112"/>
    </row>
    <row r="1001" spans="1:1" ht="15.75" customHeight="1" x14ac:dyDescent="0.25">
      <c r="A1001" s="112"/>
    </row>
    <row r="1002" spans="1:1" ht="15.75" customHeight="1" x14ac:dyDescent="0.25">
      <c r="A1002" s="112"/>
    </row>
    <row r="1003" spans="1:1" ht="15.75" customHeight="1" x14ac:dyDescent="0.25">
      <c r="A1003" s="112"/>
    </row>
    <row r="1004" spans="1:1" ht="15.75" customHeight="1" x14ac:dyDescent="0.25">
      <c r="A1004" s="112"/>
    </row>
    <row r="1005" spans="1:1" ht="15.75" customHeight="1" x14ac:dyDescent="0.25">
      <c r="A1005" s="112"/>
    </row>
    <row r="1006" spans="1:1" ht="15.75" customHeight="1" x14ac:dyDescent="0.25">
      <c r="A1006" s="112"/>
    </row>
    <row r="1007" spans="1:1" ht="15.75" customHeight="1" x14ac:dyDescent="0.25">
      <c r="A1007" s="112"/>
    </row>
    <row r="1008" spans="1:1" ht="15.75" customHeight="1" x14ac:dyDescent="0.25">
      <c r="A1008" s="112"/>
    </row>
  </sheetData>
  <mergeCells count="37">
    <mergeCell ref="D83:F83"/>
    <mergeCell ref="D85:F85"/>
    <mergeCell ref="D86:F86"/>
    <mergeCell ref="D87:F87"/>
    <mergeCell ref="E73:G73"/>
    <mergeCell ref="E74:G74"/>
    <mergeCell ref="E75:G75"/>
    <mergeCell ref="C76:D76"/>
    <mergeCell ref="E76:G76"/>
    <mergeCell ref="D84:F84"/>
    <mergeCell ref="C70:G70"/>
    <mergeCell ref="E72:G72"/>
    <mergeCell ref="D80:F80"/>
    <mergeCell ref="D81:F81"/>
    <mergeCell ref="D82:F82"/>
    <mergeCell ref="C78:G78"/>
    <mergeCell ref="C72:D72"/>
    <mergeCell ref="C38:D38"/>
    <mergeCell ref="C43:D43"/>
    <mergeCell ref="C47:D47"/>
    <mergeCell ref="C48:D48"/>
    <mergeCell ref="C62:D62"/>
    <mergeCell ref="B3:Z3"/>
    <mergeCell ref="B2:Z2"/>
    <mergeCell ref="B1:M1"/>
    <mergeCell ref="B4:Z4"/>
    <mergeCell ref="B12:Z12"/>
    <mergeCell ref="E13:F13"/>
    <mergeCell ref="B14:Z14"/>
    <mergeCell ref="E16:I16"/>
    <mergeCell ref="J16:R16"/>
    <mergeCell ref="B16:D17"/>
    <mergeCell ref="C18:D18"/>
    <mergeCell ref="C19:D19"/>
    <mergeCell ref="C25:D25"/>
    <mergeCell ref="C31:D31"/>
    <mergeCell ref="C37:D37"/>
  </mergeCells>
  <hyperlinks>
    <hyperlink ref="C96" r:id="rId1" xr:uid="{00000000-0004-0000-1600-000000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AL1008"/>
  <sheetViews>
    <sheetView showGridLines="0" topLeftCell="A52" zoomScale="66" zoomScaleNormal="66" workbookViewId="0">
      <selection activeCell="C73" sqref="C73:G76"/>
    </sheetView>
  </sheetViews>
  <sheetFormatPr baseColWidth="10" defaultColWidth="11.25" defaultRowHeight="15" customHeight="1" x14ac:dyDescent="0.25"/>
  <cols>
    <col min="1" max="1" width="2.625" style="8" customWidth="1"/>
    <col min="2" max="2" width="11" style="8" customWidth="1"/>
    <col min="3" max="3" width="20.25" style="8" customWidth="1"/>
    <col min="4" max="4" width="69.75" style="8" customWidth="1"/>
    <col min="5" max="5" width="9" style="8" customWidth="1"/>
    <col min="6" max="6" width="8.625" style="8" customWidth="1"/>
    <col min="7" max="7" width="8" style="8" customWidth="1"/>
    <col min="8" max="8" width="9" style="8" customWidth="1"/>
    <col min="9" max="9" width="9.25" style="8" customWidth="1"/>
    <col min="10" max="29" width="11" style="8" customWidth="1"/>
    <col min="30" max="16384" width="11.25" style="8"/>
  </cols>
  <sheetData>
    <row r="1" spans="1:38" s="295" customFormat="1" ht="15" customHeight="1" x14ac:dyDescent="0.25">
      <c r="B1" s="566" t="s">
        <v>750</v>
      </c>
      <c r="C1" s="566"/>
      <c r="D1" s="566"/>
      <c r="E1" s="566"/>
      <c r="F1" s="566"/>
      <c r="G1" s="566"/>
      <c r="H1" s="566"/>
      <c r="I1" s="566"/>
      <c r="J1" s="566"/>
      <c r="K1" s="566"/>
      <c r="L1" s="566"/>
      <c r="M1" s="566"/>
    </row>
    <row r="2" spans="1:38" x14ac:dyDescent="0.25">
      <c r="A2" s="112"/>
      <c r="B2" s="584" t="s">
        <v>765</v>
      </c>
      <c r="C2" s="584"/>
      <c r="D2" s="584"/>
      <c r="E2" s="584"/>
      <c r="F2" s="584"/>
      <c r="G2" s="584"/>
      <c r="H2" s="584"/>
      <c r="I2" s="584"/>
      <c r="J2" s="584"/>
      <c r="K2" s="584"/>
      <c r="L2" s="584"/>
      <c r="M2" s="584"/>
      <c r="N2" s="584"/>
      <c r="O2" s="584"/>
      <c r="P2" s="584"/>
      <c r="Q2" s="584"/>
      <c r="R2" s="584"/>
      <c r="S2" s="584"/>
      <c r="T2" s="584"/>
      <c r="U2" s="584"/>
      <c r="V2" s="584"/>
      <c r="W2" s="584"/>
      <c r="X2" s="584"/>
      <c r="Y2" s="584"/>
      <c r="Z2" s="584"/>
    </row>
    <row r="3" spans="1:38" s="316" customFormat="1" ht="15" customHeight="1" x14ac:dyDescent="0.25">
      <c r="B3" s="583" t="s">
        <v>560</v>
      </c>
      <c r="C3" s="583"/>
      <c r="D3" s="583"/>
      <c r="E3" s="583"/>
      <c r="F3" s="583"/>
      <c r="G3" s="583"/>
      <c r="H3" s="583"/>
      <c r="I3" s="583"/>
      <c r="J3" s="583"/>
      <c r="K3" s="583"/>
      <c r="L3" s="583"/>
      <c r="M3" s="583"/>
      <c r="N3" s="583"/>
      <c r="O3" s="583"/>
      <c r="P3" s="583"/>
      <c r="Q3" s="583"/>
      <c r="R3" s="583"/>
      <c r="S3" s="583"/>
      <c r="T3" s="583"/>
      <c r="U3" s="583"/>
      <c r="V3" s="583"/>
      <c r="W3" s="583"/>
      <c r="X3" s="583"/>
      <c r="Y3" s="583"/>
      <c r="Z3" s="583"/>
    </row>
    <row r="4" spans="1:38" s="316" customFormat="1" ht="15" customHeight="1" x14ac:dyDescent="0.25">
      <c r="B4" s="585" t="s">
        <v>756</v>
      </c>
      <c r="C4" s="585"/>
      <c r="D4" s="585"/>
      <c r="E4" s="585"/>
      <c r="F4" s="585"/>
      <c r="G4" s="585"/>
      <c r="H4" s="585"/>
      <c r="I4" s="585"/>
      <c r="J4" s="585"/>
      <c r="K4" s="585"/>
      <c r="L4" s="585"/>
      <c r="M4" s="585"/>
      <c r="N4" s="585"/>
      <c r="O4" s="585"/>
      <c r="P4" s="585"/>
      <c r="Q4" s="585"/>
      <c r="R4" s="585"/>
      <c r="S4" s="585"/>
      <c r="T4" s="585"/>
      <c r="U4" s="585"/>
      <c r="V4" s="585"/>
      <c r="W4" s="585"/>
      <c r="X4" s="585"/>
      <c r="Y4" s="585"/>
      <c r="Z4" s="585"/>
    </row>
    <row r="5" spans="1:38" s="316" customFormat="1" ht="15" hidden="1" customHeight="1" x14ac:dyDescent="0.25">
      <c r="B5" s="323"/>
      <c r="C5" s="323"/>
      <c r="D5" s="323"/>
      <c r="E5" s="323"/>
      <c r="F5" s="323"/>
      <c r="G5" s="323"/>
      <c r="H5" s="323"/>
      <c r="I5" s="323"/>
      <c r="J5" s="323"/>
      <c r="K5" s="323"/>
      <c r="L5" s="323"/>
      <c r="M5" s="323"/>
      <c r="N5" s="323"/>
      <c r="O5" s="323"/>
      <c r="P5" s="323"/>
      <c r="Q5" s="323"/>
      <c r="R5" s="323"/>
      <c r="S5" s="323"/>
      <c r="T5" s="323"/>
      <c r="U5" s="323"/>
      <c r="V5" s="323"/>
      <c r="W5" s="323"/>
      <c r="X5" s="323"/>
      <c r="Y5" s="323"/>
      <c r="Z5" s="323"/>
    </row>
    <row r="6" spans="1:38" s="316" customFormat="1" ht="15" hidden="1" customHeight="1" x14ac:dyDescent="0.25">
      <c r="B6" s="326" t="s">
        <v>768</v>
      </c>
      <c r="C6" s="326" t="s">
        <v>609</v>
      </c>
      <c r="D6" s="323"/>
      <c r="E6" s="323"/>
      <c r="F6" s="323"/>
      <c r="G6" s="323"/>
      <c r="H6" s="323"/>
      <c r="I6" s="323"/>
      <c r="J6" s="323"/>
      <c r="K6" s="323"/>
      <c r="L6" s="323"/>
      <c r="M6" s="323"/>
      <c r="N6" s="323"/>
      <c r="O6" s="323"/>
      <c r="P6" s="323"/>
      <c r="Q6" s="323"/>
      <c r="R6" s="323"/>
      <c r="S6" s="323"/>
      <c r="T6" s="323"/>
      <c r="U6" s="323"/>
      <c r="V6" s="323"/>
      <c r="W6" s="323"/>
      <c r="X6" s="323"/>
      <c r="Y6" s="323"/>
      <c r="Z6" s="323"/>
    </row>
    <row r="7" spans="1:38" s="316" customFormat="1" ht="15" hidden="1" customHeight="1" x14ac:dyDescent="0.25">
      <c r="B7" s="325" t="s">
        <v>757</v>
      </c>
      <c r="C7" s="341">
        <v>0.91</v>
      </c>
      <c r="D7" s="323"/>
      <c r="E7" s="323"/>
      <c r="F7" s="323"/>
      <c r="G7" s="323"/>
      <c r="H7" s="323"/>
      <c r="I7" s="323"/>
      <c r="J7" s="323"/>
      <c r="K7" s="323"/>
      <c r="L7" s="323"/>
      <c r="M7" s="323"/>
      <c r="N7" s="323"/>
      <c r="O7" s="323"/>
      <c r="P7" s="323"/>
      <c r="Q7" s="323"/>
      <c r="R7" s="323"/>
      <c r="S7" s="323"/>
      <c r="T7" s="323"/>
      <c r="U7" s="323"/>
      <c r="V7" s="323"/>
      <c r="W7" s="323"/>
      <c r="X7" s="323"/>
      <c r="Y7" s="323"/>
      <c r="Z7" s="323"/>
    </row>
    <row r="8" spans="1:38" s="316" customFormat="1" ht="15" hidden="1" customHeight="1" x14ac:dyDescent="0.25">
      <c r="B8" s="325" t="s">
        <v>758</v>
      </c>
      <c r="C8" s="341">
        <v>0.41</v>
      </c>
      <c r="D8" s="323"/>
      <c r="E8" s="323"/>
      <c r="F8" s="323"/>
      <c r="G8" s="323"/>
      <c r="H8" s="323"/>
      <c r="I8" s="323"/>
      <c r="J8" s="323"/>
      <c r="K8" s="323"/>
      <c r="L8" s="323"/>
      <c r="M8" s="323"/>
      <c r="N8" s="323"/>
      <c r="O8" s="323"/>
      <c r="P8" s="323"/>
      <c r="Q8" s="323"/>
      <c r="R8" s="323"/>
      <c r="S8" s="323"/>
      <c r="T8" s="323"/>
      <c r="U8" s="323"/>
      <c r="V8" s="323"/>
      <c r="W8" s="323"/>
      <c r="X8" s="323"/>
      <c r="Y8" s="323"/>
      <c r="Z8" s="323"/>
    </row>
    <row r="9" spans="1:38" s="316" customFormat="1" ht="15" hidden="1" customHeight="1" x14ac:dyDescent="0.25">
      <c r="B9" s="325" t="s">
        <v>759</v>
      </c>
      <c r="C9" s="341">
        <v>0.85</v>
      </c>
      <c r="D9" s="323"/>
      <c r="E9" s="323"/>
      <c r="F9" s="323"/>
      <c r="G9" s="323"/>
      <c r="H9" s="323"/>
      <c r="I9" s="323"/>
      <c r="J9" s="323"/>
      <c r="K9" s="323"/>
      <c r="L9" s="323"/>
      <c r="M9" s="323"/>
      <c r="N9" s="323"/>
      <c r="O9" s="323"/>
      <c r="P9" s="323"/>
      <c r="Q9" s="323"/>
      <c r="R9" s="323"/>
      <c r="S9" s="323"/>
      <c r="T9" s="323"/>
      <c r="U9" s="323"/>
      <c r="V9" s="323"/>
      <c r="W9" s="323"/>
      <c r="X9" s="323"/>
      <c r="Y9" s="323"/>
      <c r="Z9" s="323"/>
    </row>
    <row r="10" spans="1:38" s="316" customFormat="1" ht="15" hidden="1" customHeight="1" x14ac:dyDescent="0.25">
      <c r="B10" s="325" t="s">
        <v>760</v>
      </c>
      <c r="C10" s="341">
        <v>0.91</v>
      </c>
      <c r="D10" s="323"/>
      <c r="E10" s="323"/>
      <c r="F10" s="323"/>
      <c r="G10" s="323"/>
      <c r="H10" s="323"/>
      <c r="I10" s="323"/>
      <c r="J10" s="323"/>
      <c r="K10" s="323"/>
      <c r="L10" s="323"/>
      <c r="M10" s="323"/>
      <c r="N10" s="323"/>
      <c r="O10" s="323"/>
      <c r="P10" s="323"/>
      <c r="Q10" s="323"/>
      <c r="R10" s="323"/>
      <c r="S10" s="323"/>
      <c r="T10" s="323"/>
      <c r="U10" s="323"/>
      <c r="V10" s="323"/>
      <c r="W10" s="323"/>
      <c r="X10" s="323"/>
      <c r="Y10" s="323"/>
      <c r="Z10" s="323"/>
    </row>
    <row r="11" spans="1:38" s="316" customFormat="1" ht="15" customHeight="1" x14ac:dyDescent="0.25">
      <c r="B11" s="323"/>
      <c r="C11" s="323"/>
      <c r="D11" s="323"/>
      <c r="E11" s="323"/>
      <c r="F11" s="323"/>
      <c r="G11" s="323"/>
      <c r="H11" s="323"/>
      <c r="I11" s="323"/>
      <c r="J11" s="323"/>
      <c r="K11" s="323"/>
      <c r="L11" s="323"/>
      <c r="M11" s="323"/>
      <c r="N11" s="323"/>
      <c r="O11" s="323"/>
      <c r="P11" s="323"/>
      <c r="Q11" s="323"/>
      <c r="R11" s="323"/>
      <c r="S11" s="323"/>
      <c r="T11" s="323"/>
      <c r="U11" s="323"/>
      <c r="V11" s="323"/>
      <c r="W11" s="323"/>
      <c r="X11" s="323"/>
      <c r="Y11" s="323"/>
      <c r="Z11" s="323"/>
    </row>
    <row r="12" spans="1:38" s="316" customFormat="1" ht="15" customHeight="1" x14ac:dyDescent="0.25">
      <c r="B12" s="585" t="s">
        <v>761</v>
      </c>
      <c r="C12" s="585"/>
      <c r="D12" s="585"/>
      <c r="E12" s="585"/>
      <c r="F12" s="585"/>
      <c r="G12" s="585"/>
      <c r="H12" s="585"/>
      <c r="I12" s="585"/>
      <c r="J12" s="585"/>
      <c r="K12" s="585"/>
      <c r="L12" s="585"/>
      <c r="M12" s="585"/>
      <c r="N12" s="585"/>
      <c r="O12" s="585"/>
      <c r="P12" s="585"/>
      <c r="Q12" s="585"/>
      <c r="R12" s="585"/>
      <c r="S12" s="585"/>
      <c r="T12" s="585"/>
      <c r="U12" s="585"/>
      <c r="V12" s="585"/>
      <c r="W12" s="585"/>
      <c r="X12" s="585"/>
      <c r="Y12" s="585"/>
      <c r="Z12" s="585"/>
    </row>
    <row r="13" spans="1:38" s="316" customFormat="1" x14ac:dyDescent="0.25">
      <c r="A13" s="324"/>
      <c r="B13" s="324"/>
      <c r="C13" s="324"/>
      <c r="D13" s="324"/>
      <c r="E13" s="576"/>
      <c r="F13" s="577"/>
      <c r="G13" s="324"/>
      <c r="H13" s="324"/>
      <c r="I13" s="324"/>
      <c r="J13" s="324"/>
      <c r="K13" s="324"/>
      <c r="L13" s="324"/>
      <c r="M13" s="324"/>
      <c r="N13" s="324"/>
      <c r="O13" s="324"/>
      <c r="P13" s="324"/>
      <c r="Q13" s="324"/>
      <c r="R13" s="324"/>
      <c r="S13" s="324"/>
      <c r="T13" s="324"/>
      <c r="U13" s="324"/>
      <c r="V13" s="324"/>
      <c r="W13" s="324"/>
      <c r="X13" s="324"/>
      <c r="Y13" s="324"/>
      <c r="Z13" s="324"/>
      <c r="AA13" s="324"/>
      <c r="AB13" s="324"/>
      <c r="AC13" s="324"/>
      <c r="AD13" s="324"/>
      <c r="AE13" s="324"/>
      <c r="AF13" s="324"/>
      <c r="AG13" s="324"/>
      <c r="AH13" s="324"/>
      <c r="AI13" s="324"/>
      <c r="AJ13" s="324"/>
      <c r="AK13" s="324"/>
      <c r="AL13" s="324"/>
    </row>
    <row r="14" spans="1:38" s="295" customFormat="1" ht="18" customHeight="1" x14ac:dyDescent="0.25">
      <c r="A14" s="112"/>
      <c r="B14" s="578" t="s">
        <v>737</v>
      </c>
      <c r="C14" s="578"/>
      <c r="D14" s="578"/>
      <c r="E14" s="578"/>
      <c r="F14" s="578"/>
      <c r="G14" s="578"/>
      <c r="H14" s="578"/>
      <c r="I14" s="578"/>
      <c r="J14" s="578"/>
      <c r="K14" s="578"/>
      <c r="L14" s="578"/>
      <c r="M14" s="578"/>
      <c r="N14" s="578"/>
      <c r="O14" s="578"/>
      <c r="P14" s="578"/>
      <c r="Q14" s="578"/>
    </row>
    <row r="15" spans="1:38" s="295" customFormat="1" ht="18" customHeight="1" x14ac:dyDescent="0.25">
      <c r="A15" s="112"/>
      <c r="B15" s="86"/>
      <c r="C15" s="248"/>
      <c r="D15" s="248"/>
      <c r="E15" s="248"/>
      <c r="F15" s="248"/>
      <c r="G15" s="248"/>
      <c r="H15" s="248"/>
      <c r="I15" s="248"/>
      <c r="J15" s="248"/>
      <c r="K15" s="248"/>
      <c r="L15" s="248"/>
      <c r="M15" s="248"/>
      <c r="N15" s="248"/>
      <c r="O15" s="248"/>
      <c r="P15" s="248"/>
      <c r="Q15" s="248"/>
    </row>
    <row r="16" spans="1:38" s="295" customFormat="1" ht="15.75" customHeight="1" x14ac:dyDescent="0.25">
      <c r="A16" s="112"/>
      <c r="B16" s="556" t="s">
        <v>439</v>
      </c>
      <c r="C16" s="556"/>
      <c r="D16" s="556"/>
      <c r="E16" s="581" t="s">
        <v>1039</v>
      </c>
      <c r="F16" s="581"/>
      <c r="G16" s="581"/>
      <c r="H16" s="581"/>
      <c r="I16" s="581"/>
      <c r="J16" s="592" t="s">
        <v>733</v>
      </c>
      <c r="K16" s="593"/>
      <c r="L16" s="593"/>
      <c r="M16" s="593"/>
      <c r="N16" s="593"/>
      <c r="O16" s="593"/>
      <c r="P16" s="593"/>
      <c r="Q16" s="593"/>
      <c r="R16" s="594"/>
      <c r="S16" s="112"/>
      <c r="T16" s="112"/>
      <c r="U16" s="112"/>
      <c r="V16" s="112"/>
      <c r="W16" s="112"/>
      <c r="X16" s="112"/>
      <c r="Y16" s="112"/>
      <c r="Z16" s="112"/>
      <c r="AA16" s="112"/>
      <c r="AB16" s="112"/>
      <c r="AC16" s="112"/>
    </row>
    <row r="17" spans="1:29" s="295" customFormat="1" ht="42.75" x14ac:dyDescent="0.25">
      <c r="A17" s="112"/>
      <c r="B17" s="556"/>
      <c r="C17" s="556"/>
      <c r="D17" s="556"/>
      <c r="E17" s="327" t="s">
        <v>564</v>
      </c>
      <c r="F17" s="327" t="s">
        <v>565</v>
      </c>
      <c r="G17" s="327" t="s">
        <v>566</v>
      </c>
      <c r="H17" s="327" t="s">
        <v>567</v>
      </c>
      <c r="I17" s="327" t="s">
        <v>734</v>
      </c>
      <c r="J17" s="327" t="s">
        <v>544</v>
      </c>
      <c r="K17" s="327" t="s">
        <v>564</v>
      </c>
      <c r="L17" s="327" t="s">
        <v>544</v>
      </c>
      <c r="M17" s="327" t="s">
        <v>565</v>
      </c>
      <c r="N17" s="327" t="s">
        <v>544</v>
      </c>
      <c r="O17" s="327" t="s">
        <v>566</v>
      </c>
      <c r="P17" s="327" t="s">
        <v>544</v>
      </c>
      <c r="Q17" s="327" t="s">
        <v>567</v>
      </c>
      <c r="R17" s="327" t="s">
        <v>734</v>
      </c>
      <c r="S17" s="112"/>
      <c r="T17" s="112"/>
      <c r="U17" s="112"/>
      <c r="V17" s="112"/>
      <c r="W17" s="112"/>
      <c r="X17" s="112"/>
      <c r="Y17" s="112"/>
      <c r="Z17" s="112"/>
      <c r="AA17" s="112"/>
      <c r="AB17" s="112"/>
      <c r="AC17" s="112"/>
    </row>
    <row r="18" spans="1:29" s="295" customFormat="1" ht="15.75" customHeight="1" x14ac:dyDescent="0.25">
      <c r="A18" s="112"/>
      <c r="B18" s="342" t="s">
        <v>382</v>
      </c>
      <c r="C18" s="595" t="s">
        <v>383</v>
      </c>
      <c r="D18" s="596"/>
      <c r="E18" s="342"/>
      <c r="F18" s="342"/>
      <c r="G18" s="342"/>
      <c r="H18" s="342"/>
      <c r="I18" s="342">
        <f>I20+I26+I32</f>
        <v>310500</v>
      </c>
      <c r="J18" s="343"/>
      <c r="K18" s="343">
        <f>K20+K26+K32</f>
        <v>32041</v>
      </c>
      <c r="L18" s="343"/>
      <c r="M18" s="343">
        <f>M20+M26+M32</f>
        <v>15792</v>
      </c>
      <c r="N18" s="343"/>
      <c r="O18" s="343">
        <f>O20+O26+O32</f>
        <v>96869.25</v>
      </c>
      <c r="P18" s="343"/>
      <c r="Q18" s="343">
        <f t="shared" ref="Q18:R18" si="0">Q20+Q26+Q32</f>
        <v>70441</v>
      </c>
      <c r="R18" s="344">
        <f>R20+R26+R32</f>
        <v>208009.39499999999</v>
      </c>
      <c r="S18" s="112"/>
      <c r="T18" s="112"/>
      <c r="U18" s="112"/>
      <c r="V18" s="112"/>
      <c r="W18" s="112"/>
      <c r="X18" s="112"/>
      <c r="Y18" s="112"/>
      <c r="Z18" s="112"/>
      <c r="AA18" s="112"/>
      <c r="AB18" s="112"/>
      <c r="AC18" s="112"/>
    </row>
    <row r="19" spans="1:29" s="295" customFormat="1" ht="15" customHeight="1" x14ac:dyDescent="0.25">
      <c r="A19" s="112"/>
      <c r="B19" s="330" t="s">
        <v>384</v>
      </c>
      <c r="C19" s="597" t="s">
        <v>385</v>
      </c>
      <c r="D19" s="598"/>
      <c r="E19" s="330"/>
      <c r="F19" s="330"/>
      <c r="G19" s="330"/>
      <c r="H19" s="330"/>
      <c r="I19" s="330"/>
      <c r="J19" s="345"/>
      <c r="K19" s="345"/>
      <c r="L19" s="345"/>
      <c r="M19" s="345"/>
      <c r="N19" s="345"/>
      <c r="O19" s="345"/>
      <c r="P19" s="345">
        <v>0.86750000000000005</v>
      </c>
      <c r="Q19" s="345"/>
      <c r="R19" s="345"/>
      <c r="S19" s="112"/>
      <c r="T19" s="112"/>
      <c r="U19" s="112"/>
      <c r="V19" s="112"/>
      <c r="W19" s="112"/>
      <c r="X19" s="112"/>
      <c r="Y19" s="112"/>
      <c r="Z19" s="112"/>
      <c r="AA19" s="112"/>
      <c r="AB19" s="112"/>
      <c r="AC19" s="112"/>
    </row>
    <row r="20" spans="1:29" s="295" customFormat="1" x14ac:dyDescent="0.25">
      <c r="A20" s="112"/>
      <c r="B20" s="254"/>
      <c r="C20" s="307" t="s">
        <v>386</v>
      </c>
      <c r="D20" s="307" t="s">
        <v>387</v>
      </c>
      <c r="E20" s="307">
        <f t="shared" ref="E20:I20" si="1">E21+E22+E23+E24</f>
        <v>13900</v>
      </c>
      <c r="F20" s="307">
        <f t="shared" si="1"/>
        <v>10300</v>
      </c>
      <c r="G20" s="307">
        <f t="shared" si="1"/>
        <v>15300</v>
      </c>
      <c r="H20" s="307">
        <f t="shared" si="1"/>
        <v>31000</v>
      </c>
      <c r="I20" s="307">
        <f t="shared" si="1"/>
        <v>70500</v>
      </c>
      <c r="J20" s="280"/>
      <c r="K20" s="280">
        <f>K21+K22+K23+K24</f>
        <v>10981</v>
      </c>
      <c r="L20" s="280"/>
      <c r="M20" s="280">
        <f>M21+M22+M23+M24</f>
        <v>4326</v>
      </c>
      <c r="N20" s="280"/>
      <c r="O20" s="280">
        <f>O21+O22+O23+O24</f>
        <v>12966.75</v>
      </c>
      <c r="P20" s="280">
        <v>0.86750000000000005</v>
      </c>
      <c r="Q20" s="280">
        <f t="shared" ref="Q20:R20" si="2">Q21+Q22+Q23+Q24</f>
        <v>26892.5</v>
      </c>
      <c r="R20" s="321">
        <f>R21+R22+R23+R24</f>
        <v>55166.25</v>
      </c>
      <c r="S20" s="112"/>
      <c r="T20" s="112"/>
      <c r="U20" s="112"/>
      <c r="V20" s="112"/>
      <c r="W20" s="112"/>
      <c r="X20" s="112"/>
      <c r="Y20" s="112"/>
      <c r="Z20" s="112"/>
      <c r="AA20" s="112"/>
      <c r="AB20" s="112"/>
      <c r="AC20" s="112"/>
    </row>
    <row r="21" spans="1:29" s="295" customFormat="1" x14ac:dyDescent="0.25">
      <c r="A21" s="112"/>
      <c r="B21" s="254"/>
      <c r="C21" s="333">
        <f>+'1.2. Costos Alternativa N2 PM'!C8</f>
        <v>44198</v>
      </c>
      <c r="D21" s="254" t="s">
        <v>388</v>
      </c>
      <c r="E21" s="254">
        <f>+'1.2. Costos Alternativa N2 PM'!H8</f>
        <v>3000</v>
      </c>
      <c r="F21" s="254">
        <f>+'1.2. Costos Alternativa N2 PM'!I8</f>
        <v>5000</v>
      </c>
      <c r="G21" s="254">
        <f>+'1.2. Costos Alternativa N2 PM'!J8</f>
        <v>0</v>
      </c>
      <c r="H21" s="254">
        <f>+'1.2. Costos Alternativa N2 PM'!K8</f>
        <v>0</v>
      </c>
      <c r="I21" s="254">
        <f t="shared" ref="I21:I24" si="3">E21+F21+G21+H21</f>
        <v>8000</v>
      </c>
      <c r="J21" s="261">
        <v>0.79</v>
      </c>
      <c r="K21" s="261">
        <f t="shared" ref="K21:K24" si="4">+E21*J21</f>
        <v>2370</v>
      </c>
      <c r="L21" s="261">
        <v>0.42</v>
      </c>
      <c r="M21" s="261">
        <f t="shared" ref="M21:M24" si="5">+F21*L21</f>
        <v>2100</v>
      </c>
      <c r="N21" s="261">
        <v>0.84750000000000003</v>
      </c>
      <c r="O21" s="261">
        <f t="shared" ref="O21:O24" si="6">+G21*N21</f>
        <v>0</v>
      </c>
      <c r="P21" s="261">
        <v>0.86750000000000005</v>
      </c>
      <c r="Q21" s="261">
        <f t="shared" ref="Q21:Q24" si="7">+H21*P21</f>
        <v>0</v>
      </c>
      <c r="R21" s="261">
        <f t="shared" ref="R21:R24" si="8">+K21+M21+O21+Q21</f>
        <v>4470</v>
      </c>
      <c r="S21" s="112"/>
      <c r="T21" s="112"/>
      <c r="U21" s="112"/>
      <c r="V21" s="112"/>
      <c r="W21" s="112"/>
      <c r="X21" s="112"/>
      <c r="Y21" s="112"/>
      <c r="Z21" s="112"/>
      <c r="AA21" s="112"/>
      <c r="AB21" s="112"/>
      <c r="AC21" s="112"/>
    </row>
    <row r="22" spans="1:29" s="295" customFormat="1" x14ac:dyDescent="0.25">
      <c r="A22" s="112"/>
      <c r="B22" s="254"/>
      <c r="C22" s="333">
        <f>+'1.2. Costos Alternativa N2 PM'!C9</f>
        <v>44229</v>
      </c>
      <c r="D22" s="254" t="s">
        <v>389</v>
      </c>
      <c r="E22" s="254">
        <f>+'1.2. Costos Alternativa N2 PM'!H9</f>
        <v>5000</v>
      </c>
      <c r="F22" s="254">
        <f>+'1.2. Costos Alternativa N2 PM'!I9</f>
        <v>5000</v>
      </c>
      <c r="G22" s="254">
        <f>+'1.2. Costos Alternativa N2 PM'!J9</f>
        <v>15000</v>
      </c>
      <c r="H22" s="254">
        <f>+'1.2. Costos Alternativa N2 PM'!K9</f>
        <v>25000</v>
      </c>
      <c r="I22" s="254">
        <f t="shared" si="3"/>
        <v>50000</v>
      </c>
      <c r="J22" s="261">
        <v>0.79</v>
      </c>
      <c r="K22" s="261">
        <f t="shared" si="4"/>
        <v>3950</v>
      </c>
      <c r="L22" s="261">
        <v>0.42</v>
      </c>
      <c r="M22" s="261">
        <f t="shared" si="5"/>
        <v>2100</v>
      </c>
      <c r="N22" s="261">
        <v>0.84750000000000003</v>
      </c>
      <c r="O22" s="261">
        <f t="shared" si="6"/>
        <v>12712.5</v>
      </c>
      <c r="P22" s="261">
        <v>0.86750000000000005</v>
      </c>
      <c r="Q22" s="261">
        <f t="shared" si="7"/>
        <v>21687.5</v>
      </c>
      <c r="R22" s="261">
        <f t="shared" si="8"/>
        <v>40450</v>
      </c>
      <c r="S22" s="112"/>
      <c r="T22" s="112"/>
      <c r="U22" s="112"/>
      <c r="V22" s="112"/>
      <c r="W22" s="112"/>
      <c r="X22" s="112"/>
      <c r="Y22" s="112"/>
      <c r="Z22" s="112"/>
      <c r="AA22" s="112"/>
      <c r="AB22" s="112"/>
      <c r="AC22" s="112"/>
    </row>
    <row r="23" spans="1:29" s="295" customFormat="1" x14ac:dyDescent="0.25">
      <c r="A23" s="112"/>
      <c r="B23" s="254"/>
      <c r="C23" s="333">
        <f>+'1.2. Costos Alternativa N2 PM'!C10</f>
        <v>44257</v>
      </c>
      <c r="D23" s="254" t="s">
        <v>390</v>
      </c>
      <c r="E23" s="254">
        <f>+'1.2. Costos Alternativa N2 PM'!H10</f>
        <v>5000</v>
      </c>
      <c r="F23" s="254">
        <f>+'1.2. Costos Alternativa N2 PM'!I10</f>
        <v>0</v>
      </c>
      <c r="G23" s="254">
        <f>+'1.2. Costos Alternativa N2 PM'!J10</f>
        <v>0</v>
      </c>
      <c r="H23" s="254">
        <f>+'1.2. Costos Alternativa N2 PM'!K10</f>
        <v>0</v>
      </c>
      <c r="I23" s="254">
        <f t="shared" si="3"/>
        <v>5000</v>
      </c>
      <c r="J23" s="261">
        <v>0.79</v>
      </c>
      <c r="K23" s="261">
        <f t="shared" si="4"/>
        <v>3950</v>
      </c>
      <c r="L23" s="261">
        <v>0.42</v>
      </c>
      <c r="M23" s="261">
        <f t="shared" si="5"/>
        <v>0</v>
      </c>
      <c r="N23" s="261">
        <v>0.84750000000000003</v>
      </c>
      <c r="O23" s="261">
        <f t="shared" si="6"/>
        <v>0</v>
      </c>
      <c r="P23" s="261">
        <v>0.86750000000000005</v>
      </c>
      <c r="Q23" s="261">
        <f t="shared" si="7"/>
        <v>0</v>
      </c>
      <c r="R23" s="261">
        <f t="shared" si="8"/>
        <v>3950</v>
      </c>
      <c r="S23" s="112"/>
      <c r="T23" s="112"/>
      <c r="U23" s="112"/>
      <c r="V23" s="112"/>
      <c r="W23" s="112"/>
      <c r="X23" s="112"/>
      <c r="Y23" s="112"/>
      <c r="Z23" s="112"/>
      <c r="AA23" s="112"/>
      <c r="AB23" s="112"/>
      <c r="AC23" s="112"/>
    </row>
    <row r="24" spans="1:29" x14ac:dyDescent="0.25">
      <c r="A24" s="112"/>
      <c r="B24" s="254"/>
      <c r="C24" s="333">
        <f>+'1.2. Costos Alternativa N2 PM'!C11</f>
        <v>44288</v>
      </c>
      <c r="D24" s="254" t="s">
        <v>391</v>
      </c>
      <c r="E24" s="254">
        <f>+'1.2. Costos Alternativa N2 PM'!H11</f>
        <v>900</v>
      </c>
      <c r="F24" s="254">
        <f>+'1.2. Costos Alternativa N2 PM'!I11</f>
        <v>300</v>
      </c>
      <c r="G24" s="254">
        <f>+'1.2. Costos Alternativa N2 PM'!J11</f>
        <v>300</v>
      </c>
      <c r="H24" s="254">
        <f>+'1.2. Costos Alternativa N2 PM'!K11</f>
        <v>6000</v>
      </c>
      <c r="I24" s="254">
        <f t="shared" si="3"/>
        <v>7500</v>
      </c>
      <c r="J24" s="261">
        <v>0.79</v>
      </c>
      <c r="K24" s="261">
        <f t="shared" si="4"/>
        <v>711</v>
      </c>
      <c r="L24" s="261">
        <v>0.42</v>
      </c>
      <c r="M24" s="261">
        <f t="shared" si="5"/>
        <v>126</v>
      </c>
      <c r="N24" s="261">
        <v>0.84750000000000003</v>
      </c>
      <c r="O24" s="261">
        <f t="shared" si="6"/>
        <v>254.25</v>
      </c>
      <c r="P24" s="261">
        <v>0.86750000000000005</v>
      </c>
      <c r="Q24" s="261">
        <f t="shared" si="7"/>
        <v>5205</v>
      </c>
      <c r="R24" s="261">
        <f t="shared" si="8"/>
        <v>6296.25</v>
      </c>
      <c r="S24" s="112"/>
      <c r="T24" s="112"/>
      <c r="U24" s="112"/>
      <c r="V24" s="112"/>
      <c r="W24" s="112"/>
      <c r="X24" s="112"/>
      <c r="Y24" s="112"/>
      <c r="Z24" s="112"/>
      <c r="AA24" s="112"/>
      <c r="AB24" s="112"/>
      <c r="AC24" s="112"/>
    </row>
    <row r="25" spans="1:29" ht="15.75" customHeight="1" x14ac:dyDescent="0.25">
      <c r="A25" s="112"/>
      <c r="B25" s="330" t="s">
        <v>392</v>
      </c>
      <c r="C25" s="599" t="s">
        <v>393</v>
      </c>
      <c r="D25" s="573"/>
      <c r="E25" s="330"/>
      <c r="F25" s="330"/>
      <c r="G25" s="330"/>
      <c r="H25" s="330"/>
      <c r="I25" s="330"/>
      <c r="J25" s="345"/>
      <c r="K25" s="345"/>
      <c r="L25" s="345"/>
      <c r="M25" s="345"/>
      <c r="N25" s="345">
        <v>0.84750000000000003</v>
      </c>
      <c r="O25" s="345"/>
      <c r="P25" s="345"/>
      <c r="Q25" s="345"/>
      <c r="R25" s="345"/>
      <c r="S25" s="112"/>
      <c r="T25" s="112"/>
      <c r="U25" s="112"/>
      <c r="V25" s="112"/>
      <c r="W25" s="112"/>
      <c r="X25" s="112"/>
      <c r="Y25" s="112"/>
      <c r="Z25" s="112"/>
      <c r="AA25" s="112"/>
      <c r="AB25" s="112"/>
      <c r="AC25" s="112"/>
    </row>
    <row r="26" spans="1:29" x14ac:dyDescent="0.25">
      <c r="A26" s="112"/>
      <c r="B26" s="254"/>
      <c r="C26" s="307" t="s">
        <v>394</v>
      </c>
      <c r="D26" s="307" t="s">
        <v>395</v>
      </c>
      <c r="E26" s="307">
        <f t="shared" ref="E26:I26" si="9">E27+E28+E29+E30</f>
        <v>10400</v>
      </c>
      <c r="F26" s="307">
        <f t="shared" si="9"/>
        <v>47500</v>
      </c>
      <c r="G26" s="307">
        <f t="shared" si="9"/>
        <v>93000</v>
      </c>
      <c r="H26" s="307">
        <f t="shared" si="9"/>
        <v>45600</v>
      </c>
      <c r="I26" s="307">
        <f t="shared" si="9"/>
        <v>196500</v>
      </c>
      <c r="J26" s="280"/>
      <c r="K26" s="280">
        <f>K27+K28+K29+K30</f>
        <v>8216</v>
      </c>
      <c r="L26" s="280"/>
      <c r="M26" s="280">
        <f>M27+M28+M29+M30</f>
        <v>4368</v>
      </c>
      <c r="N26" s="280"/>
      <c r="O26" s="280">
        <f>O27+O28+O29+O30</f>
        <v>78817.5</v>
      </c>
      <c r="P26" s="280">
        <v>0.86750000000000005</v>
      </c>
      <c r="Q26" s="280">
        <f t="shared" ref="Q26:R26" si="10">Q27+Q28+Q29+Q30</f>
        <v>39558</v>
      </c>
      <c r="R26" s="280">
        <f>R27+R28+R29+R30</f>
        <v>123825.64499999999</v>
      </c>
      <c r="S26" s="112"/>
      <c r="T26" s="112"/>
      <c r="U26" s="112"/>
      <c r="V26" s="112"/>
      <c r="W26" s="112"/>
      <c r="X26" s="112"/>
      <c r="Y26" s="112"/>
      <c r="Z26" s="112"/>
      <c r="AA26" s="112"/>
      <c r="AB26" s="112"/>
      <c r="AC26" s="112"/>
    </row>
    <row r="27" spans="1:29" x14ac:dyDescent="0.25">
      <c r="A27" s="112"/>
      <c r="B27" s="254"/>
      <c r="C27" s="333">
        <f>+'1.2. Costos Alternativa N2 PM'!C14</f>
        <v>44200</v>
      </c>
      <c r="D27" s="254" t="s">
        <v>388</v>
      </c>
      <c r="E27" s="254">
        <f>+'1.2. Costos Alternativa N2 PM'!H14</f>
        <v>4500</v>
      </c>
      <c r="F27" s="254">
        <f>+'1.2. Costos Alternativa N2 PM'!I14</f>
        <v>0</v>
      </c>
      <c r="G27" s="254">
        <f>+'1.2. Costos Alternativa N2 PM'!J14</f>
        <v>0</v>
      </c>
      <c r="H27" s="254">
        <f>+'1.2. Costos Alternativa N2 PM'!K14</f>
        <v>0</v>
      </c>
      <c r="I27" s="254">
        <f t="shared" ref="I27:I30" si="11">E27+F27+G27+H27</f>
        <v>4500</v>
      </c>
      <c r="J27" s="280">
        <v>0.79</v>
      </c>
      <c r="K27" s="280">
        <f t="shared" ref="K27:K30" si="12">+E27*J27</f>
        <v>3555</v>
      </c>
      <c r="L27" s="280">
        <v>0.42</v>
      </c>
      <c r="M27" s="280">
        <f t="shared" ref="M27:M30" si="13">+E27*L27</f>
        <v>1890</v>
      </c>
      <c r="N27" s="280">
        <v>0.84750000000000003</v>
      </c>
      <c r="O27" s="280">
        <f t="shared" ref="O27:O30" si="14">+G27*N27</f>
        <v>0</v>
      </c>
      <c r="P27" s="280">
        <v>0.86750000000000005</v>
      </c>
      <c r="Q27" s="280">
        <f t="shared" ref="Q27:Q30" si="15">+H27*P27</f>
        <v>0</v>
      </c>
      <c r="R27" s="280">
        <f>+K27+M27+O27+Q27</f>
        <v>5445</v>
      </c>
      <c r="S27" s="112"/>
      <c r="T27" s="112"/>
      <c r="U27" s="112"/>
      <c r="V27" s="112"/>
      <c r="W27" s="112"/>
      <c r="X27" s="112"/>
      <c r="Y27" s="112"/>
      <c r="Z27" s="112"/>
      <c r="AA27" s="112"/>
      <c r="AB27" s="112"/>
      <c r="AC27" s="112"/>
    </row>
    <row r="28" spans="1:29" x14ac:dyDescent="0.25">
      <c r="A28" s="112"/>
      <c r="B28" s="254"/>
      <c r="C28" s="333">
        <f>+'1.2. Costos Alternativa N2 PM'!C15</f>
        <v>44231</v>
      </c>
      <c r="D28" s="254" t="s">
        <v>396</v>
      </c>
      <c r="E28" s="254">
        <f>+'1.2. Costos Alternativa N2 PM'!H15</f>
        <v>3000</v>
      </c>
      <c r="F28" s="254">
        <f>+'1.2. Costos Alternativa N2 PM'!I15</f>
        <v>45000</v>
      </c>
      <c r="G28" s="254">
        <f>+'1.2. Costos Alternativa N2 PM'!J15</f>
        <v>90000</v>
      </c>
      <c r="H28" s="254">
        <f>+'1.2. Costos Alternativa N2 PM'!K15</f>
        <v>45000</v>
      </c>
      <c r="I28" s="254">
        <f t="shared" si="11"/>
        <v>183000</v>
      </c>
      <c r="J28" s="280">
        <v>0.79</v>
      </c>
      <c r="K28" s="280">
        <f t="shared" si="12"/>
        <v>2370</v>
      </c>
      <c r="L28" s="280">
        <v>0.42</v>
      </c>
      <c r="M28" s="280">
        <f t="shared" si="13"/>
        <v>1260</v>
      </c>
      <c r="N28" s="280">
        <v>0.84750000000000003</v>
      </c>
      <c r="O28" s="280">
        <f t="shared" si="14"/>
        <v>76275</v>
      </c>
      <c r="P28" s="280">
        <v>0.86750000000000005</v>
      </c>
      <c r="Q28" s="280">
        <f t="shared" si="15"/>
        <v>39037.5</v>
      </c>
      <c r="R28" s="280">
        <f t="shared" ref="R28:R30" si="16">N28+O28+P28+Q28</f>
        <v>115314.215</v>
      </c>
      <c r="S28" s="112"/>
      <c r="T28" s="112"/>
      <c r="U28" s="112"/>
      <c r="V28" s="112"/>
      <c r="W28" s="112"/>
      <c r="X28" s="112"/>
      <c r="Y28" s="112"/>
      <c r="Z28" s="112"/>
      <c r="AA28" s="112"/>
      <c r="AB28" s="112"/>
      <c r="AC28" s="112"/>
    </row>
    <row r="29" spans="1:29" x14ac:dyDescent="0.25">
      <c r="A29" s="112"/>
      <c r="B29" s="254"/>
      <c r="C29" s="333">
        <f>+'1.2. Costos Alternativa N2 PM'!C16</f>
        <v>44259</v>
      </c>
      <c r="D29" s="254" t="s">
        <v>390</v>
      </c>
      <c r="E29" s="254">
        <f>+'1.2. Costos Alternativa N2 PM'!H16</f>
        <v>2000</v>
      </c>
      <c r="F29" s="254">
        <f>+'1.2. Costos Alternativa N2 PM'!I16</f>
        <v>0</v>
      </c>
      <c r="G29" s="254">
        <f>+'1.2. Costos Alternativa N2 PM'!J16</f>
        <v>0</v>
      </c>
      <c r="H29" s="254">
        <f>+'1.2. Costos Alternativa N2 PM'!K16</f>
        <v>0</v>
      </c>
      <c r="I29" s="254">
        <f t="shared" si="11"/>
        <v>2000</v>
      </c>
      <c r="J29" s="280">
        <v>0.79</v>
      </c>
      <c r="K29" s="280">
        <f t="shared" si="12"/>
        <v>1580</v>
      </c>
      <c r="L29" s="280">
        <v>0.42</v>
      </c>
      <c r="M29" s="280">
        <f t="shared" si="13"/>
        <v>840</v>
      </c>
      <c r="N29" s="280">
        <v>0.84750000000000003</v>
      </c>
      <c r="O29" s="280">
        <f t="shared" si="14"/>
        <v>0</v>
      </c>
      <c r="P29" s="280">
        <v>0.86750000000000005</v>
      </c>
      <c r="Q29" s="280">
        <f t="shared" si="15"/>
        <v>0</v>
      </c>
      <c r="R29" s="280">
        <f t="shared" si="16"/>
        <v>1.7150000000000001</v>
      </c>
      <c r="S29" s="112"/>
      <c r="T29" s="112"/>
      <c r="U29" s="112"/>
      <c r="V29" s="112"/>
      <c r="W29" s="112"/>
      <c r="X29" s="112"/>
      <c r="Y29" s="112"/>
      <c r="Z29" s="112"/>
      <c r="AA29" s="112"/>
      <c r="AB29" s="112"/>
      <c r="AC29" s="112"/>
    </row>
    <row r="30" spans="1:29" x14ac:dyDescent="0.25">
      <c r="A30" s="112"/>
      <c r="B30" s="254"/>
      <c r="C30" s="333">
        <f>+'1.2. Costos Alternativa N2 PM'!C17</f>
        <v>44290</v>
      </c>
      <c r="D30" s="254" t="s">
        <v>391</v>
      </c>
      <c r="E30" s="254">
        <f>+'1.2. Costos Alternativa N2 PM'!H17</f>
        <v>900</v>
      </c>
      <c r="F30" s="254">
        <f>+'1.2. Costos Alternativa N2 PM'!I17</f>
        <v>2500</v>
      </c>
      <c r="G30" s="254">
        <f>+'1.2. Costos Alternativa N2 PM'!J17</f>
        <v>3000</v>
      </c>
      <c r="H30" s="254">
        <f>+'1.2. Costos Alternativa N2 PM'!K17</f>
        <v>600</v>
      </c>
      <c r="I30" s="254">
        <f t="shared" si="11"/>
        <v>7000</v>
      </c>
      <c r="J30" s="280">
        <v>0.79</v>
      </c>
      <c r="K30" s="280">
        <f t="shared" si="12"/>
        <v>711</v>
      </c>
      <c r="L30" s="280">
        <v>0.42</v>
      </c>
      <c r="M30" s="280">
        <f t="shared" si="13"/>
        <v>378</v>
      </c>
      <c r="N30" s="280">
        <v>0.84750000000000003</v>
      </c>
      <c r="O30" s="280">
        <f t="shared" si="14"/>
        <v>2542.5</v>
      </c>
      <c r="P30" s="280">
        <v>0.86750000000000005</v>
      </c>
      <c r="Q30" s="280">
        <f t="shared" si="15"/>
        <v>520.5</v>
      </c>
      <c r="R30" s="280">
        <f t="shared" si="16"/>
        <v>3064.7149999999997</v>
      </c>
      <c r="S30" s="112"/>
      <c r="T30" s="112"/>
      <c r="U30" s="112"/>
      <c r="V30" s="112"/>
      <c r="W30" s="112"/>
      <c r="X30" s="112"/>
      <c r="Y30" s="112"/>
      <c r="Z30" s="112"/>
      <c r="AA30" s="112"/>
      <c r="AB30" s="112"/>
      <c r="AC30" s="112"/>
    </row>
    <row r="31" spans="1:29" ht="15" customHeight="1" x14ac:dyDescent="0.25">
      <c r="A31" s="112"/>
      <c r="B31" s="330" t="s">
        <v>397</v>
      </c>
      <c r="C31" s="599" t="s">
        <v>398</v>
      </c>
      <c r="D31" s="573"/>
      <c r="E31" s="330"/>
      <c r="F31" s="330"/>
      <c r="G31" s="330"/>
      <c r="H31" s="330"/>
      <c r="I31" s="330"/>
      <c r="J31" s="345"/>
      <c r="K31" s="345"/>
      <c r="L31" s="345"/>
      <c r="M31" s="345"/>
      <c r="N31" s="345">
        <v>0.84750000000000003</v>
      </c>
      <c r="O31" s="345"/>
      <c r="P31" s="345"/>
      <c r="Q31" s="345"/>
      <c r="R31" s="345"/>
      <c r="S31" s="112"/>
      <c r="T31" s="112"/>
      <c r="U31" s="112"/>
      <c r="V31" s="112"/>
      <c r="W31" s="112"/>
      <c r="X31" s="112"/>
      <c r="Y31" s="112"/>
      <c r="Z31" s="112"/>
      <c r="AA31" s="112"/>
      <c r="AB31" s="112"/>
      <c r="AC31" s="112"/>
    </row>
    <row r="32" spans="1:29" ht="15.75" customHeight="1" x14ac:dyDescent="0.25">
      <c r="A32" s="112"/>
      <c r="B32" s="254"/>
      <c r="C32" s="307" t="s">
        <v>399</v>
      </c>
      <c r="D32" s="307" t="s">
        <v>400</v>
      </c>
      <c r="E32" s="307">
        <f t="shared" ref="E32:I32" si="17">E33+E34+E35+E36</f>
        <v>16900</v>
      </c>
      <c r="F32" s="307">
        <f t="shared" si="17"/>
        <v>16000</v>
      </c>
      <c r="G32" s="307">
        <f t="shared" si="17"/>
        <v>6000</v>
      </c>
      <c r="H32" s="307">
        <f t="shared" si="17"/>
        <v>4600</v>
      </c>
      <c r="I32" s="307">
        <f t="shared" si="17"/>
        <v>43500</v>
      </c>
      <c r="J32" s="280">
        <v>0.76</v>
      </c>
      <c r="K32" s="280">
        <f>K33+K34+K35+K36</f>
        <v>12844</v>
      </c>
      <c r="L32" s="280"/>
      <c r="M32" s="280">
        <f>M33+M34+M35+M36</f>
        <v>7098</v>
      </c>
      <c r="N32" s="280"/>
      <c r="O32" s="280">
        <f>O33+O34+O35+O36</f>
        <v>5085</v>
      </c>
      <c r="P32" s="280">
        <v>0.86750000000000005</v>
      </c>
      <c r="Q32" s="280">
        <f t="shared" ref="Q32:R32" si="18">Q33+Q34+Q35+Q36</f>
        <v>3990.5</v>
      </c>
      <c r="R32" s="280">
        <f>R33+R34+R35+R36</f>
        <v>29017.5</v>
      </c>
      <c r="S32" s="112"/>
      <c r="T32" s="112"/>
      <c r="U32" s="112"/>
      <c r="V32" s="112"/>
      <c r="W32" s="112"/>
      <c r="X32" s="112"/>
      <c r="Y32" s="112"/>
      <c r="Z32" s="112"/>
      <c r="AA32" s="112"/>
      <c r="AB32" s="112"/>
      <c r="AC32" s="112"/>
    </row>
    <row r="33" spans="1:29" ht="15.75" customHeight="1" x14ac:dyDescent="0.25">
      <c r="A33" s="112"/>
      <c r="B33" s="254"/>
      <c r="C33" s="333">
        <v>44201</v>
      </c>
      <c r="D33" s="254" t="s">
        <v>388</v>
      </c>
      <c r="E33" s="254">
        <f>+'1.2. Costos Alternativa N2 PM'!H20</f>
        <v>6000</v>
      </c>
      <c r="F33" s="254">
        <f>+'1.2. Costos Alternativa N2 PM'!I20</f>
        <v>6000</v>
      </c>
      <c r="G33" s="254">
        <f>+'1.2. Costos Alternativa N2 PM'!J20</f>
        <v>0</v>
      </c>
      <c r="H33" s="254">
        <f>+'1.2. Costos Alternativa N2 PM'!K20</f>
        <v>0</v>
      </c>
      <c r="I33" s="254">
        <f t="shared" ref="I33:I36" si="19">E33+F33+G33+H33</f>
        <v>12000</v>
      </c>
      <c r="J33" s="280">
        <v>0.76</v>
      </c>
      <c r="K33" s="280">
        <f t="shared" ref="K33:K36" si="20">+E33*J33</f>
        <v>4560</v>
      </c>
      <c r="L33" s="280">
        <v>0.42</v>
      </c>
      <c r="M33" s="280">
        <f t="shared" ref="M33:M36" si="21">+E33*L33</f>
        <v>2520</v>
      </c>
      <c r="N33" s="280">
        <v>0.84750000000000003</v>
      </c>
      <c r="O33" s="280">
        <f t="shared" ref="O33:O36" si="22">+G33*N33</f>
        <v>0</v>
      </c>
      <c r="P33" s="280">
        <v>0.86750000000000005</v>
      </c>
      <c r="Q33" s="280">
        <f t="shared" ref="Q33:Q36" si="23">+H33*P33</f>
        <v>0</v>
      </c>
      <c r="R33" s="280">
        <f t="shared" ref="R33:R36" si="24">+K33+M33+O33+Q33</f>
        <v>7080</v>
      </c>
      <c r="S33" s="112"/>
      <c r="T33" s="112"/>
      <c r="U33" s="112"/>
      <c r="V33" s="112"/>
      <c r="W33" s="112"/>
      <c r="X33" s="112"/>
      <c r="Y33" s="112"/>
      <c r="Z33" s="112"/>
      <c r="AA33" s="112"/>
      <c r="AB33" s="112"/>
      <c r="AC33" s="112"/>
    </row>
    <row r="34" spans="1:29" ht="15.75" customHeight="1" x14ac:dyDescent="0.25">
      <c r="A34" s="112"/>
      <c r="B34" s="254"/>
      <c r="C34" s="333">
        <v>44232</v>
      </c>
      <c r="D34" s="254" t="s">
        <v>401</v>
      </c>
      <c r="E34" s="254">
        <f>+'1.2. Costos Alternativa N2 PM'!H21</f>
        <v>6000</v>
      </c>
      <c r="F34" s="254">
        <f>+'1.2. Costos Alternativa N2 PM'!I21</f>
        <v>7000</v>
      </c>
      <c r="G34" s="254">
        <f>+'1.2. Costos Alternativa N2 PM'!J21</f>
        <v>3000</v>
      </c>
      <c r="H34" s="254">
        <f>+'1.2. Costos Alternativa N2 PM'!K21</f>
        <v>4000</v>
      </c>
      <c r="I34" s="254">
        <f t="shared" si="19"/>
        <v>20000</v>
      </c>
      <c r="J34" s="280">
        <v>0.76</v>
      </c>
      <c r="K34" s="280">
        <f t="shared" si="20"/>
        <v>4560</v>
      </c>
      <c r="L34" s="280">
        <v>0.42</v>
      </c>
      <c r="M34" s="280">
        <f t="shared" si="21"/>
        <v>2520</v>
      </c>
      <c r="N34" s="280">
        <v>0.84750000000000003</v>
      </c>
      <c r="O34" s="280">
        <f t="shared" si="22"/>
        <v>2542.5</v>
      </c>
      <c r="P34" s="280">
        <v>0.86750000000000005</v>
      </c>
      <c r="Q34" s="280">
        <f t="shared" si="23"/>
        <v>3470</v>
      </c>
      <c r="R34" s="280">
        <f t="shared" si="24"/>
        <v>13092.5</v>
      </c>
      <c r="S34" s="112"/>
      <c r="T34" s="112"/>
      <c r="U34" s="112"/>
      <c r="V34" s="112"/>
      <c r="W34" s="112"/>
      <c r="X34" s="112"/>
      <c r="Y34" s="112"/>
      <c r="Z34" s="112"/>
      <c r="AA34" s="112"/>
      <c r="AB34" s="112"/>
      <c r="AC34" s="112"/>
    </row>
    <row r="35" spans="1:29" ht="15.75" customHeight="1" x14ac:dyDescent="0.25">
      <c r="A35" s="112"/>
      <c r="B35" s="254"/>
      <c r="C35" s="333">
        <v>44260</v>
      </c>
      <c r="D35" s="254" t="s">
        <v>390</v>
      </c>
      <c r="E35" s="254">
        <f>+'1.2. Costos Alternativa N2 PM'!H22</f>
        <v>4000</v>
      </c>
      <c r="F35" s="254">
        <f>+'1.2. Costos Alternativa N2 PM'!I22</f>
        <v>0</v>
      </c>
      <c r="G35" s="254">
        <f>+'1.2. Costos Alternativa N2 PM'!J22</f>
        <v>0</v>
      </c>
      <c r="H35" s="254">
        <f>+'1.2. Costos Alternativa N2 PM'!K22</f>
        <v>0</v>
      </c>
      <c r="I35" s="254">
        <f t="shared" si="19"/>
        <v>4000</v>
      </c>
      <c r="J35" s="280">
        <v>0.76</v>
      </c>
      <c r="K35" s="280">
        <f t="shared" si="20"/>
        <v>3040</v>
      </c>
      <c r="L35" s="280">
        <v>0.42</v>
      </c>
      <c r="M35" s="280">
        <f t="shared" si="21"/>
        <v>1680</v>
      </c>
      <c r="N35" s="280">
        <v>0.84750000000000003</v>
      </c>
      <c r="O35" s="280">
        <f t="shared" si="22"/>
        <v>0</v>
      </c>
      <c r="P35" s="280">
        <v>0.86750000000000005</v>
      </c>
      <c r="Q35" s="280">
        <f t="shared" si="23"/>
        <v>0</v>
      </c>
      <c r="R35" s="280">
        <f t="shared" si="24"/>
        <v>4720</v>
      </c>
      <c r="S35" s="112"/>
      <c r="T35" s="112"/>
      <c r="U35" s="112"/>
      <c r="V35" s="112"/>
      <c r="W35" s="112"/>
      <c r="X35" s="112"/>
      <c r="Y35" s="112"/>
      <c r="Z35" s="112"/>
      <c r="AA35" s="112"/>
      <c r="AB35" s="112"/>
      <c r="AC35" s="112"/>
    </row>
    <row r="36" spans="1:29" ht="15.75" customHeight="1" x14ac:dyDescent="0.25">
      <c r="A36" s="112"/>
      <c r="B36" s="254"/>
      <c r="C36" s="333">
        <v>44291</v>
      </c>
      <c r="D36" s="254" t="s">
        <v>391</v>
      </c>
      <c r="E36" s="254">
        <f>+'1.2. Costos Alternativa N2 PM'!H23</f>
        <v>900</v>
      </c>
      <c r="F36" s="254">
        <f>+'1.2. Costos Alternativa N2 PM'!I23</f>
        <v>3000</v>
      </c>
      <c r="G36" s="254">
        <f>+'1.2. Costos Alternativa N2 PM'!J23</f>
        <v>3000</v>
      </c>
      <c r="H36" s="254">
        <f>+'1.2. Costos Alternativa N2 PM'!K23</f>
        <v>600</v>
      </c>
      <c r="I36" s="254">
        <f t="shared" si="19"/>
        <v>7500</v>
      </c>
      <c r="J36" s="280">
        <v>0.76</v>
      </c>
      <c r="K36" s="280">
        <f t="shared" si="20"/>
        <v>684</v>
      </c>
      <c r="L36" s="280">
        <v>0.42</v>
      </c>
      <c r="M36" s="280">
        <f t="shared" si="21"/>
        <v>378</v>
      </c>
      <c r="N36" s="280">
        <v>0.84750000000000003</v>
      </c>
      <c r="O36" s="280">
        <f t="shared" si="22"/>
        <v>2542.5</v>
      </c>
      <c r="P36" s="280">
        <v>0.86750000000000005</v>
      </c>
      <c r="Q36" s="280">
        <f t="shared" si="23"/>
        <v>520.5</v>
      </c>
      <c r="R36" s="280">
        <f t="shared" si="24"/>
        <v>4125</v>
      </c>
      <c r="S36" s="112"/>
      <c r="T36" s="112"/>
      <c r="U36" s="112"/>
      <c r="V36" s="112"/>
      <c r="W36" s="112"/>
      <c r="X36" s="112"/>
      <c r="Y36" s="112"/>
      <c r="Z36" s="112"/>
      <c r="AA36" s="112"/>
      <c r="AB36" s="112"/>
      <c r="AC36" s="112"/>
    </row>
    <row r="37" spans="1:29" ht="15" customHeight="1" x14ac:dyDescent="0.25">
      <c r="A37" s="112"/>
      <c r="B37" s="342" t="s">
        <v>402</v>
      </c>
      <c r="C37" s="600" t="s">
        <v>403</v>
      </c>
      <c r="D37" s="573"/>
      <c r="E37" s="342"/>
      <c r="F37" s="342"/>
      <c r="G37" s="342"/>
      <c r="H37" s="342"/>
      <c r="I37" s="342">
        <f>I39+I44</f>
        <v>37200</v>
      </c>
      <c r="J37" s="346"/>
      <c r="K37" s="343"/>
      <c r="L37" s="343"/>
      <c r="M37" s="343">
        <f>M39+M44</f>
        <v>5355</v>
      </c>
      <c r="N37" s="343"/>
      <c r="O37" s="343">
        <f>O39+O44</f>
        <v>5593.5</v>
      </c>
      <c r="P37" s="343"/>
      <c r="Q37" s="343">
        <f t="shared" ref="Q37:R37" si="25">Q39+Q44</f>
        <v>0</v>
      </c>
      <c r="R37" s="343">
        <f>R39+R44</f>
        <v>24514.5</v>
      </c>
      <c r="S37" s="112"/>
      <c r="T37" s="112"/>
      <c r="U37" s="112"/>
      <c r="V37" s="112"/>
      <c r="W37" s="112"/>
      <c r="X37" s="112"/>
      <c r="Y37" s="112"/>
      <c r="Z37" s="112"/>
      <c r="AA37" s="112"/>
      <c r="AB37" s="112"/>
      <c r="AC37" s="112"/>
    </row>
    <row r="38" spans="1:29" ht="15" customHeight="1" x14ac:dyDescent="0.25">
      <c r="A38" s="112"/>
      <c r="B38" s="330" t="s">
        <v>404</v>
      </c>
      <c r="C38" s="599" t="s">
        <v>405</v>
      </c>
      <c r="D38" s="573"/>
      <c r="E38" s="330"/>
      <c r="F38" s="330"/>
      <c r="G38" s="330"/>
      <c r="H38" s="330"/>
      <c r="I38" s="330"/>
      <c r="J38" s="345"/>
      <c r="K38" s="345"/>
      <c r="L38" s="345"/>
      <c r="M38" s="345"/>
      <c r="N38" s="345"/>
      <c r="O38" s="345"/>
      <c r="P38" s="345"/>
      <c r="Q38" s="345"/>
      <c r="R38" s="345"/>
      <c r="S38" s="112"/>
      <c r="T38" s="112"/>
      <c r="U38" s="112"/>
      <c r="V38" s="112"/>
      <c r="W38" s="112"/>
      <c r="X38" s="112"/>
      <c r="Y38" s="112"/>
      <c r="Z38" s="112"/>
      <c r="AA38" s="112"/>
      <c r="AB38" s="112"/>
      <c r="AC38" s="112"/>
    </row>
    <row r="39" spans="1:29" ht="15.75" customHeight="1" x14ac:dyDescent="0.25">
      <c r="A39" s="112"/>
      <c r="B39" s="254"/>
      <c r="C39" s="307" t="str">
        <f>+'1.2. Costos Alternativa N2 PM'!C26</f>
        <v>Accion 7</v>
      </c>
      <c r="D39" s="307" t="str">
        <f>+'1.2. Costos Alternativa N2 PM'!D26</f>
        <v>Sensibilización a los pobladores en temas de calidad de servicio turístico</v>
      </c>
      <c r="E39" s="307">
        <f t="shared" ref="E39:I39" si="26">E40+E41+E42</f>
        <v>8850</v>
      </c>
      <c r="F39" s="307">
        <f t="shared" si="26"/>
        <v>12750</v>
      </c>
      <c r="G39" s="307">
        <f t="shared" si="26"/>
        <v>3600</v>
      </c>
      <c r="H39" s="307">
        <f t="shared" si="26"/>
        <v>0</v>
      </c>
      <c r="I39" s="307">
        <f t="shared" si="26"/>
        <v>25200</v>
      </c>
      <c r="J39" s="280">
        <v>0.76</v>
      </c>
      <c r="K39" s="280">
        <f>K40+K41+K42</f>
        <v>6726</v>
      </c>
      <c r="L39" s="280"/>
      <c r="M39" s="280">
        <f>M40+M41+M42</f>
        <v>5355</v>
      </c>
      <c r="N39" s="280"/>
      <c r="O39" s="280">
        <f>O40+O41+O42</f>
        <v>3051</v>
      </c>
      <c r="P39" s="280">
        <v>0.86750000000000005</v>
      </c>
      <c r="Q39" s="280">
        <f t="shared" ref="Q39:R39" si="27">Q40+Q41+Q42</f>
        <v>0</v>
      </c>
      <c r="R39" s="280">
        <f>R40+R41+R42</f>
        <v>15132</v>
      </c>
      <c r="S39" s="112"/>
      <c r="T39" s="112"/>
      <c r="U39" s="112"/>
      <c r="V39" s="112"/>
      <c r="W39" s="112"/>
      <c r="X39" s="112"/>
      <c r="Y39" s="112"/>
      <c r="Z39" s="112"/>
      <c r="AA39" s="112"/>
      <c r="AB39" s="112"/>
      <c r="AC39" s="112"/>
    </row>
    <row r="40" spans="1:29" ht="15.75" customHeight="1" x14ac:dyDescent="0.25">
      <c r="A40" s="112"/>
      <c r="B40" s="254"/>
      <c r="C40" s="347">
        <v>7.1</v>
      </c>
      <c r="D40" s="254" t="s">
        <v>408</v>
      </c>
      <c r="E40" s="254">
        <f>+'1.2. Costos Alternativa N2 PM'!H27</f>
        <v>3600</v>
      </c>
      <c r="F40" s="254">
        <f>+'1.2. Costos Alternativa N2 PM'!I27</f>
        <v>4500</v>
      </c>
      <c r="G40" s="254">
        <f>+'1.2. Costos Alternativa N2 PM'!J27</f>
        <v>0</v>
      </c>
      <c r="H40" s="254">
        <f>+'1.2. Costos Alternativa N2 PM'!K27</f>
        <v>0</v>
      </c>
      <c r="I40" s="254">
        <f t="shared" ref="I40:I42" si="28">E40+F40+G40+H40</f>
        <v>8100</v>
      </c>
      <c r="J40" s="280">
        <v>0.76</v>
      </c>
      <c r="K40" s="280">
        <f t="shared" ref="K40:K42" si="29">+E40*J40</f>
        <v>2736</v>
      </c>
      <c r="L40" s="280">
        <v>0.42</v>
      </c>
      <c r="M40" s="280">
        <f t="shared" ref="M40:M42" si="30">+F40*L40</f>
        <v>1890</v>
      </c>
      <c r="N40" s="280">
        <v>0.84750000000000003</v>
      </c>
      <c r="O40" s="280">
        <f t="shared" ref="O40:O42" si="31">+G40*N40</f>
        <v>0</v>
      </c>
      <c r="P40" s="280">
        <v>0.86750000000000005</v>
      </c>
      <c r="Q40" s="280">
        <f t="shared" ref="Q40:Q42" si="32">+H40*P40</f>
        <v>0</v>
      </c>
      <c r="R40" s="280">
        <f t="shared" ref="R40:R42" si="33">+K40+M40+O40+Q40</f>
        <v>4626</v>
      </c>
      <c r="S40" s="112"/>
      <c r="T40" s="112"/>
      <c r="U40" s="112"/>
      <c r="V40" s="112"/>
      <c r="W40" s="112"/>
      <c r="X40" s="112"/>
      <c r="Y40" s="112"/>
      <c r="Z40" s="112"/>
      <c r="AA40" s="112"/>
      <c r="AB40" s="112"/>
      <c r="AC40" s="112"/>
    </row>
    <row r="41" spans="1:29" ht="15.75" customHeight="1" x14ac:dyDescent="0.25">
      <c r="A41" s="112"/>
      <c r="B41" s="254"/>
      <c r="C41" s="307">
        <v>7.2</v>
      </c>
      <c r="D41" s="254" t="s">
        <v>409</v>
      </c>
      <c r="E41" s="254">
        <f>+'1.2. Costos Alternativa N2 PM'!H28</f>
        <v>3600</v>
      </c>
      <c r="F41" s="254">
        <f>+'1.2. Costos Alternativa N2 PM'!I28</f>
        <v>0</v>
      </c>
      <c r="G41" s="254">
        <f>+'1.2. Costos Alternativa N2 PM'!J28</f>
        <v>3600</v>
      </c>
      <c r="H41" s="254">
        <f>+'1.2. Costos Alternativa N2 PM'!K28</f>
        <v>0</v>
      </c>
      <c r="I41" s="254">
        <f t="shared" si="28"/>
        <v>7200</v>
      </c>
      <c r="J41" s="280">
        <v>0.76</v>
      </c>
      <c r="K41" s="280">
        <f t="shared" si="29"/>
        <v>2736</v>
      </c>
      <c r="L41" s="280">
        <v>0.42</v>
      </c>
      <c r="M41" s="280">
        <f t="shared" si="30"/>
        <v>0</v>
      </c>
      <c r="N41" s="280">
        <v>0.84750000000000003</v>
      </c>
      <c r="O41" s="280">
        <f t="shared" si="31"/>
        <v>3051</v>
      </c>
      <c r="P41" s="280">
        <v>0.86750000000000005</v>
      </c>
      <c r="Q41" s="280">
        <f t="shared" si="32"/>
        <v>0</v>
      </c>
      <c r="R41" s="280">
        <f t="shared" si="33"/>
        <v>5787</v>
      </c>
      <c r="S41" s="112"/>
      <c r="T41" s="112"/>
      <c r="U41" s="112"/>
      <c r="V41" s="112"/>
      <c r="W41" s="112"/>
      <c r="X41" s="112"/>
      <c r="Y41" s="112"/>
      <c r="Z41" s="112"/>
      <c r="AA41" s="112"/>
      <c r="AB41" s="112"/>
      <c r="AC41" s="112"/>
    </row>
    <row r="42" spans="1:29" ht="15.75" customHeight="1" x14ac:dyDescent="0.25">
      <c r="A42" s="112"/>
      <c r="B42" s="254"/>
      <c r="C42" s="307">
        <v>7.3</v>
      </c>
      <c r="D42" s="254" t="s">
        <v>410</v>
      </c>
      <c r="E42" s="254">
        <f>+'1.2. Costos Alternativa N2 PM'!H29</f>
        <v>1650</v>
      </c>
      <c r="F42" s="254">
        <f>+'1.2. Costos Alternativa N2 PM'!I29</f>
        <v>8250</v>
      </c>
      <c r="G42" s="254">
        <f>+'1.2. Costos Alternativa N2 PM'!J29</f>
        <v>0</v>
      </c>
      <c r="H42" s="254">
        <f>+'1.2. Costos Alternativa N2 PM'!K29</f>
        <v>0</v>
      </c>
      <c r="I42" s="254">
        <f t="shared" si="28"/>
        <v>9900</v>
      </c>
      <c r="J42" s="280">
        <v>0.76</v>
      </c>
      <c r="K42" s="280">
        <f t="shared" si="29"/>
        <v>1254</v>
      </c>
      <c r="L42" s="280">
        <v>0.42</v>
      </c>
      <c r="M42" s="280">
        <f t="shared" si="30"/>
        <v>3465</v>
      </c>
      <c r="N42" s="280">
        <v>0.84750000000000003</v>
      </c>
      <c r="O42" s="280">
        <f t="shared" si="31"/>
        <v>0</v>
      </c>
      <c r="P42" s="280">
        <v>0.86750000000000005</v>
      </c>
      <c r="Q42" s="280">
        <f t="shared" si="32"/>
        <v>0</v>
      </c>
      <c r="R42" s="280">
        <f t="shared" si="33"/>
        <v>4719</v>
      </c>
      <c r="S42" s="112"/>
      <c r="T42" s="112"/>
      <c r="U42" s="112"/>
      <c r="V42" s="112"/>
      <c r="W42" s="112"/>
      <c r="X42" s="112"/>
      <c r="Y42" s="112"/>
      <c r="Z42" s="112"/>
      <c r="AA42" s="112"/>
      <c r="AB42" s="112"/>
      <c r="AC42" s="112"/>
    </row>
    <row r="43" spans="1:29" ht="15" customHeight="1" x14ac:dyDescent="0.25">
      <c r="A43" s="112"/>
      <c r="B43" s="330" t="s">
        <v>411</v>
      </c>
      <c r="C43" s="599" t="s">
        <v>412</v>
      </c>
      <c r="D43" s="573"/>
      <c r="E43" s="330"/>
      <c r="F43" s="330"/>
      <c r="G43" s="330"/>
      <c r="H43" s="330"/>
      <c r="I43" s="330"/>
      <c r="J43" s="345"/>
      <c r="K43" s="345"/>
      <c r="L43" s="345"/>
      <c r="M43" s="345"/>
      <c r="N43" s="345">
        <v>0.84750000000000003</v>
      </c>
      <c r="O43" s="345"/>
      <c r="P43" s="345"/>
      <c r="Q43" s="345"/>
      <c r="R43" s="345"/>
      <c r="S43" s="112"/>
      <c r="T43" s="112"/>
      <c r="U43" s="112"/>
      <c r="V43" s="112"/>
      <c r="W43" s="112"/>
      <c r="X43" s="112"/>
      <c r="Y43" s="112"/>
      <c r="Z43" s="112"/>
      <c r="AA43" s="112"/>
      <c r="AB43" s="112"/>
      <c r="AC43" s="112"/>
    </row>
    <row r="44" spans="1:29" ht="33" customHeight="1" x14ac:dyDescent="0.25">
      <c r="A44" s="112"/>
      <c r="B44" s="254"/>
      <c r="C44" s="307" t="str">
        <f>+'1.2. Costos Alternativa N2 PM'!C31</f>
        <v>Accion 8</v>
      </c>
      <c r="D44" s="307" t="s">
        <v>414</v>
      </c>
      <c r="E44" s="254">
        <f t="shared" ref="E44:I44" si="34">E45+E46</f>
        <v>9000</v>
      </c>
      <c r="F44" s="254">
        <f t="shared" si="34"/>
        <v>0</v>
      </c>
      <c r="G44" s="254">
        <f t="shared" si="34"/>
        <v>3000</v>
      </c>
      <c r="H44" s="254">
        <f t="shared" si="34"/>
        <v>0</v>
      </c>
      <c r="I44" s="254">
        <f t="shared" si="34"/>
        <v>12000</v>
      </c>
      <c r="J44" s="280">
        <v>0.76</v>
      </c>
      <c r="K44" s="280">
        <f>K45+K46</f>
        <v>6840</v>
      </c>
      <c r="L44" s="280"/>
      <c r="M44" s="280">
        <f>M45+M46</f>
        <v>0</v>
      </c>
      <c r="N44" s="280"/>
      <c r="O44" s="280">
        <f>O45+O46</f>
        <v>2542.5</v>
      </c>
      <c r="P44" s="280">
        <v>0.86750000000000005</v>
      </c>
      <c r="Q44" s="280">
        <f t="shared" ref="Q44:R44" si="35">Q45+Q46</f>
        <v>0</v>
      </c>
      <c r="R44" s="280">
        <f>R45+R46</f>
        <v>9382.5</v>
      </c>
      <c r="S44" s="112"/>
      <c r="T44" s="112"/>
      <c r="U44" s="112"/>
      <c r="V44" s="112"/>
      <c r="W44" s="112"/>
      <c r="X44" s="112"/>
      <c r="Y44" s="112"/>
      <c r="Z44" s="112"/>
      <c r="AA44" s="112"/>
      <c r="AB44" s="112"/>
      <c r="AC44" s="112"/>
    </row>
    <row r="45" spans="1:29" ht="15.75" customHeight="1" x14ac:dyDescent="0.25">
      <c r="A45" s="112"/>
      <c r="B45" s="254"/>
      <c r="C45" s="333">
        <v>44204</v>
      </c>
      <c r="D45" s="254" t="s">
        <v>415</v>
      </c>
      <c r="E45" s="254">
        <f>+'1.2. Costos Alternativa N2 PM'!H32</f>
        <v>3000</v>
      </c>
      <c r="F45" s="254">
        <f>+'1.2. Costos Alternativa N2 PM'!I32</f>
        <v>0</v>
      </c>
      <c r="G45" s="254">
        <f>+'1.2. Costos Alternativa N2 PM'!J32</f>
        <v>0</v>
      </c>
      <c r="H45" s="254">
        <f>+'1.2. Costos Alternativa N2 PM'!K32</f>
        <v>0</v>
      </c>
      <c r="I45" s="254">
        <f t="shared" ref="I45:I46" si="36">E45+F45+G45+H45</f>
        <v>3000</v>
      </c>
      <c r="J45" s="280">
        <v>0.76</v>
      </c>
      <c r="K45" s="280">
        <f t="shared" ref="K45:K46" si="37">+E45*J45</f>
        <v>2280</v>
      </c>
      <c r="L45" s="280">
        <v>0.42</v>
      </c>
      <c r="M45" s="280">
        <f t="shared" ref="M45:M46" si="38">+F45*L45</f>
        <v>0</v>
      </c>
      <c r="N45" s="280">
        <v>0.84750000000000003</v>
      </c>
      <c r="O45" s="280">
        <f t="shared" ref="O45:O46" si="39">+G45*N45</f>
        <v>0</v>
      </c>
      <c r="P45" s="280">
        <v>0.86750000000000005</v>
      </c>
      <c r="Q45" s="280">
        <f t="shared" ref="Q45:Q46" si="40">+H45*P45</f>
        <v>0</v>
      </c>
      <c r="R45" s="280">
        <f t="shared" ref="R45:R46" si="41">+K45+M45+O45+Q45</f>
        <v>2280</v>
      </c>
      <c r="S45" s="112"/>
      <c r="T45" s="112"/>
      <c r="U45" s="112"/>
      <c r="V45" s="112"/>
      <c r="W45" s="112"/>
      <c r="X45" s="112"/>
      <c r="Y45" s="112"/>
      <c r="Z45" s="112"/>
      <c r="AA45" s="112"/>
      <c r="AB45" s="112"/>
      <c r="AC45" s="112"/>
    </row>
    <row r="46" spans="1:29" ht="15.75" customHeight="1" x14ac:dyDescent="0.25">
      <c r="A46" s="112"/>
      <c r="B46" s="254"/>
      <c r="C46" s="333">
        <v>44235</v>
      </c>
      <c r="D46" s="254" t="s">
        <v>416</v>
      </c>
      <c r="E46" s="254">
        <f>+'1.2. Costos Alternativa N2 PM'!H33</f>
        <v>6000</v>
      </c>
      <c r="F46" s="254">
        <f>+'1.2. Costos Alternativa N2 PM'!I33</f>
        <v>0</v>
      </c>
      <c r="G46" s="254">
        <f>+'1.2. Costos Alternativa N2 PM'!J33</f>
        <v>3000</v>
      </c>
      <c r="H46" s="254">
        <f>+'1.2. Costos Alternativa N2 PM'!K33</f>
        <v>0</v>
      </c>
      <c r="I46" s="254">
        <f t="shared" si="36"/>
        <v>9000</v>
      </c>
      <c r="J46" s="280">
        <v>0.76</v>
      </c>
      <c r="K46" s="280">
        <f t="shared" si="37"/>
        <v>4560</v>
      </c>
      <c r="L46" s="280">
        <v>0.42</v>
      </c>
      <c r="M46" s="280">
        <f t="shared" si="38"/>
        <v>0</v>
      </c>
      <c r="N46" s="280">
        <v>0.84750000000000003</v>
      </c>
      <c r="O46" s="280">
        <f t="shared" si="39"/>
        <v>2542.5</v>
      </c>
      <c r="P46" s="280">
        <v>0.86750000000000005</v>
      </c>
      <c r="Q46" s="280">
        <f t="shared" si="40"/>
        <v>0</v>
      </c>
      <c r="R46" s="280">
        <f t="shared" si="41"/>
        <v>7102.5</v>
      </c>
      <c r="S46" s="112"/>
      <c r="T46" s="112"/>
      <c r="U46" s="112"/>
      <c r="V46" s="112"/>
      <c r="W46" s="112"/>
      <c r="X46" s="112"/>
      <c r="Y46" s="112"/>
      <c r="Z46" s="112"/>
      <c r="AA46" s="112"/>
      <c r="AB46" s="112"/>
      <c r="AC46" s="112"/>
    </row>
    <row r="47" spans="1:29" ht="15" customHeight="1" x14ac:dyDescent="0.25">
      <c r="A47" s="112"/>
      <c r="B47" s="342" t="s">
        <v>417</v>
      </c>
      <c r="C47" s="600" t="s">
        <v>418</v>
      </c>
      <c r="D47" s="573"/>
      <c r="E47" s="342"/>
      <c r="F47" s="342"/>
      <c r="G47" s="342"/>
      <c r="H47" s="342"/>
      <c r="I47" s="342">
        <f>I49+I54+I59+I63</f>
        <v>140300</v>
      </c>
      <c r="J47" s="346"/>
      <c r="K47" s="343"/>
      <c r="L47" s="343"/>
      <c r="M47" s="343">
        <f>M49+M54+M59+M63</f>
        <v>11550</v>
      </c>
      <c r="N47" s="343"/>
      <c r="O47" s="343">
        <f>O49+O54+O59+O63</f>
        <v>14492.25</v>
      </c>
      <c r="P47" s="343"/>
      <c r="Q47" s="343">
        <f t="shared" ref="Q47:R47" si="42">Q49+Q54+Q59+Q63</f>
        <v>38690.5</v>
      </c>
      <c r="R47" s="343">
        <f>R49+R54+R59+R63</f>
        <v>103568.75</v>
      </c>
      <c r="S47" s="112"/>
      <c r="T47" s="112"/>
      <c r="U47" s="112"/>
      <c r="V47" s="112"/>
      <c r="W47" s="112"/>
      <c r="X47" s="112"/>
      <c r="Y47" s="112"/>
      <c r="Z47" s="112"/>
      <c r="AA47" s="112"/>
      <c r="AB47" s="112"/>
      <c r="AC47" s="112"/>
    </row>
    <row r="48" spans="1:29" ht="15" customHeight="1" x14ac:dyDescent="0.25">
      <c r="A48" s="112"/>
      <c r="B48" s="330" t="s">
        <v>419</v>
      </c>
      <c r="C48" s="599" t="s">
        <v>420</v>
      </c>
      <c r="D48" s="573"/>
      <c r="E48" s="330"/>
      <c r="F48" s="330"/>
      <c r="G48" s="330"/>
      <c r="H48" s="330"/>
      <c r="I48" s="330"/>
      <c r="J48" s="345"/>
      <c r="K48" s="345"/>
      <c r="L48" s="345"/>
      <c r="M48" s="345"/>
      <c r="N48" s="345"/>
      <c r="O48" s="345"/>
      <c r="P48" s="345"/>
      <c r="Q48" s="345"/>
      <c r="R48" s="345"/>
      <c r="S48" s="112"/>
      <c r="T48" s="112"/>
      <c r="U48" s="112"/>
      <c r="V48" s="112"/>
      <c r="W48" s="112"/>
      <c r="X48" s="112"/>
      <c r="Y48" s="112"/>
      <c r="Z48" s="112"/>
      <c r="AA48" s="112"/>
      <c r="AB48" s="112"/>
      <c r="AC48" s="112"/>
    </row>
    <row r="49" spans="1:29" ht="15.75" customHeight="1" x14ac:dyDescent="0.25">
      <c r="A49" s="112"/>
      <c r="B49" s="254"/>
      <c r="C49" s="307" t="s">
        <v>421</v>
      </c>
      <c r="D49" s="307" t="s">
        <v>422</v>
      </c>
      <c r="E49" s="307">
        <f t="shared" ref="E49:I49" si="43">E50+E51+E52+E53</f>
        <v>15800</v>
      </c>
      <c r="F49" s="307">
        <f t="shared" si="43"/>
        <v>8500</v>
      </c>
      <c r="G49" s="307">
        <f t="shared" si="43"/>
        <v>5000</v>
      </c>
      <c r="H49" s="307">
        <f t="shared" si="43"/>
        <v>3500</v>
      </c>
      <c r="I49" s="307">
        <f t="shared" si="43"/>
        <v>32800</v>
      </c>
      <c r="J49" s="280"/>
      <c r="K49" s="280">
        <f>K50+K51+K52+K53</f>
        <v>12008</v>
      </c>
      <c r="L49" s="280"/>
      <c r="M49" s="280">
        <f>M50+M51+M52+M53</f>
        <v>3570</v>
      </c>
      <c r="N49" s="280"/>
      <c r="O49" s="280">
        <f>O50+O51+O52+O53</f>
        <v>4237.5</v>
      </c>
      <c r="P49" s="280">
        <v>0.86750000000000005</v>
      </c>
      <c r="Q49" s="280">
        <f t="shared" ref="Q49:R49" si="44">Q50+Q51+Q52+Q53</f>
        <v>3036.25</v>
      </c>
      <c r="R49" s="280">
        <f>R50+R51+R52+R53</f>
        <v>22851.75</v>
      </c>
      <c r="S49" s="112"/>
      <c r="T49" s="112"/>
      <c r="U49" s="112"/>
      <c r="V49" s="112"/>
      <c r="W49" s="112"/>
      <c r="X49" s="112"/>
      <c r="Y49" s="112"/>
      <c r="Z49" s="112"/>
      <c r="AA49" s="112"/>
      <c r="AB49" s="112"/>
      <c r="AC49" s="112"/>
    </row>
    <row r="50" spans="1:29" ht="15.75" customHeight="1" x14ac:dyDescent="0.25">
      <c r="A50" s="112"/>
      <c r="B50" s="254"/>
      <c r="C50" s="333">
        <v>44205</v>
      </c>
      <c r="D50" s="254" t="s">
        <v>388</v>
      </c>
      <c r="E50" s="254">
        <f>+'1.2. Costos Alternativa N2 PM'!H37</f>
        <v>5000</v>
      </c>
      <c r="F50" s="254">
        <f>+'1.2. Costos Alternativa N2 PM'!I37</f>
        <v>5000</v>
      </c>
      <c r="G50" s="254">
        <f>+'1.2. Costos Alternativa N2 PM'!J37</f>
        <v>0</v>
      </c>
      <c r="H50" s="254">
        <f>+'1.2. Costos Alternativa N2 PM'!K37</f>
        <v>0</v>
      </c>
      <c r="I50" s="254">
        <f t="shared" ref="I50:I53" si="45">E50+F50+G50+H50</f>
        <v>10000</v>
      </c>
      <c r="J50" s="280">
        <v>0.76</v>
      </c>
      <c r="K50" s="280">
        <f t="shared" ref="K50:K53" si="46">+E50*J50</f>
        <v>3800</v>
      </c>
      <c r="L50" s="280">
        <v>0.42</v>
      </c>
      <c r="M50" s="280">
        <f t="shared" ref="M50:M53" si="47">+F50*L50</f>
        <v>2100</v>
      </c>
      <c r="N50" s="280">
        <v>0.84750000000000003</v>
      </c>
      <c r="O50" s="280">
        <f t="shared" ref="O50:O53" si="48">+G50*N50</f>
        <v>0</v>
      </c>
      <c r="P50" s="280">
        <v>0.86750000000000005</v>
      </c>
      <c r="Q50" s="280">
        <f t="shared" ref="Q50:Q53" si="49">+H50*P50</f>
        <v>0</v>
      </c>
      <c r="R50" s="280">
        <f t="shared" ref="R50:R53" si="50">+K50+M50+O50+Q50</f>
        <v>5900</v>
      </c>
      <c r="S50" s="112"/>
      <c r="T50" s="112"/>
      <c r="U50" s="112"/>
      <c r="V50" s="112"/>
      <c r="W50" s="112"/>
      <c r="X50" s="112"/>
      <c r="Y50" s="112"/>
      <c r="Z50" s="112"/>
      <c r="AA50" s="112"/>
      <c r="AB50" s="112"/>
      <c r="AC50" s="112"/>
    </row>
    <row r="51" spans="1:29" ht="15.75" customHeight="1" x14ac:dyDescent="0.25">
      <c r="A51" s="112"/>
      <c r="B51" s="254"/>
      <c r="C51" s="333">
        <v>44236</v>
      </c>
      <c r="D51" s="254" t="s">
        <v>423</v>
      </c>
      <c r="E51" s="254">
        <f>+'1.2. Costos Alternativa N2 PM'!H38</f>
        <v>7000</v>
      </c>
      <c r="F51" s="254">
        <f>+'1.2. Costos Alternativa N2 PM'!I38</f>
        <v>1000</v>
      </c>
      <c r="G51" s="254">
        <f>+'1.2. Costos Alternativa N2 PM'!J38</f>
        <v>2500</v>
      </c>
      <c r="H51" s="254">
        <f>+'1.2. Costos Alternativa N2 PM'!K38</f>
        <v>3000</v>
      </c>
      <c r="I51" s="254">
        <f t="shared" si="45"/>
        <v>13500</v>
      </c>
      <c r="J51" s="280">
        <v>0.76</v>
      </c>
      <c r="K51" s="280">
        <f t="shared" si="46"/>
        <v>5320</v>
      </c>
      <c r="L51" s="280">
        <v>0.42</v>
      </c>
      <c r="M51" s="280">
        <f t="shared" si="47"/>
        <v>420</v>
      </c>
      <c r="N51" s="280">
        <v>0.84750000000000003</v>
      </c>
      <c r="O51" s="280">
        <f t="shared" si="48"/>
        <v>2118.75</v>
      </c>
      <c r="P51" s="280">
        <v>0.86750000000000005</v>
      </c>
      <c r="Q51" s="280">
        <f t="shared" si="49"/>
        <v>2602.5</v>
      </c>
      <c r="R51" s="280">
        <f t="shared" si="50"/>
        <v>10461.25</v>
      </c>
      <c r="S51" s="112"/>
      <c r="T51" s="112"/>
      <c r="U51" s="112"/>
      <c r="V51" s="112"/>
      <c r="W51" s="112"/>
      <c r="X51" s="112"/>
      <c r="Y51" s="112"/>
      <c r="Z51" s="112"/>
      <c r="AA51" s="112"/>
      <c r="AB51" s="112"/>
      <c r="AC51" s="112"/>
    </row>
    <row r="52" spans="1:29" ht="15.75" customHeight="1" x14ac:dyDescent="0.25">
      <c r="A52" s="112"/>
      <c r="B52" s="254"/>
      <c r="C52" s="333">
        <v>44264</v>
      </c>
      <c r="D52" s="254" t="s">
        <v>390</v>
      </c>
      <c r="E52" s="254">
        <f>+'1.2. Costos Alternativa N2 PM'!H39</f>
        <v>3000</v>
      </c>
      <c r="F52" s="254">
        <f>+'1.2. Costos Alternativa N2 PM'!I39</f>
        <v>0</v>
      </c>
      <c r="G52" s="254">
        <f>+'1.2. Costos Alternativa N2 PM'!J39</f>
        <v>0</v>
      </c>
      <c r="H52" s="254">
        <f>+'1.2. Costos Alternativa N2 PM'!K39</f>
        <v>0</v>
      </c>
      <c r="I52" s="254">
        <f t="shared" si="45"/>
        <v>3000</v>
      </c>
      <c r="J52" s="280">
        <v>0.76</v>
      </c>
      <c r="K52" s="280">
        <f t="shared" si="46"/>
        <v>2280</v>
      </c>
      <c r="L52" s="280">
        <v>0.42</v>
      </c>
      <c r="M52" s="280">
        <f t="shared" si="47"/>
        <v>0</v>
      </c>
      <c r="N52" s="280">
        <v>0.84750000000000003</v>
      </c>
      <c r="O52" s="280">
        <f t="shared" si="48"/>
        <v>0</v>
      </c>
      <c r="P52" s="280">
        <v>0.86750000000000005</v>
      </c>
      <c r="Q52" s="280">
        <f t="shared" si="49"/>
        <v>0</v>
      </c>
      <c r="R52" s="280">
        <f t="shared" si="50"/>
        <v>2280</v>
      </c>
      <c r="S52" s="112"/>
      <c r="T52" s="112"/>
      <c r="U52" s="112"/>
      <c r="V52" s="112"/>
      <c r="W52" s="112"/>
      <c r="X52" s="112"/>
      <c r="Y52" s="112"/>
      <c r="Z52" s="112"/>
      <c r="AA52" s="112"/>
      <c r="AB52" s="112"/>
      <c r="AC52" s="112"/>
    </row>
    <row r="53" spans="1:29" ht="15.75" customHeight="1" x14ac:dyDescent="0.25">
      <c r="A53" s="112"/>
      <c r="B53" s="254"/>
      <c r="C53" s="333">
        <v>44295</v>
      </c>
      <c r="D53" s="254" t="s">
        <v>391</v>
      </c>
      <c r="E53" s="254">
        <f>+'1.2. Costos Alternativa N2 PM'!H40</f>
        <v>800</v>
      </c>
      <c r="F53" s="254">
        <f>+'1.2. Costos Alternativa N2 PM'!I40</f>
        <v>2500</v>
      </c>
      <c r="G53" s="254">
        <f>+'1.2. Costos Alternativa N2 PM'!J40</f>
        <v>2500</v>
      </c>
      <c r="H53" s="254">
        <f>+'1.2. Costos Alternativa N2 PM'!K40</f>
        <v>500</v>
      </c>
      <c r="I53" s="254">
        <f t="shared" si="45"/>
        <v>6300</v>
      </c>
      <c r="J53" s="280">
        <v>0.76</v>
      </c>
      <c r="K53" s="280">
        <f t="shared" si="46"/>
        <v>608</v>
      </c>
      <c r="L53" s="280">
        <v>0.42</v>
      </c>
      <c r="M53" s="280">
        <f t="shared" si="47"/>
        <v>1050</v>
      </c>
      <c r="N53" s="280">
        <v>0.84750000000000003</v>
      </c>
      <c r="O53" s="280">
        <f t="shared" si="48"/>
        <v>2118.75</v>
      </c>
      <c r="P53" s="280">
        <v>0.86750000000000005</v>
      </c>
      <c r="Q53" s="280">
        <f t="shared" si="49"/>
        <v>433.75</v>
      </c>
      <c r="R53" s="280">
        <f t="shared" si="50"/>
        <v>4210.5</v>
      </c>
      <c r="S53" s="112"/>
      <c r="T53" s="112"/>
      <c r="U53" s="112"/>
      <c r="V53" s="112"/>
      <c r="W53" s="112"/>
      <c r="X53" s="112"/>
      <c r="Y53" s="112"/>
      <c r="Z53" s="112"/>
      <c r="AA53" s="112"/>
      <c r="AB53" s="112"/>
      <c r="AC53" s="112"/>
    </row>
    <row r="54" spans="1:29" ht="36.75" customHeight="1" x14ac:dyDescent="0.25">
      <c r="A54" s="112"/>
      <c r="B54" s="254"/>
      <c r="C54" s="307" t="s">
        <v>424</v>
      </c>
      <c r="D54" s="307" t="s">
        <v>425</v>
      </c>
      <c r="E54" s="307">
        <f t="shared" ref="E54:I54" si="51">E55+E56+E57+E58</f>
        <v>11800</v>
      </c>
      <c r="F54" s="307">
        <f t="shared" si="51"/>
        <v>8500</v>
      </c>
      <c r="G54" s="307">
        <f t="shared" si="51"/>
        <v>2500</v>
      </c>
      <c r="H54" s="307">
        <f t="shared" si="51"/>
        <v>500</v>
      </c>
      <c r="I54" s="307">
        <f t="shared" si="51"/>
        <v>23300</v>
      </c>
      <c r="J54" s="280"/>
      <c r="K54" s="280">
        <f>K55+K56+K57+K58</f>
        <v>8968</v>
      </c>
      <c r="L54" s="280">
        <v>0.42</v>
      </c>
      <c r="M54" s="280">
        <f>M55+M56+M57+M58</f>
        <v>3570</v>
      </c>
      <c r="N54" s="280"/>
      <c r="O54" s="280">
        <f>O55+O56+O57+O58</f>
        <v>2118.75</v>
      </c>
      <c r="P54" s="280">
        <v>0.86750000000000005</v>
      </c>
      <c r="Q54" s="280">
        <f t="shared" ref="Q54:R54" si="52">Q55+Q56+Q57+Q58</f>
        <v>433.75</v>
      </c>
      <c r="R54" s="280">
        <f>R55+R56+R57+R58</f>
        <v>15090.5</v>
      </c>
      <c r="S54" s="112"/>
      <c r="T54" s="112"/>
      <c r="U54" s="112"/>
      <c r="V54" s="112"/>
      <c r="W54" s="112"/>
      <c r="X54" s="112"/>
      <c r="Y54" s="112"/>
      <c r="Z54" s="112"/>
      <c r="AA54" s="112"/>
      <c r="AB54" s="112"/>
      <c r="AC54" s="112"/>
    </row>
    <row r="55" spans="1:29" ht="15.75" customHeight="1" x14ac:dyDescent="0.25">
      <c r="A55" s="112"/>
      <c r="B55" s="254"/>
      <c r="C55" s="333">
        <v>44206</v>
      </c>
      <c r="D55" s="254" t="s">
        <v>388</v>
      </c>
      <c r="E55" s="254">
        <f>+'1.2. Costos Alternativa N2 PM'!H42</f>
        <v>5000</v>
      </c>
      <c r="F55" s="254">
        <f>+'1.2. Costos Alternativa N2 PM'!I42</f>
        <v>2000</v>
      </c>
      <c r="G55" s="254">
        <f>+'1.2. Costos Alternativa N2 PM'!J42</f>
        <v>0</v>
      </c>
      <c r="H55" s="254">
        <f>+'1.2. Costos Alternativa N2 PM'!K42</f>
        <v>0</v>
      </c>
      <c r="I55" s="254">
        <f t="shared" ref="I55:I58" si="53">E55+F55+G55+H55</f>
        <v>7000</v>
      </c>
      <c r="J55" s="280">
        <v>0.76</v>
      </c>
      <c r="K55" s="280">
        <f t="shared" ref="K55:K58" si="54">+E55*J55</f>
        <v>3800</v>
      </c>
      <c r="L55" s="280">
        <v>0.42</v>
      </c>
      <c r="M55" s="280">
        <f t="shared" ref="M55:M58" si="55">+F55*L55</f>
        <v>840</v>
      </c>
      <c r="N55" s="280">
        <v>0.84750000000000003</v>
      </c>
      <c r="O55" s="280">
        <f t="shared" ref="O55:O58" si="56">+G55*N55</f>
        <v>0</v>
      </c>
      <c r="P55" s="280">
        <v>0.86750000000000005</v>
      </c>
      <c r="Q55" s="280">
        <f t="shared" ref="Q55:Q58" si="57">+H55*P55</f>
        <v>0</v>
      </c>
      <c r="R55" s="280">
        <f>+K55+M55+O55+Q55</f>
        <v>4640</v>
      </c>
      <c r="S55" s="112"/>
      <c r="T55" s="112"/>
      <c r="U55" s="112"/>
      <c r="V55" s="112"/>
      <c r="W55" s="112"/>
      <c r="X55" s="112"/>
      <c r="Y55" s="112"/>
      <c r="Z55" s="112"/>
      <c r="AA55" s="112"/>
      <c r="AB55" s="112"/>
      <c r="AC55" s="112"/>
    </row>
    <row r="56" spans="1:29" ht="15.75" customHeight="1" x14ac:dyDescent="0.25">
      <c r="A56" s="112"/>
      <c r="B56" s="254"/>
      <c r="C56" s="333">
        <v>44237</v>
      </c>
      <c r="D56" s="254" t="s">
        <v>426</v>
      </c>
      <c r="E56" s="254">
        <f>+'1.2. Costos Alternativa N2 PM'!H43</f>
        <v>3000</v>
      </c>
      <c r="F56" s="254">
        <f>+'1.2. Costos Alternativa N2 PM'!I43</f>
        <v>4000</v>
      </c>
      <c r="G56" s="254">
        <f>+'1.2. Costos Alternativa N2 PM'!J43</f>
        <v>0</v>
      </c>
      <c r="H56" s="254">
        <f>+'1.2. Costos Alternativa N2 PM'!K43</f>
        <v>0</v>
      </c>
      <c r="I56" s="254">
        <f t="shared" si="53"/>
        <v>7000</v>
      </c>
      <c r="J56" s="280">
        <v>0.76</v>
      </c>
      <c r="K56" s="280">
        <f t="shared" si="54"/>
        <v>2280</v>
      </c>
      <c r="L56" s="280">
        <v>0.42</v>
      </c>
      <c r="M56" s="280">
        <f t="shared" si="55"/>
        <v>1680</v>
      </c>
      <c r="N56" s="280">
        <v>0.84750000000000003</v>
      </c>
      <c r="O56" s="280">
        <f t="shared" si="56"/>
        <v>0</v>
      </c>
      <c r="P56" s="280">
        <v>0.86750000000000005</v>
      </c>
      <c r="Q56" s="280">
        <f t="shared" si="57"/>
        <v>0</v>
      </c>
      <c r="R56" s="280">
        <f t="shared" ref="R55:R58" si="58">+K56+M56+O56+Q56</f>
        <v>3960</v>
      </c>
      <c r="S56" s="112"/>
      <c r="T56" s="112"/>
      <c r="U56" s="112"/>
      <c r="V56" s="112"/>
      <c r="W56" s="112"/>
      <c r="X56" s="112"/>
      <c r="Y56" s="112"/>
      <c r="Z56" s="112"/>
      <c r="AA56" s="112"/>
      <c r="AB56" s="112"/>
      <c r="AC56" s="112"/>
    </row>
    <row r="57" spans="1:29" ht="15.75" customHeight="1" x14ac:dyDescent="0.25">
      <c r="A57" s="112"/>
      <c r="B57" s="254"/>
      <c r="C57" s="333">
        <v>44265</v>
      </c>
      <c r="D57" s="254" t="s">
        <v>390</v>
      </c>
      <c r="E57" s="254">
        <f>+'1.2. Costos Alternativa N2 PM'!H44</f>
        <v>3000</v>
      </c>
      <c r="F57" s="254">
        <f>+'1.2. Costos Alternativa N2 PM'!I44</f>
        <v>0</v>
      </c>
      <c r="G57" s="254">
        <f>+'1.2. Costos Alternativa N2 PM'!J44</f>
        <v>0</v>
      </c>
      <c r="H57" s="254">
        <f>+'1.2. Costos Alternativa N2 PM'!K44</f>
        <v>0</v>
      </c>
      <c r="I57" s="254">
        <f t="shared" si="53"/>
        <v>3000</v>
      </c>
      <c r="J57" s="280">
        <v>0.76</v>
      </c>
      <c r="K57" s="280">
        <f t="shared" si="54"/>
        <v>2280</v>
      </c>
      <c r="L57" s="280">
        <v>0.42</v>
      </c>
      <c r="M57" s="280">
        <f t="shared" si="55"/>
        <v>0</v>
      </c>
      <c r="N57" s="280">
        <v>0.84750000000000003</v>
      </c>
      <c r="O57" s="280">
        <f t="shared" si="56"/>
        <v>0</v>
      </c>
      <c r="P57" s="280">
        <v>0.86750000000000005</v>
      </c>
      <c r="Q57" s="280">
        <f t="shared" si="57"/>
        <v>0</v>
      </c>
      <c r="R57" s="280">
        <f t="shared" si="58"/>
        <v>2280</v>
      </c>
      <c r="S57" s="112"/>
      <c r="T57" s="112"/>
      <c r="U57" s="112"/>
      <c r="V57" s="112"/>
      <c r="W57" s="112"/>
      <c r="X57" s="112"/>
      <c r="Y57" s="112"/>
      <c r="Z57" s="112"/>
      <c r="AA57" s="112"/>
      <c r="AB57" s="112"/>
      <c r="AC57" s="112"/>
    </row>
    <row r="58" spans="1:29" ht="15.75" customHeight="1" x14ac:dyDescent="0.25">
      <c r="A58" s="112"/>
      <c r="B58" s="254"/>
      <c r="C58" s="333">
        <v>44296</v>
      </c>
      <c r="D58" s="254" t="s">
        <v>391</v>
      </c>
      <c r="E58" s="254">
        <f>+'1.2. Costos Alternativa N2 PM'!H45</f>
        <v>800</v>
      </c>
      <c r="F58" s="254">
        <f>+'1.2. Costos Alternativa N2 PM'!I45</f>
        <v>2500</v>
      </c>
      <c r="G58" s="254">
        <f>+'1.2. Costos Alternativa N2 PM'!J45</f>
        <v>2500</v>
      </c>
      <c r="H58" s="254">
        <f>+'1.2. Costos Alternativa N2 PM'!K45</f>
        <v>500</v>
      </c>
      <c r="I58" s="254">
        <f t="shared" si="53"/>
        <v>6300</v>
      </c>
      <c r="J58" s="280">
        <v>0.76</v>
      </c>
      <c r="K58" s="280">
        <f t="shared" si="54"/>
        <v>608</v>
      </c>
      <c r="L58" s="280">
        <v>0.42</v>
      </c>
      <c r="M58" s="280">
        <f t="shared" si="55"/>
        <v>1050</v>
      </c>
      <c r="N58" s="280">
        <v>0.84750000000000003</v>
      </c>
      <c r="O58" s="280">
        <f t="shared" si="56"/>
        <v>2118.75</v>
      </c>
      <c r="P58" s="280">
        <v>0.86750000000000005</v>
      </c>
      <c r="Q58" s="280">
        <f t="shared" si="57"/>
        <v>433.75</v>
      </c>
      <c r="R58" s="280">
        <f t="shared" si="58"/>
        <v>4210.5</v>
      </c>
      <c r="S58" s="112"/>
      <c r="T58" s="112"/>
      <c r="U58" s="112"/>
      <c r="V58" s="112"/>
      <c r="W58" s="112"/>
      <c r="X58" s="112"/>
      <c r="Y58" s="112"/>
      <c r="Z58" s="112"/>
      <c r="AA58" s="112"/>
      <c r="AB58" s="112"/>
      <c r="AC58" s="112"/>
    </row>
    <row r="59" spans="1:29" ht="15.75" customHeight="1" x14ac:dyDescent="0.25">
      <c r="A59" s="112"/>
      <c r="B59" s="254"/>
      <c r="C59" s="307" t="s">
        <v>427</v>
      </c>
      <c r="D59" s="307" t="s">
        <v>428</v>
      </c>
      <c r="E59" s="307">
        <f t="shared" ref="E59:I59" si="59">E60+E61</f>
        <v>7600</v>
      </c>
      <c r="F59" s="307">
        <f t="shared" si="59"/>
        <v>0</v>
      </c>
      <c r="G59" s="307">
        <f t="shared" si="59"/>
        <v>3600</v>
      </c>
      <c r="H59" s="307">
        <f t="shared" si="59"/>
        <v>0</v>
      </c>
      <c r="I59" s="307">
        <f t="shared" si="59"/>
        <v>11200</v>
      </c>
      <c r="J59" s="280"/>
      <c r="K59" s="280">
        <f>K60+K61</f>
        <v>5776</v>
      </c>
      <c r="L59" s="280">
        <v>0.42</v>
      </c>
      <c r="M59" s="280">
        <f>M60+M61</f>
        <v>0</v>
      </c>
      <c r="N59" s="280"/>
      <c r="O59" s="280">
        <f>O60+O61</f>
        <v>3051</v>
      </c>
      <c r="P59" s="280">
        <v>0.86750000000000005</v>
      </c>
      <c r="Q59" s="280">
        <f t="shared" ref="Q59:R59" si="60">Q60+Q61</f>
        <v>0</v>
      </c>
      <c r="R59" s="280">
        <f>R60+R61</f>
        <v>8827</v>
      </c>
      <c r="S59" s="112"/>
      <c r="T59" s="112"/>
      <c r="U59" s="112"/>
      <c r="V59" s="112"/>
      <c r="W59" s="112"/>
      <c r="X59" s="112"/>
      <c r="Y59" s="112"/>
      <c r="Z59" s="112"/>
      <c r="AA59" s="112"/>
      <c r="AB59" s="112"/>
      <c r="AC59" s="112"/>
    </row>
    <row r="60" spans="1:29" ht="15.75" customHeight="1" x14ac:dyDescent="0.25">
      <c r="A60" s="112"/>
      <c r="B60" s="254"/>
      <c r="C60" s="333">
        <v>44207</v>
      </c>
      <c r="D60" s="254" t="s">
        <v>429</v>
      </c>
      <c r="E60" s="254">
        <f>+'1.2. Costos Alternativa N2 PM'!H47</f>
        <v>4000</v>
      </c>
      <c r="F60" s="254">
        <f>+'1.2. Costos Alternativa N2 PM'!I47</f>
        <v>0</v>
      </c>
      <c r="G60" s="254">
        <f>+'1.2. Costos Alternativa N2 PM'!J47</f>
        <v>0</v>
      </c>
      <c r="H60" s="254">
        <f>+'1.2. Costos Alternativa N2 PM'!K47</f>
        <v>0</v>
      </c>
      <c r="I60" s="254">
        <f t="shared" ref="I60:I61" si="61">E60+F60+G60+H60</f>
        <v>4000</v>
      </c>
      <c r="J60" s="280">
        <v>0.76</v>
      </c>
      <c r="K60" s="280">
        <f t="shared" ref="K60:K61" si="62">+E60*J60</f>
        <v>3040</v>
      </c>
      <c r="L60" s="280">
        <v>0.42</v>
      </c>
      <c r="M60" s="280">
        <f t="shared" ref="M60:M61" si="63">+F60*L60</f>
        <v>0</v>
      </c>
      <c r="N60" s="280">
        <v>0.84750000000000003</v>
      </c>
      <c r="O60" s="280">
        <f t="shared" ref="O60:O61" si="64">+G60*N60</f>
        <v>0</v>
      </c>
      <c r="P60" s="280">
        <v>0.86750000000000005</v>
      </c>
      <c r="Q60" s="280">
        <f t="shared" ref="Q60:Q61" si="65">+H60*P60</f>
        <v>0</v>
      </c>
      <c r="R60" s="280">
        <f t="shared" ref="R60:R61" si="66">+K60+M60+O60+Q60</f>
        <v>3040</v>
      </c>
      <c r="S60" s="112"/>
      <c r="T60" s="112"/>
      <c r="U60" s="112"/>
      <c r="V60" s="112"/>
      <c r="W60" s="112"/>
      <c r="X60" s="112"/>
      <c r="Y60" s="112"/>
      <c r="Z60" s="112"/>
      <c r="AA60" s="112"/>
      <c r="AB60" s="112"/>
      <c r="AC60" s="112"/>
    </row>
    <row r="61" spans="1:29" ht="15.75" customHeight="1" x14ac:dyDescent="0.25">
      <c r="A61" s="112"/>
      <c r="B61" s="254"/>
      <c r="C61" s="333">
        <v>44238</v>
      </c>
      <c r="D61" s="254" t="s">
        <v>452</v>
      </c>
      <c r="E61" s="254">
        <f>+'1.2. Costos Alternativa N2 PM'!H48</f>
        <v>3600</v>
      </c>
      <c r="F61" s="254">
        <f>+'1.2. Costos Alternativa N2 PM'!I48</f>
        <v>0</v>
      </c>
      <c r="G61" s="254">
        <f>+'1.2. Costos Alternativa N2 PM'!J48</f>
        <v>3600</v>
      </c>
      <c r="H61" s="254">
        <f>+'1.2. Costos Alternativa N2 PM'!K48</f>
        <v>0</v>
      </c>
      <c r="I61" s="254">
        <f t="shared" si="61"/>
        <v>7200</v>
      </c>
      <c r="J61" s="280">
        <v>0.76</v>
      </c>
      <c r="K61" s="280">
        <f t="shared" si="62"/>
        <v>2736</v>
      </c>
      <c r="L61" s="280">
        <v>0.42</v>
      </c>
      <c r="M61" s="280">
        <f t="shared" si="63"/>
        <v>0</v>
      </c>
      <c r="N61" s="280">
        <v>0.84750000000000003</v>
      </c>
      <c r="O61" s="280">
        <f t="shared" si="64"/>
        <v>3051</v>
      </c>
      <c r="P61" s="280">
        <v>0.86750000000000005</v>
      </c>
      <c r="Q61" s="280">
        <f t="shared" si="65"/>
        <v>0</v>
      </c>
      <c r="R61" s="280">
        <f t="shared" si="66"/>
        <v>5787</v>
      </c>
      <c r="S61" s="112"/>
      <c r="T61" s="112"/>
      <c r="U61" s="112"/>
      <c r="V61" s="112"/>
      <c r="W61" s="112"/>
      <c r="X61" s="112"/>
      <c r="Y61" s="112"/>
      <c r="Z61" s="112"/>
      <c r="AA61" s="112"/>
      <c r="AB61" s="112"/>
      <c r="AC61" s="112"/>
    </row>
    <row r="62" spans="1:29" ht="15" customHeight="1" x14ac:dyDescent="0.25">
      <c r="A62" s="112"/>
      <c r="B62" s="330" t="s">
        <v>430</v>
      </c>
      <c r="C62" s="599" t="s">
        <v>431</v>
      </c>
      <c r="D62" s="573"/>
      <c r="E62" s="330"/>
      <c r="F62" s="330"/>
      <c r="G62" s="330"/>
      <c r="H62" s="330"/>
      <c r="I62" s="330"/>
      <c r="J62" s="345"/>
      <c r="K62" s="345"/>
      <c r="L62" s="345"/>
      <c r="M62" s="345"/>
      <c r="N62" s="345">
        <v>0.84750000000000003</v>
      </c>
      <c r="O62" s="345"/>
      <c r="P62" s="345"/>
      <c r="Q62" s="345"/>
      <c r="R62" s="345"/>
      <c r="S62" s="112"/>
      <c r="T62" s="112"/>
      <c r="U62" s="112"/>
      <c r="V62" s="112"/>
      <c r="W62" s="112"/>
      <c r="X62" s="112"/>
      <c r="Y62" s="112"/>
      <c r="Z62" s="112"/>
      <c r="AA62" s="112"/>
      <c r="AB62" s="112"/>
      <c r="AC62" s="112"/>
    </row>
    <row r="63" spans="1:29" ht="15.75" customHeight="1" x14ac:dyDescent="0.25">
      <c r="A63" s="112"/>
      <c r="B63" s="254"/>
      <c r="C63" s="307" t="str">
        <f>+'1.2. Costos Alternativa N2 PM'!C50</f>
        <v>Acción 13</v>
      </c>
      <c r="D63" s="348" t="str">
        <f>+'1.2. Costos Alternativa N2 PM'!D50</f>
        <v>Construcción de estructuras pictóricas culturales en cada atractivo turístico.</v>
      </c>
      <c r="E63" s="307">
        <f t="shared" ref="E63:I63" si="67">E64+E65+E66+E67</f>
        <v>15900</v>
      </c>
      <c r="F63" s="307">
        <f t="shared" si="67"/>
        <v>10500</v>
      </c>
      <c r="G63" s="307">
        <f t="shared" si="67"/>
        <v>6000</v>
      </c>
      <c r="H63" s="307">
        <f t="shared" si="67"/>
        <v>40600</v>
      </c>
      <c r="I63" s="307">
        <f t="shared" si="67"/>
        <v>73000</v>
      </c>
      <c r="J63" s="280">
        <v>0.76</v>
      </c>
      <c r="K63" s="280">
        <f>K64+K65+K66+K67</f>
        <v>12084</v>
      </c>
      <c r="L63" s="280">
        <v>0.42</v>
      </c>
      <c r="M63" s="280">
        <f>M64+M65+M66+M67</f>
        <v>4410</v>
      </c>
      <c r="N63" s="280"/>
      <c r="O63" s="280">
        <f>O64+O65+O66+O67</f>
        <v>5085</v>
      </c>
      <c r="P63" s="280">
        <v>0.86750000000000005</v>
      </c>
      <c r="Q63" s="280">
        <f t="shared" ref="Q63:R63" si="68">Q64+Q65+Q66+Q67</f>
        <v>35220.5</v>
      </c>
      <c r="R63" s="280">
        <f>R64+R65+R66+R67</f>
        <v>56799.5</v>
      </c>
      <c r="S63" s="112"/>
      <c r="T63" s="112"/>
      <c r="U63" s="112"/>
      <c r="V63" s="112"/>
      <c r="W63" s="112"/>
      <c r="X63" s="112"/>
      <c r="Y63" s="112"/>
      <c r="Z63" s="112"/>
      <c r="AA63" s="112"/>
      <c r="AB63" s="112"/>
      <c r="AC63" s="112"/>
    </row>
    <row r="64" spans="1:29" ht="15.75" customHeight="1" x14ac:dyDescent="0.25">
      <c r="A64" s="112"/>
      <c r="B64" s="254"/>
      <c r="C64" s="333">
        <f>+'1.2. Costos Alternativa N2 PM'!C51</f>
        <v>44209</v>
      </c>
      <c r="D64" s="254" t="s">
        <v>434</v>
      </c>
      <c r="E64" s="254">
        <f>+'1.2. Costos Alternativa N2 PM'!H51</f>
        <v>3000</v>
      </c>
      <c r="F64" s="254">
        <f>+'1.2. Costos Alternativa N2 PM'!I51</f>
        <v>6000</v>
      </c>
      <c r="G64" s="254">
        <f>+'1.2. Costos Alternativa N2 PM'!J51</f>
        <v>0</v>
      </c>
      <c r="H64" s="254">
        <f>+'1.2. Costos Alternativa N2 PM'!K51</f>
        <v>0</v>
      </c>
      <c r="I64" s="254">
        <f t="shared" ref="I64:I67" si="69">E64+F64+G64+H64</f>
        <v>9000</v>
      </c>
      <c r="J64" s="280">
        <v>0.76</v>
      </c>
      <c r="K64" s="280">
        <f t="shared" ref="K64:K67" si="70">+E64*J64</f>
        <v>2280</v>
      </c>
      <c r="L64" s="280">
        <v>0.42</v>
      </c>
      <c r="M64" s="280">
        <f t="shared" ref="M64:M67" si="71">+F64*L64</f>
        <v>2520</v>
      </c>
      <c r="N64" s="280">
        <v>0.84750000000000003</v>
      </c>
      <c r="O64" s="280">
        <f t="shared" ref="O64:O67" si="72">+G64*N64</f>
        <v>0</v>
      </c>
      <c r="P64" s="280">
        <v>0.86750000000000005</v>
      </c>
      <c r="Q64" s="280">
        <f t="shared" ref="Q64:Q67" si="73">+H64*P64</f>
        <v>0</v>
      </c>
      <c r="R64" s="280">
        <f t="shared" ref="R64:R67" si="74">+K64+M64+O64+Q64</f>
        <v>4800</v>
      </c>
      <c r="S64" s="112"/>
      <c r="T64" s="112"/>
      <c r="U64" s="112"/>
      <c r="V64" s="112"/>
      <c r="W64" s="112"/>
      <c r="X64" s="112"/>
      <c r="Y64" s="112"/>
      <c r="Z64" s="112"/>
      <c r="AA64" s="112"/>
      <c r="AB64" s="112"/>
      <c r="AC64" s="112"/>
    </row>
    <row r="65" spans="1:29" ht="15.75" customHeight="1" x14ac:dyDescent="0.25">
      <c r="A65" s="112"/>
      <c r="B65" s="254"/>
      <c r="C65" s="333">
        <f>+'1.2. Costos Alternativa N2 PM'!C52</f>
        <v>44240</v>
      </c>
      <c r="D65" s="254" t="s">
        <v>435</v>
      </c>
      <c r="E65" s="254">
        <f>+'1.2. Costos Alternativa N2 PM'!H52</f>
        <v>8000</v>
      </c>
      <c r="F65" s="254">
        <f>+'1.2. Costos Alternativa N2 PM'!I52</f>
        <v>1500</v>
      </c>
      <c r="G65" s="254">
        <f>+'1.2. Costos Alternativa N2 PM'!J52</f>
        <v>3000</v>
      </c>
      <c r="H65" s="254">
        <f>+'1.2. Costos Alternativa N2 PM'!K52</f>
        <v>40000</v>
      </c>
      <c r="I65" s="254">
        <f t="shared" si="69"/>
        <v>52500</v>
      </c>
      <c r="J65" s="280">
        <v>0.76</v>
      </c>
      <c r="K65" s="280">
        <f t="shared" si="70"/>
        <v>6080</v>
      </c>
      <c r="L65" s="280">
        <v>0.42</v>
      </c>
      <c r="M65" s="280">
        <f t="shared" si="71"/>
        <v>630</v>
      </c>
      <c r="N65" s="280">
        <v>0.84750000000000003</v>
      </c>
      <c r="O65" s="280">
        <f t="shared" si="72"/>
        <v>2542.5</v>
      </c>
      <c r="P65" s="280">
        <v>0.86750000000000005</v>
      </c>
      <c r="Q65" s="280">
        <f t="shared" si="73"/>
        <v>34700</v>
      </c>
      <c r="R65" s="280">
        <f t="shared" si="74"/>
        <v>43952.5</v>
      </c>
      <c r="S65" s="112"/>
      <c r="T65" s="112"/>
      <c r="U65" s="112"/>
      <c r="V65" s="112"/>
      <c r="W65" s="112"/>
      <c r="X65" s="112"/>
      <c r="Y65" s="112"/>
      <c r="Z65" s="112"/>
      <c r="AA65" s="112"/>
      <c r="AB65" s="112"/>
      <c r="AC65" s="112"/>
    </row>
    <row r="66" spans="1:29" ht="15.75" customHeight="1" x14ac:dyDescent="0.25">
      <c r="A66" s="112"/>
      <c r="B66" s="254"/>
      <c r="C66" s="333">
        <f>+'1.2. Costos Alternativa N2 PM'!C53</f>
        <v>44268</v>
      </c>
      <c r="D66" s="254" t="s">
        <v>436</v>
      </c>
      <c r="E66" s="254">
        <f>+'1.2. Costos Alternativa N2 PM'!H53</f>
        <v>4000</v>
      </c>
      <c r="F66" s="254">
        <f>+'1.2. Costos Alternativa N2 PM'!I53</f>
        <v>0</v>
      </c>
      <c r="G66" s="254">
        <f>+'1.2. Costos Alternativa N2 PM'!J53</f>
        <v>0</v>
      </c>
      <c r="H66" s="254">
        <f>+'1.2. Costos Alternativa N2 PM'!K53</f>
        <v>0</v>
      </c>
      <c r="I66" s="254">
        <f t="shared" si="69"/>
        <v>4000</v>
      </c>
      <c r="J66" s="280">
        <v>0.76</v>
      </c>
      <c r="K66" s="280">
        <f t="shared" si="70"/>
        <v>3040</v>
      </c>
      <c r="L66" s="280">
        <v>0.42</v>
      </c>
      <c r="M66" s="280">
        <f t="shared" si="71"/>
        <v>0</v>
      </c>
      <c r="N66" s="280">
        <v>0.84750000000000003</v>
      </c>
      <c r="O66" s="280">
        <f t="shared" si="72"/>
        <v>0</v>
      </c>
      <c r="P66" s="280">
        <v>0.86750000000000005</v>
      </c>
      <c r="Q66" s="280">
        <f t="shared" si="73"/>
        <v>0</v>
      </c>
      <c r="R66" s="280">
        <f t="shared" si="74"/>
        <v>3040</v>
      </c>
      <c r="S66" s="112"/>
      <c r="T66" s="112"/>
      <c r="U66" s="112"/>
      <c r="V66" s="112"/>
      <c r="W66" s="112"/>
      <c r="X66" s="112"/>
      <c r="Y66" s="112"/>
      <c r="Z66" s="112"/>
      <c r="AA66" s="112"/>
      <c r="AB66" s="112"/>
      <c r="AC66" s="112"/>
    </row>
    <row r="67" spans="1:29" ht="15.75" customHeight="1" x14ac:dyDescent="0.25">
      <c r="A67" s="112"/>
      <c r="B67" s="254"/>
      <c r="C67" s="333">
        <f>+'1.2. Costos Alternativa N2 PM'!C54</f>
        <v>44299</v>
      </c>
      <c r="D67" s="254" t="s">
        <v>437</v>
      </c>
      <c r="E67" s="254">
        <f>+'1.2. Costos Alternativa N2 PM'!H54</f>
        <v>900</v>
      </c>
      <c r="F67" s="254">
        <f>+'1.2. Costos Alternativa N2 PM'!I54</f>
        <v>3000</v>
      </c>
      <c r="G67" s="254">
        <f>+'1.2. Costos Alternativa N2 PM'!J54</f>
        <v>3000</v>
      </c>
      <c r="H67" s="254">
        <f>+'1.2. Costos Alternativa N2 PM'!K54</f>
        <v>600</v>
      </c>
      <c r="I67" s="254">
        <f t="shared" si="69"/>
        <v>7500</v>
      </c>
      <c r="J67" s="280">
        <v>0.76</v>
      </c>
      <c r="K67" s="280">
        <f t="shared" si="70"/>
        <v>684</v>
      </c>
      <c r="L67" s="280">
        <v>0.42</v>
      </c>
      <c r="M67" s="280">
        <f t="shared" si="71"/>
        <v>1260</v>
      </c>
      <c r="N67" s="280">
        <v>0.84750000000000003</v>
      </c>
      <c r="O67" s="280">
        <f t="shared" si="72"/>
        <v>2542.5</v>
      </c>
      <c r="P67" s="280">
        <v>0.86750000000000005</v>
      </c>
      <c r="Q67" s="280">
        <f t="shared" si="73"/>
        <v>520.5</v>
      </c>
      <c r="R67" s="280">
        <f t="shared" si="74"/>
        <v>5007</v>
      </c>
      <c r="S67" s="112"/>
      <c r="T67" s="112"/>
      <c r="U67" s="112"/>
      <c r="V67" s="112"/>
      <c r="W67" s="112"/>
      <c r="X67" s="112"/>
      <c r="Y67" s="112"/>
      <c r="Z67" s="112"/>
      <c r="AA67" s="112"/>
      <c r="AB67" s="112"/>
      <c r="AC67" s="112"/>
    </row>
    <row r="68" spans="1:29" ht="15.75" customHeight="1" x14ac:dyDescent="0.25">
      <c r="A68" s="112"/>
      <c r="B68" s="105"/>
      <c r="C68" s="105"/>
      <c r="D68" s="105"/>
      <c r="E68" s="105"/>
      <c r="F68" s="105"/>
      <c r="G68" s="105"/>
      <c r="H68" s="105"/>
      <c r="I68" s="105"/>
      <c r="J68" s="112"/>
      <c r="K68" s="112"/>
      <c r="L68" s="112"/>
      <c r="M68" s="112"/>
      <c r="N68" s="112"/>
      <c r="O68" s="112"/>
      <c r="P68" s="112"/>
      <c r="Q68" s="112"/>
      <c r="R68" s="112"/>
      <c r="S68" s="112"/>
      <c r="T68" s="112"/>
      <c r="U68" s="112"/>
      <c r="V68" s="112"/>
      <c r="W68" s="112"/>
      <c r="X68" s="112"/>
      <c r="Y68" s="112"/>
      <c r="Z68" s="112"/>
      <c r="AA68" s="112"/>
      <c r="AB68" s="112"/>
      <c r="AC68" s="112"/>
    </row>
    <row r="69" spans="1:29" ht="15.75" customHeight="1" x14ac:dyDescent="0.25">
      <c r="A69" s="112"/>
      <c r="B69" s="112"/>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row>
    <row r="70" spans="1:29" ht="15.75" customHeight="1" x14ac:dyDescent="0.25">
      <c r="A70" s="112"/>
      <c r="C70" s="589" t="s">
        <v>584</v>
      </c>
      <c r="D70" s="590"/>
      <c r="E70" s="590"/>
      <c r="F70" s="590"/>
      <c r="G70" s="645"/>
      <c r="H70" s="339"/>
      <c r="I70" s="339"/>
      <c r="J70" s="112"/>
      <c r="K70" s="112"/>
      <c r="L70" s="112"/>
      <c r="M70" s="112"/>
      <c r="N70" s="112"/>
      <c r="O70" s="112"/>
      <c r="P70" s="112"/>
      <c r="Q70" s="112"/>
      <c r="R70" s="112"/>
      <c r="S70" s="112"/>
      <c r="T70" s="112"/>
      <c r="U70" s="112"/>
      <c r="V70" s="112"/>
      <c r="W70" s="112"/>
      <c r="X70" s="112"/>
      <c r="Y70" s="112"/>
      <c r="Z70" s="112"/>
      <c r="AA70" s="112"/>
      <c r="AB70" s="112"/>
      <c r="AC70" s="112"/>
    </row>
    <row r="71" spans="1:29" ht="15.75" customHeight="1" x14ac:dyDescent="0.25">
      <c r="A71" s="112"/>
      <c r="B71" s="112"/>
      <c r="C71" s="112"/>
      <c r="D71" s="112"/>
      <c r="E71" s="112"/>
      <c r="F71" s="601"/>
      <c r="G71" s="537"/>
      <c r="H71" s="537"/>
      <c r="I71" s="538"/>
      <c r="J71" s="112"/>
      <c r="K71" s="112"/>
      <c r="L71" s="112"/>
      <c r="M71" s="112"/>
      <c r="N71" s="112"/>
      <c r="O71" s="112"/>
      <c r="P71" s="112"/>
      <c r="Q71" s="112"/>
      <c r="R71" s="112"/>
      <c r="S71" s="112"/>
      <c r="T71" s="112"/>
      <c r="U71" s="112"/>
      <c r="V71" s="112"/>
      <c r="W71" s="112"/>
      <c r="X71" s="112"/>
      <c r="Y71" s="112"/>
      <c r="Z71" s="112"/>
      <c r="AA71" s="112"/>
      <c r="AB71" s="112"/>
      <c r="AC71" s="112"/>
    </row>
    <row r="72" spans="1:29" ht="15.75" customHeight="1" x14ac:dyDescent="0.25">
      <c r="A72" s="112"/>
      <c r="B72" s="112"/>
      <c r="C72" s="308"/>
      <c r="D72" s="308"/>
      <c r="E72" s="556" t="s">
        <v>735</v>
      </c>
      <c r="F72" s="573"/>
      <c r="G72" s="573"/>
      <c r="H72" s="292"/>
      <c r="I72" s="86"/>
      <c r="J72" s="112"/>
      <c r="K72" s="112"/>
      <c r="L72" s="112"/>
      <c r="M72" s="112"/>
      <c r="N72" s="112"/>
      <c r="O72" s="112"/>
      <c r="P72" s="112"/>
      <c r="Q72" s="112"/>
      <c r="R72" s="112"/>
      <c r="S72" s="112"/>
      <c r="T72" s="112"/>
      <c r="U72" s="112"/>
      <c r="V72" s="112"/>
      <c r="W72" s="112"/>
      <c r="X72" s="112"/>
      <c r="Y72" s="112"/>
      <c r="Z72" s="112"/>
      <c r="AA72" s="112"/>
      <c r="AB72" s="112"/>
      <c r="AC72" s="112"/>
    </row>
    <row r="73" spans="1:29" ht="15.75" customHeight="1" x14ac:dyDescent="0.25">
      <c r="A73" s="112"/>
      <c r="B73" s="112"/>
      <c r="C73" s="307" t="s">
        <v>592</v>
      </c>
      <c r="D73" s="254" t="s">
        <v>593</v>
      </c>
      <c r="E73" s="602">
        <f>+R18</f>
        <v>208009.39499999999</v>
      </c>
      <c r="F73" s="573"/>
      <c r="G73" s="573"/>
      <c r="H73" s="174"/>
      <c r="I73" s="174"/>
      <c r="J73" s="112"/>
      <c r="K73" s="112"/>
      <c r="L73" s="112"/>
      <c r="M73" s="112"/>
      <c r="N73" s="112"/>
      <c r="O73" s="112"/>
      <c r="P73" s="112"/>
      <c r="Q73" s="112"/>
      <c r="R73" s="112"/>
      <c r="S73" s="112"/>
      <c r="T73" s="112"/>
      <c r="U73" s="112"/>
      <c r="V73" s="112"/>
      <c r="W73" s="112"/>
      <c r="X73" s="112"/>
      <c r="Y73" s="112"/>
      <c r="Z73" s="112"/>
      <c r="AA73" s="112"/>
      <c r="AB73" s="112"/>
      <c r="AC73" s="112"/>
    </row>
    <row r="74" spans="1:29" ht="15.75" customHeight="1" x14ac:dyDescent="0.25">
      <c r="A74" s="112"/>
      <c r="B74" s="112"/>
      <c r="C74" s="307" t="s">
        <v>595</v>
      </c>
      <c r="D74" s="310" t="s">
        <v>403</v>
      </c>
      <c r="E74" s="588">
        <f>+R37</f>
        <v>24514.5</v>
      </c>
      <c r="F74" s="573"/>
      <c r="G74" s="573"/>
      <c r="H74" s="174"/>
      <c r="I74" s="174"/>
      <c r="J74" s="112"/>
      <c r="K74" s="112"/>
      <c r="L74" s="112"/>
      <c r="M74" s="112"/>
      <c r="N74" s="112"/>
      <c r="O74" s="112"/>
      <c r="P74" s="112"/>
      <c r="Q74" s="112"/>
      <c r="R74" s="112"/>
      <c r="S74" s="112"/>
      <c r="T74" s="112"/>
      <c r="U74" s="112"/>
      <c r="V74" s="112"/>
      <c r="W74" s="112"/>
      <c r="X74" s="112"/>
      <c r="Y74" s="112"/>
      <c r="Z74" s="112"/>
      <c r="AA74" s="112"/>
      <c r="AB74" s="112"/>
      <c r="AC74" s="112"/>
    </row>
    <row r="75" spans="1:29" ht="15.75" customHeight="1" x14ac:dyDescent="0.25">
      <c r="A75" s="112"/>
      <c r="B75" s="112"/>
      <c r="C75" s="307" t="s">
        <v>597</v>
      </c>
      <c r="D75" s="310" t="s">
        <v>598</v>
      </c>
      <c r="E75" s="588">
        <f>+R47</f>
        <v>103568.75</v>
      </c>
      <c r="F75" s="573"/>
      <c r="G75" s="573"/>
      <c r="H75" s="174"/>
      <c r="I75" s="174"/>
      <c r="J75" s="112"/>
      <c r="K75" s="112"/>
      <c r="L75" s="112"/>
      <c r="M75" s="112"/>
      <c r="N75" s="112"/>
      <c r="O75" s="112"/>
      <c r="P75" s="112"/>
      <c r="Q75" s="112"/>
      <c r="R75" s="112"/>
      <c r="S75" s="112"/>
      <c r="T75" s="112"/>
      <c r="U75" s="112"/>
      <c r="V75" s="112"/>
      <c r="W75" s="112"/>
      <c r="X75" s="112"/>
      <c r="Y75" s="112"/>
      <c r="Z75" s="112"/>
      <c r="AA75" s="112"/>
      <c r="AB75" s="112"/>
      <c r="AC75" s="112"/>
    </row>
    <row r="76" spans="1:29" ht="15.75" customHeight="1" x14ac:dyDescent="0.25">
      <c r="A76" s="112"/>
      <c r="B76" s="112"/>
      <c r="C76" s="556" t="s">
        <v>600</v>
      </c>
      <c r="D76" s="573"/>
      <c r="E76" s="642">
        <f>+E73+E74+E75</f>
        <v>336092.64500000002</v>
      </c>
      <c r="F76" s="643"/>
      <c r="G76" s="643"/>
      <c r="H76" s="293"/>
      <c r="I76" s="292"/>
      <c r="J76" s="112"/>
      <c r="K76" s="112"/>
      <c r="L76" s="112"/>
      <c r="M76" s="112"/>
      <c r="N76" s="112"/>
      <c r="O76" s="112"/>
      <c r="P76" s="112"/>
      <c r="Q76" s="112"/>
      <c r="R76" s="112"/>
      <c r="S76" s="112"/>
      <c r="T76" s="112"/>
      <c r="U76" s="112"/>
      <c r="V76" s="112"/>
      <c r="W76" s="112"/>
      <c r="X76" s="112"/>
      <c r="Y76" s="112"/>
      <c r="Z76" s="112"/>
      <c r="AA76" s="112"/>
      <c r="AB76" s="112"/>
      <c r="AC76" s="112"/>
    </row>
    <row r="77" spans="1:29" ht="15.75" customHeight="1" x14ac:dyDescent="0.25">
      <c r="A77" s="112"/>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row>
    <row r="78" spans="1:29" ht="15.75" customHeight="1" x14ac:dyDescent="0.25">
      <c r="A78" s="112"/>
      <c r="C78" s="591" t="s">
        <v>583</v>
      </c>
      <c r="D78" s="591"/>
      <c r="E78" s="591"/>
      <c r="F78" s="591"/>
      <c r="G78" s="591"/>
      <c r="J78" s="112"/>
      <c r="K78" s="112"/>
      <c r="L78" s="112"/>
      <c r="M78" s="112"/>
      <c r="N78" s="112"/>
      <c r="O78" s="112"/>
      <c r="P78" s="112"/>
      <c r="Q78" s="112"/>
      <c r="R78" s="112"/>
      <c r="S78" s="112"/>
      <c r="T78" s="112"/>
      <c r="U78" s="112"/>
      <c r="V78" s="112"/>
      <c r="W78" s="112"/>
      <c r="X78" s="112"/>
      <c r="Y78" s="112"/>
      <c r="Z78" s="112"/>
      <c r="AA78" s="112"/>
      <c r="AB78" s="112"/>
      <c r="AC78" s="112"/>
    </row>
    <row r="79" spans="1:29" ht="15.75" customHeight="1" x14ac:dyDescent="0.25">
      <c r="A79" s="112"/>
      <c r="B79" s="112"/>
      <c r="C79" s="112"/>
      <c r="D79" s="112"/>
      <c r="E79" s="112"/>
      <c r="F79" s="295"/>
      <c r="G79" s="295"/>
      <c r="H79" s="295"/>
      <c r="I79" s="295"/>
      <c r="J79" s="112"/>
      <c r="K79" s="112"/>
      <c r="L79" s="112"/>
      <c r="M79" s="112"/>
      <c r="N79" s="112"/>
      <c r="O79" s="112"/>
      <c r="P79" s="112"/>
      <c r="Q79" s="112"/>
      <c r="R79" s="112"/>
      <c r="S79" s="112"/>
      <c r="T79" s="112"/>
      <c r="U79" s="112"/>
      <c r="V79" s="112"/>
      <c r="W79" s="112"/>
      <c r="X79" s="112"/>
      <c r="Y79" s="112"/>
      <c r="Z79" s="112"/>
      <c r="AA79" s="112"/>
      <c r="AB79" s="112"/>
      <c r="AC79" s="112"/>
    </row>
    <row r="80" spans="1:29" ht="15.75" customHeight="1" x14ac:dyDescent="0.25">
      <c r="A80" s="112"/>
      <c r="B80" s="112"/>
      <c r="C80" s="262" t="s">
        <v>516</v>
      </c>
      <c r="D80" s="262" t="s">
        <v>736</v>
      </c>
      <c r="E80" s="112"/>
      <c r="F80" s="336"/>
      <c r="G80" s="276"/>
      <c r="H80" s="276"/>
      <c r="I80" s="277"/>
      <c r="J80" s="112"/>
      <c r="K80" s="112"/>
      <c r="L80" s="112"/>
      <c r="M80" s="112"/>
      <c r="N80" s="112"/>
      <c r="O80" s="112"/>
      <c r="P80" s="112"/>
      <c r="Q80" s="112"/>
      <c r="R80" s="112"/>
      <c r="S80" s="112"/>
      <c r="T80" s="112"/>
      <c r="U80" s="112"/>
      <c r="V80" s="112"/>
      <c r="W80" s="112"/>
      <c r="X80" s="112"/>
      <c r="Y80" s="112"/>
      <c r="Z80" s="112"/>
      <c r="AA80" s="112"/>
      <c r="AB80" s="112"/>
      <c r="AC80" s="112"/>
    </row>
    <row r="81" spans="1:29" ht="30" x14ac:dyDescent="0.25">
      <c r="A81" s="112"/>
      <c r="B81" s="112"/>
      <c r="C81" s="254" t="s">
        <v>591</v>
      </c>
      <c r="D81" s="261">
        <f>+R21+R27+R33+R50+R55+R64</f>
        <v>32335</v>
      </c>
      <c r="F81" s="340"/>
      <c r="G81" s="340"/>
      <c r="H81" s="292"/>
      <c r="I81" s="292"/>
      <c r="J81" s="112"/>
      <c r="K81" s="112"/>
      <c r="L81" s="112"/>
      <c r="M81" s="112"/>
      <c r="N81" s="112"/>
      <c r="O81" s="112"/>
      <c r="P81" s="112"/>
      <c r="Q81" s="112"/>
      <c r="R81" s="112"/>
      <c r="S81" s="112"/>
      <c r="T81" s="112"/>
      <c r="U81" s="112"/>
      <c r="V81" s="112"/>
      <c r="W81" s="112"/>
      <c r="X81" s="112"/>
      <c r="Y81" s="112"/>
      <c r="Z81" s="112"/>
      <c r="AA81" s="112"/>
      <c r="AB81" s="112"/>
      <c r="AC81" s="112"/>
    </row>
    <row r="82" spans="1:29" ht="30" x14ac:dyDescent="0.25">
      <c r="A82" s="112"/>
      <c r="B82" s="112"/>
      <c r="C82" s="254" t="s">
        <v>594</v>
      </c>
      <c r="D82" s="261">
        <f>+R22+R28+R34+R51+R56+R65</f>
        <v>227230.465</v>
      </c>
      <c r="F82" s="340"/>
      <c r="G82" s="340"/>
      <c r="H82" s="279"/>
      <c r="I82" s="279"/>
      <c r="J82" s="112"/>
      <c r="K82" s="112"/>
      <c r="L82" s="112"/>
      <c r="M82" s="112"/>
      <c r="N82" s="112"/>
      <c r="O82" s="112"/>
      <c r="P82" s="112"/>
      <c r="Q82" s="112"/>
      <c r="R82" s="112"/>
      <c r="S82" s="112"/>
      <c r="T82" s="112"/>
      <c r="U82" s="112"/>
      <c r="V82" s="112"/>
      <c r="W82" s="112"/>
      <c r="X82" s="112"/>
      <c r="Y82" s="112"/>
      <c r="Z82" s="112"/>
      <c r="AA82" s="112"/>
      <c r="AB82" s="112"/>
      <c r="AC82" s="112"/>
    </row>
    <row r="83" spans="1:29" x14ac:dyDescent="0.25">
      <c r="A83" s="112"/>
      <c r="B83" s="112"/>
      <c r="C83" s="254" t="s">
        <v>596</v>
      </c>
      <c r="D83" s="261">
        <f>R40+R45+R46</f>
        <v>14008.5</v>
      </c>
      <c r="F83" s="340"/>
      <c r="G83" s="340"/>
      <c r="H83" s="279"/>
      <c r="I83" s="279"/>
      <c r="J83" s="112"/>
      <c r="K83" s="112"/>
      <c r="L83" s="112"/>
      <c r="M83" s="112"/>
      <c r="N83" s="112"/>
      <c r="O83" s="112"/>
      <c r="P83" s="112"/>
      <c r="Q83" s="112"/>
      <c r="R83" s="112"/>
      <c r="S83" s="112"/>
      <c r="T83" s="112"/>
      <c r="U83" s="112"/>
      <c r="V83" s="112"/>
      <c r="W83" s="112"/>
      <c r="X83" s="112"/>
      <c r="Y83" s="112"/>
      <c r="Z83" s="112"/>
      <c r="AA83" s="112"/>
      <c r="AB83" s="112"/>
      <c r="AC83" s="112"/>
    </row>
    <row r="84" spans="1:29" ht="30" x14ac:dyDescent="0.25">
      <c r="A84" s="112"/>
      <c r="B84" s="112"/>
      <c r="C84" s="254" t="s">
        <v>599</v>
      </c>
      <c r="D84" s="261">
        <f>+R40+R46+R45+R42</f>
        <v>18727.5</v>
      </c>
      <c r="F84" s="340"/>
      <c r="G84" s="340"/>
      <c r="H84" s="279"/>
      <c r="I84" s="279"/>
      <c r="J84" s="112"/>
      <c r="K84" s="112"/>
      <c r="L84" s="112"/>
      <c r="M84" s="112"/>
      <c r="N84" s="112"/>
      <c r="O84" s="112"/>
      <c r="P84" s="112"/>
      <c r="Q84" s="112"/>
      <c r="R84" s="112"/>
      <c r="S84" s="112"/>
      <c r="T84" s="112"/>
      <c r="U84" s="112"/>
      <c r="V84" s="112"/>
      <c r="W84" s="112"/>
      <c r="X84" s="112"/>
      <c r="Y84" s="112"/>
      <c r="Z84" s="112"/>
      <c r="AA84" s="112"/>
      <c r="AB84" s="112"/>
      <c r="AC84" s="112"/>
    </row>
    <row r="85" spans="1:29" ht="15.75" customHeight="1" x14ac:dyDescent="0.25">
      <c r="A85" s="112"/>
      <c r="B85" s="112"/>
      <c r="C85" s="254" t="s">
        <v>601</v>
      </c>
      <c r="D85" s="261">
        <f>+R23+R29+R35+R52+R57+R66</f>
        <v>16271.715</v>
      </c>
      <c r="F85" s="340"/>
      <c r="G85" s="340"/>
      <c r="H85" s="279"/>
      <c r="I85" s="279"/>
      <c r="J85" s="112"/>
      <c r="K85" s="112"/>
      <c r="L85" s="112"/>
      <c r="M85" s="112"/>
      <c r="N85" s="112"/>
      <c r="O85" s="112"/>
      <c r="P85" s="112"/>
      <c r="Q85" s="112"/>
      <c r="R85" s="112"/>
      <c r="S85" s="112"/>
      <c r="T85" s="112"/>
      <c r="U85" s="112"/>
      <c r="V85" s="112"/>
      <c r="W85" s="112"/>
      <c r="X85" s="112"/>
      <c r="Y85" s="112"/>
      <c r="Z85" s="112"/>
      <c r="AA85" s="112"/>
      <c r="AB85" s="112"/>
      <c r="AC85" s="112"/>
    </row>
    <row r="86" spans="1:29" ht="15.75" customHeight="1" x14ac:dyDescent="0.25">
      <c r="A86" s="112"/>
      <c r="B86" s="112"/>
      <c r="C86" s="254" t="s">
        <v>602</v>
      </c>
      <c r="D86" s="261">
        <f>+R24+R30+R36+R53+R58+R67</f>
        <v>26913.965</v>
      </c>
      <c r="F86" s="340"/>
      <c r="G86" s="340"/>
      <c r="H86" s="279"/>
      <c r="I86" s="279"/>
      <c r="J86" s="112"/>
      <c r="K86" s="112"/>
      <c r="L86" s="112"/>
      <c r="M86" s="112"/>
      <c r="N86" s="112"/>
      <c r="O86" s="112"/>
      <c r="P86" s="112"/>
      <c r="Q86" s="112"/>
      <c r="R86" s="112"/>
      <c r="S86" s="112"/>
      <c r="T86" s="112"/>
      <c r="U86" s="112"/>
      <c r="V86" s="112"/>
      <c r="W86" s="112"/>
      <c r="X86" s="112"/>
      <c r="Y86" s="112"/>
      <c r="Z86" s="112"/>
      <c r="AA86" s="112"/>
      <c r="AB86" s="112"/>
      <c r="AC86" s="112"/>
    </row>
    <row r="87" spans="1:29" ht="15.75" customHeight="1" x14ac:dyDescent="0.25">
      <c r="A87" s="112"/>
      <c r="B87" s="112"/>
      <c r="C87" s="307" t="s">
        <v>114</v>
      </c>
      <c r="D87" s="641">
        <f>SUM(D81:D86)</f>
        <v>335487.14500000002</v>
      </c>
      <c r="F87" s="340"/>
      <c r="G87" s="340"/>
      <c r="H87" s="279"/>
      <c r="I87" s="279"/>
      <c r="J87" s="112"/>
      <c r="K87" s="112"/>
      <c r="L87" s="112"/>
      <c r="M87" s="112"/>
      <c r="N87" s="112"/>
      <c r="O87" s="112"/>
      <c r="P87" s="112"/>
      <c r="Q87" s="112"/>
      <c r="R87" s="112"/>
      <c r="S87" s="112"/>
      <c r="T87" s="112"/>
      <c r="U87" s="112"/>
      <c r="V87" s="112"/>
      <c r="W87" s="112"/>
      <c r="X87" s="112"/>
      <c r="Y87" s="112"/>
      <c r="Z87" s="112"/>
      <c r="AA87" s="112"/>
      <c r="AB87" s="112"/>
      <c r="AC87" s="112"/>
    </row>
    <row r="88" spans="1:29" ht="15.75" customHeight="1" x14ac:dyDescent="0.25">
      <c r="A88" s="112"/>
      <c r="B88" s="112"/>
      <c r="C88" s="311"/>
      <c r="F88" s="340"/>
      <c r="G88" s="340"/>
      <c r="H88" s="292"/>
      <c r="I88" s="292"/>
      <c r="J88" s="112"/>
      <c r="K88" s="112"/>
      <c r="L88" s="112"/>
      <c r="M88" s="112"/>
      <c r="N88" s="112"/>
      <c r="O88" s="112"/>
      <c r="P88" s="112"/>
      <c r="Q88" s="112"/>
      <c r="R88" s="112"/>
      <c r="S88" s="112"/>
      <c r="T88" s="112"/>
      <c r="U88" s="112"/>
      <c r="V88" s="112"/>
      <c r="W88" s="112"/>
      <c r="X88" s="112"/>
      <c r="Y88" s="112"/>
      <c r="Z88" s="112"/>
      <c r="AA88" s="112"/>
      <c r="AB88" s="112"/>
      <c r="AC88" s="112"/>
    </row>
    <row r="89" spans="1:29" ht="15.75" customHeight="1" x14ac:dyDescent="0.25">
      <c r="A89" s="112"/>
      <c r="B89" s="112"/>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row>
    <row r="90" spans="1:29" ht="15.75" customHeight="1" x14ac:dyDescent="0.25">
      <c r="A90" s="112"/>
      <c r="B90" s="112"/>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row>
    <row r="91" spans="1:29" ht="15.75" customHeight="1" x14ac:dyDescent="0.25">
      <c r="A91" s="112"/>
      <c r="B91" s="112"/>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row>
    <row r="92" spans="1:29" ht="15.75" customHeight="1" x14ac:dyDescent="0.25">
      <c r="A92" s="112"/>
      <c r="B92" s="112"/>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row>
    <row r="93" spans="1:29" ht="15.75" customHeight="1" x14ac:dyDescent="0.25">
      <c r="A93" s="112"/>
      <c r="B93" s="112"/>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row>
    <row r="94" spans="1:29" ht="15.75" customHeight="1" x14ac:dyDescent="0.25">
      <c r="A94" s="112"/>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row>
    <row r="95" spans="1:29" ht="15.75" customHeight="1" x14ac:dyDescent="0.25">
      <c r="A95" s="112"/>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row>
    <row r="96" spans="1:29" ht="15.75" customHeight="1" x14ac:dyDescent="0.25">
      <c r="A96" s="112"/>
      <c r="B96" s="112"/>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row>
    <row r="97" spans="1:29" ht="15.75" customHeight="1" x14ac:dyDescent="0.25">
      <c r="A97" s="112"/>
      <c r="B97" s="112"/>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row>
    <row r="98" spans="1:29" ht="15.75" customHeight="1" x14ac:dyDescent="0.25">
      <c r="A98" s="112"/>
      <c r="B98" s="112"/>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row>
    <row r="99" spans="1:29" ht="15.75" customHeight="1" x14ac:dyDescent="0.25">
      <c r="A99" s="112"/>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row>
    <row r="100" spans="1:29" ht="15.75" customHeight="1" x14ac:dyDescent="0.25">
      <c r="A100" s="112"/>
      <c r="B100" s="112"/>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row>
    <row r="101" spans="1:29" ht="15.75" customHeight="1" x14ac:dyDescent="0.25">
      <c r="A101" s="112"/>
      <c r="B101" s="112"/>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row>
    <row r="102" spans="1:29" ht="15.75" customHeight="1" x14ac:dyDescent="0.25">
      <c r="A102" s="112"/>
      <c r="B102" s="112"/>
      <c r="C102" s="112"/>
      <c r="D102" s="112"/>
      <c r="E102" s="112"/>
      <c r="F102" s="112"/>
      <c r="G102" s="112"/>
      <c r="H102" s="112"/>
      <c r="I102" s="112"/>
      <c r="J102" s="112"/>
      <c r="K102" s="112"/>
      <c r="L102" s="112"/>
      <c r="M102" s="112"/>
      <c r="N102" s="112"/>
      <c r="O102" s="112"/>
      <c r="P102" s="112"/>
      <c r="Q102" s="112"/>
      <c r="R102" s="112"/>
      <c r="S102" s="112"/>
      <c r="T102" s="112"/>
      <c r="U102" s="112"/>
      <c r="V102" s="112"/>
      <c r="W102" s="112"/>
      <c r="X102" s="112"/>
      <c r="Y102" s="112"/>
      <c r="Z102" s="112"/>
      <c r="AA102" s="112"/>
      <c r="AB102" s="112"/>
      <c r="AC102" s="112"/>
    </row>
    <row r="103" spans="1:29" ht="15.75" customHeight="1" x14ac:dyDescent="0.25">
      <c r="A103" s="112"/>
      <c r="B103" s="112"/>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12"/>
      <c r="AA103" s="112"/>
      <c r="AB103" s="112"/>
      <c r="AC103" s="112"/>
    </row>
    <row r="104" spans="1:29" ht="15.75" customHeight="1" x14ac:dyDescent="0.25">
      <c r="A104" s="112"/>
      <c r="B104" s="112"/>
      <c r="C104" s="112"/>
      <c r="D104" s="112"/>
      <c r="E104" s="112"/>
      <c r="F104" s="112"/>
      <c r="G104" s="112"/>
      <c r="H104" s="112"/>
      <c r="I104" s="112"/>
      <c r="J104" s="112"/>
      <c r="K104" s="112"/>
      <c r="L104" s="112"/>
      <c r="M104" s="112"/>
      <c r="N104" s="112"/>
      <c r="O104" s="112"/>
      <c r="P104" s="112"/>
      <c r="Q104" s="112"/>
      <c r="R104" s="112"/>
      <c r="S104" s="112"/>
      <c r="T104" s="112"/>
      <c r="U104" s="112"/>
      <c r="V104" s="112"/>
      <c r="W104" s="112"/>
      <c r="X104" s="112"/>
      <c r="Y104" s="112"/>
      <c r="Z104" s="112"/>
      <c r="AA104" s="112"/>
      <c r="AB104" s="112"/>
      <c r="AC104" s="112"/>
    </row>
    <row r="105" spans="1:29" ht="15.75" customHeight="1" x14ac:dyDescent="0.25">
      <c r="A105" s="112"/>
      <c r="B105" s="112"/>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row>
    <row r="106" spans="1:29" ht="15.75" customHeight="1" x14ac:dyDescent="0.25">
      <c r="A106" s="112"/>
      <c r="B106" s="112"/>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12"/>
      <c r="AA106" s="112"/>
      <c r="AB106" s="112"/>
      <c r="AC106" s="112"/>
    </row>
    <row r="107" spans="1:29" ht="15.75" customHeight="1" x14ac:dyDescent="0.25">
      <c r="A107" s="112"/>
      <c r="B107" s="112"/>
      <c r="C107" s="112"/>
      <c r="D107" s="112"/>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12"/>
      <c r="AA107" s="112"/>
      <c r="AB107" s="112"/>
      <c r="AC107" s="112"/>
    </row>
    <row r="108" spans="1:29" ht="15.75" customHeight="1" x14ac:dyDescent="0.25">
      <c r="A108" s="112"/>
      <c r="B108" s="112"/>
      <c r="C108" s="112"/>
      <c r="D108" s="112"/>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12"/>
      <c r="AA108" s="112"/>
      <c r="AB108" s="112"/>
      <c r="AC108" s="112"/>
    </row>
    <row r="109" spans="1:29" ht="15.75" customHeight="1" x14ac:dyDescent="0.25">
      <c r="A109" s="112"/>
      <c r="B109" s="112"/>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row>
    <row r="110" spans="1:29" ht="15.75" customHeight="1" x14ac:dyDescent="0.25">
      <c r="A110" s="112"/>
      <c r="B110" s="112"/>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row>
    <row r="111" spans="1:29" ht="15.75" customHeight="1" x14ac:dyDescent="0.25">
      <c r="A111" s="112"/>
      <c r="B111" s="112"/>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row>
    <row r="112" spans="1:29" ht="15.75" customHeight="1" x14ac:dyDescent="0.25">
      <c r="A112" s="112"/>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row>
    <row r="113" spans="1:29" ht="15.75" customHeight="1" x14ac:dyDescent="0.25">
      <c r="A113" s="112"/>
      <c r="B113" s="112"/>
      <c r="C113" s="112"/>
      <c r="D113" s="112"/>
      <c r="E113" s="112"/>
      <c r="F113" s="112"/>
      <c r="G113" s="112"/>
      <c r="H113" s="112"/>
      <c r="I113" s="112"/>
      <c r="J113" s="112"/>
      <c r="K113" s="112"/>
      <c r="L113" s="112"/>
      <c r="M113" s="112"/>
      <c r="N113" s="112"/>
      <c r="O113" s="112"/>
      <c r="P113" s="112"/>
      <c r="Q113" s="112"/>
      <c r="R113" s="112"/>
      <c r="S113" s="112"/>
      <c r="T113" s="112"/>
      <c r="U113" s="112"/>
      <c r="V113" s="112"/>
      <c r="W113" s="112"/>
      <c r="X113" s="112"/>
      <c r="Y113" s="112"/>
      <c r="Z113" s="112"/>
      <c r="AA113" s="112"/>
      <c r="AB113" s="112"/>
      <c r="AC113" s="112"/>
    </row>
    <row r="114" spans="1:29" ht="15.75" customHeight="1" x14ac:dyDescent="0.25">
      <c r="A114" s="112"/>
      <c r="B114" s="112"/>
      <c r="C114" s="112"/>
      <c r="D114" s="112"/>
      <c r="E114" s="112"/>
      <c r="F114" s="112"/>
      <c r="G114" s="112"/>
      <c r="H114" s="112"/>
      <c r="I114" s="112"/>
      <c r="J114" s="112"/>
      <c r="K114" s="112"/>
      <c r="L114" s="112"/>
      <c r="M114" s="112"/>
      <c r="N114" s="112"/>
      <c r="O114" s="112"/>
      <c r="P114" s="112"/>
      <c r="Q114" s="112"/>
      <c r="R114" s="112"/>
      <c r="S114" s="112"/>
      <c r="T114" s="112"/>
      <c r="U114" s="112"/>
      <c r="V114" s="112"/>
      <c r="W114" s="112"/>
      <c r="X114" s="112"/>
      <c r="Y114" s="112"/>
      <c r="Z114" s="112"/>
      <c r="AA114" s="112"/>
      <c r="AB114" s="112"/>
      <c r="AC114" s="112"/>
    </row>
    <row r="115" spans="1:29" ht="15.75" customHeight="1" x14ac:dyDescent="0.25">
      <c r="A115" s="112"/>
      <c r="B115" s="112"/>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row>
    <row r="116" spans="1:29" ht="15.75" customHeight="1" x14ac:dyDescent="0.25">
      <c r="A116" s="112"/>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row>
    <row r="117" spans="1:29" ht="15.75" customHeight="1" x14ac:dyDescent="0.25">
      <c r="A117" s="112"/>
      <c r="B117" s="112"/>
      <c r="C117" s="112"/>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12"/>
      <c r="AA117" s="112"/>
      <c r="AB117" s="112"/>
      <c r="AC117" s="112"/>
    </row>
    <row r="118" spans="1:29" ht="15.75" customHeight="1" x14ac:dyDescent="0.25">
      <c r="A118" s="112"/>
      <c r="B118" s="112"/>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row>
    <row r="119" spans="1:29" ht="15.75" customHeight="1" x14ac:dyDescent="0.25">
      <c r="A119" s="112"/>
      <c r="B119" s="112"/>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c r="AA119" s="112"/>
      <c r="AB119" s="112"/>
      <c r="AC119" s="112"/>
    </row>
    <row r="120" spans="1:29" ht="15.75" customHeight="1" x14ac:dyDescent="0.25">
      <c r="A120" s="112"/>
      <c r="B120" s="112"/>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c r="AA120" s="112"/>
      <c r="AB120" s="112"/>
      <c r="AC120" s="112"/>
    </row>
    <row r="121" spans="1:29" ht="15.75" customHeight="1" x14ac:dyDescent="0.25">
      <c r="A121" s="112"/>
      <c r="B121" s="112"/>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12"/>
      <c r="AA121" s="112"/>
      <c r="AB121" s="112"/>
      <c r="AC121" s="112"/>
    </row>
    <row r="122" spans="1:29" ht="15.75" customHeight="1" x14ac:dyDescent="0.25">
      <c r="A122" s="112"/>
      <c r="B122" s="112"/>
      <c r="C122" s="112"/>
      <c r="D122" s="112"/>
      <c r="E122" s="112"/>
      <c r="F122" s="112"/>
      <c r="G122" s="112"/>
      <c r="H122" s="112"/>
      <c r="I122" s="112"/>
      <c r="J122" s="112"/>
      <c r="K122" s="112"/>
      <c r="L122" s="112"/>
      <c r="M122" s="112"/>
      <c r="N122" s="112"/>
      <c r="O122" s="112"/>
      <c r="P122" s="112"/>
      <c r="Q122" s="112"/>
      <c r="R122" s="112"/>
      <c r="S122" s="112"/>
      <c r="T122" s="112"/>
      <c r="U122" s="112"/>
      <c r="V122" s="112"/>
      <c r="W122" s="112"/>
      <c r="X122" s="112"/>
      <c r="Y122" s="112"/>
      <c r="Z122" s="112"/>
      <c r="AA122" s="112"/>
      <c r="AB122" s="112"/>
      <c r="AC122" s="112"/>
    </row>
    <row r="123" spans="1:29" ht="15.75" customHeight="1" x14ac:dyDescent="0.25">
      <c r="A123" s="112"/>
      <c r="B123" s="112"/>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c r="AA123" s="112"/>
      <c r="AB123" s="112"/>
      <c r="AC123" s="112"/>
    </row>
    <row r="124" spans="1:29" ht="15.75" customHeight="1" x14ac:dyDescent="0.25">
      <c r="A124" s="112"/>
      <c r="B124" s="112"/>
      <c r="C124" s="112"/>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12"/>
      <c r="AA124" s="112"/>
      <c r="AB124" s="112"/>
      <c r="AC124" s="112"/>
    </row>
    <row r="125" spans="1:29" ht="15.75" customHeight="1" x14ac:dyDescent="0.25">
      <c r="A125" s="112"/>
      <c r="B125" s="112"/>
      <c r="C125" s="112"/>
      <c r="D125" s="112"/>
      <c r="E125" s="112"/>
      <c r="F125" s="112"/>
      <c r="G125" s="112"/>
      <c r="H125" s="112"/>
      <c r="I125" s="112"/>
      <c r="J125" s="112"/>
      <c r="K125" s="112"/>
      <c r="L125" s="112"/>
      <c r="M125" s="112"/>
      <c r="N125" s="112"/>
      <c r="O125" s="112"/>
      <c r="P125" s="112"/>
      <c r="Q125" s="112"/>
      <c r="R125" s="112"/>
      <c r="S125" s="112"/>
      <c r="T125" s="112"/>
      <c r="U125" s="112"/>
      <c r="V125" s="112"/>
      <c r="W125" s="112"/>
      <c r="X125" s="112"/>
      <c r="Y125" s="112"/>
      <c r="Z125" s="112"/>
      <c r="AA125" s="112"/>
      <c r="AB125" s="112"/>
      <c r="AC125" s="112"/>
    </row>
    <row r="126" spans="1:29" ht="15.75" customHeight="1" x14ac:dyDescent="0.25">
      <c r="A126" s="112"/>
      <c r="B126" s="112"/>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12"/>
      <c r="AA126" s="112"/>
      <c r="AB126" s="112"/>
      <c r="AC126" s="112"/>
    </row>
    <row r="127" spans="1:29" ht="15.75" customHeight="1" x14ac:dyDescent="0.25">
      <c r="A127" s="112"/>
      <c r="B127" s="112"/>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12"/>
      <c r="AA127" s="112"/>
      <c r="AB127" s="112"/>
      <c r="AC127" s="112"/>
    </row>
    <row r="128" spans="1:29" ht="15.75" customHeight="1" x14ac:dyDescent="0.25">
      <c r="A128" s="112"/>
      <c r="B128" s="112"/>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c r="AA128" s="112"/>
      <c r="AB128" s="112"/>
      <c r="AC128" s="112"/>
    </row>
    <row r="129" spans="1:29" ht="15.75" customHeight="1" x14ac:dyDescent="0.25">
      <c r="A129" s="112"/>
      <c r="B129" s="112"/>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c r="AA129" s="112"/>
      <c r="AB129" s="112"/>
      <c r="AC129" s="112"/>
    </row>
    <row r="130" spans="1:29" ht="15.75" customHeight="1" x14ac:dyDescent="0.25">
      <c r="A130" s="112"/>
      <c r="B130" s="112"/>
      <c r="C130" s="112"/>
      <c r="D130" s="112"/>
      <c r="E130" s="112"/>
      <c r="F130" s="112"/>
      <c r="G130" s="112"/>
      <c r="H130" s="112"/>
      <c r="I130" s="112"/>
      <c r="J130" s="112"/>
      <c r="K130" s="112"/>
      <c r="L130" s="112"/>
      <c r="M130" s="112"/>
      <c r="N130" s="112"/>
      <c r="O130" s="112"/>
      <c r="P130" s="112"/>
      <c r="Q130" s="112"/>
      <c r="R130" s="112"/>
      <c r="S130" s="112"/>
      <c r="T130" s="112"/>
      <c r="U130" s="112"/>
      <c r="V130" s="112"/>
      <c r="W130" s="112"/>
      <c r="X130" s="112"/>
      <c r="Y130" s="112"/>
      <c r="Z130" s="112"/>
      <c r="AA130" s="112"/>
      <c r="AB130" s="112"/>
      <c r="AC130" s="112"/>
    </row>
    <row r="131" spans="1:29" ht="15.75" customHeight="1" x14ac:dyDescent="0.25">
      <c r="A131" s="112"/>
      <c r="B131" s="112"/>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row>
    <row r="132" spans="1:29" ht="15.75" customHeight="1" x14ac:dyDescent="0.25">
      <c r="A132" s="112"/>
      <c r="B132" s="112"/>
      <c r="C132" s="112"/>
      <c r="D132" s="112"/>
      <c r="E132" s="112"/>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row>
    <row r="133" spans="1:29" ht="15.75" customHeight="1" x14ac:dyDescent="0.25">
      <c r="A133" s="112"/>
      <c r="B133" s="112"/>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row>
    <row r="134" spans="1:29" ht="15.75" customHeight="1" x14ac:dyDescent="0.25">
      <c r="A134" s="112"/>
      <c r="B134" s="112"/>
      <c r="C134" s="112"/>
      <c r="D134" s="112"/>
      <c r="E134" s="112"/>
      <c r="F134" s="112"/>
      <c r="G134" s="112"/>
      <c r="H134" s="112"/>
      <c r="I134" s="112"/>
      <c r="J134" s="112"/>
      <c r="K134" s="112"/>
      <c r="L134" s="112"/>
      <c r="M134" s="112"/>
      <c r="N134" s="112"/>
      <c r="O134" s="112"/>
      <c r="P134" s="112"/>
      <c r="Q134" s="112"/>
      <c r="R134" s="112"/>
      <c r="S134" s="112"/>
      <c r="T134" s="112"/>
      <c r="U134" s="112"/>
      <c r="V134" s="112"/>
      <c r="W134" s="112"/>
      <c r="X134" s="112"/>
      <c r="Y134" s="112"/>
      <c r="Z134" s="112"/>
      <c r="AA134" s="112"/>
      <c r="AB134" s="112"/>
      <c r="AC134" s="112"/>
    </row>
    <row r="135" spans="1:29" ht="15.75" customHeight="1" x14ac:dyDescent="0.25">
      <c r="A135" s="112"/>
      <c r="B135" s="112"/>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row>
    <row r="136" spans="1:29" ht="15.75" customHeight="1" x14ac:dyDescent="0.25">
      <c r="A136" s="112"/>
      <c r="B136" s="112"/>
      <c r="C136" s="112"/>
      <c r="D136" s="112"/>
      <c r="E136" s="112"/>
      <c r="F136" s="112"/>
      <c r="G136" s="112"/>
      <c r="H136" s="112"/>
      <c r="I136" s="112"/>
      <c r="J136" s="112"/>
      <c r="K136" s="112"/>
      <c r="L136" s="112"/>
      <c r="M136" s="112"/>
      <c r="N136" s="112"/>
      <c r="O136" s="112"/>
      <c r="P136" s="112"/>
      <c r="Q136" s="112"/>
      <c r="R136" s="112"/>
      <c r="S136" s="112"/>
      <c r="T136" s="112"/>
      <c r="U136" s="112"/>
      <c r="V136" s="112"/>
      <c r="W136" s="112"/>
      <c r="X136" s="112"/>
      <c r="Y136" s="112"/>
      <c r="Z136" s="112"/>
      <c r="AA136" s="112"/>
      <c r="AB136" s="112"/>
      <c r="AC136" s="112"/>
    </row>
    <row r="137" spans="1:29" ht="15.75" customHeight="1" x14ac:dyDescent="0.25">
      <c r="A137" s="112"/>
      <c r="B137" s="112"/>
      <c r="C137" s="112"/>
      <c r="D137" s="112"/>
      <c r="E137" s="112"/>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row>
    <row r="138" spans="1:29" ht="15.75" customHeight="1" x14ac:dyDescent="0.25">
      <c r="A138" s="112"/>
      <c r="B138" s="112"/>
      <c r="C138" s="112"/>
      <c r="D138" s="112"/>
      <c r="E138" s="112"/>
      <c r="F138" s="112"/>
      <c r="G138" s="112"/>
      <c r="H138" s="112"/>
      <c r="I138" s="112"/>
      <c r="J138" s="112"/>
      <c r="K138" s="112"/>
      <c r="L138" s="112"/>
      <c r="M138" s="112"/>
      <c r="N138" s="112"/>
      <c r="O138" s="112"/>
      <c r="P138" s="112"/>
      <c r="Q138" s="112"/>
      <c r="R138" s="112"/>
      <c r="S138" s="112"/>
      <c r="T138" s="112"/>
      <c r="U138" s="112"/>
      <c r="V138" s="112"/>
      <c r="W138" s="112"/>
      <c r="X138" s="112"/>
      <c r="Y138" s="112"/>
      <c r="Z138" s="112"/>
      <c r="AA138" s="112"/>
      <c r="AB138" s="112"/>
      <c r="AC138" s="112"/>
    </row>
    <row r="139" spans="1:29" ht="15.75" customHeight="1" x14ac:dyDescent="0.25">
      <c r="A139" s="112"/>
      <c r="B139" s="112"/>
      <c r="C139" s="112"/>
      <c r="D139" s="112"/>
      <c r="E139" s="112"/>
      <c r="F139" s="112"/>
      <c r="G139" s="112"/>
      <c r="H139" s="112"/>
      <c r="I139" s="112"/>
      <c r="J139" s="112"/>
      <c r="K139" s="112"/>
      <c r="L139" s="112"/>
      <c r="M139" s="112"/>
      <c r="N139" s="112"/>
      <c r="O139" s="112"/>
      <c r="P139" s="112"/>
      <c r="Q139" s="112"/>
      <c r="R139" s="112"/>
      <c r="S139" s="112"/>
      <c r="T139" s="112"/>
      <c r="U139" s="112"/>
      <c r="V139" s="112"/>
      <c r="W139" s="112"/>
      <c r="X139" s="112"/>
      <c r="Y139" s="112"/>
      <c r="Z139" s="112"/>
      <c r="AA139" s="112"/>
      <c r="AB139" s="112"/>
      <c r="AC139" s="112"/>
    </row>
    <row r="140" spans="1:29" ht="15.75" customHeight="1" x14ac:dyDescent="0.25">
      <c r="A140" s="112"/>
      <c r="B140" s="112"/>
      <c r="C140" s="112"/>
      <c r="D140" s="112"/>
      <c r="E140" s="112"/>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row>
    <row r="141" spans="1:29" ht="15.75" customHeight="1" x14ac:dyDescent="0.25">
      <c r="A141" s="112"/>
      <c r="B141" s="112"/>
      <c r="C141" s="112"/>
      <c r="D141" s="112"/>
      <c r="E141" s="112"/>
      <c r="F141" s="112"/>
      <c r="G141" s="112"/>
      <c r="H141" s="112"/>
      <c r="I141" s="112"/>
      <c r="J141" s="112"/>
      <c r="K141" s="112"/>
      <c r="L141" s="112"/>
      <c r="M141" s="112"/>
      <c r="N141" s="112"/>
      <c r="O141" s="112"/>
      <c r="P141" s="112"/>
      <c r="Q141" s="112"/>
      <c r="R141" s="112"/>
      <c r="S141" s="112"/>
      <c r="T141" s="112"/>
      <c r="U141" s="112"/>
      <c r="V141" s="112"/>
      <c r="W141" s="112"/>
      <c r="X141" s="112"/>
      <c r="Y141" s="112"/>
      <c r="Z141" s="112"/>
      <c r="AA141" s="112"/>
      <c r="AB141" s="112"/>
      <c r="AC141" s="112"/>
    </row>
    <row r="142" spans="1:29" ht="15.75" customHeight="1" x14ac:dyDescent="0.25">
      <c r="A142" s="112"/>
      <c r="B142" s="112"/>
      <c r="C142" s="112"/>
      <c r="D142" s="112"/>
      <c r="E142" s="112"/>
      <c r="F142" s="112"/>
      <c r="G142" s="112"/>
      <c r="H142" s="112"/>
      <c r="I142" s="112"/>
      <c r="J142" s="112"/>
      <c r="K142" s="112"/>
      <c r="L142" s="112"/>
      <c r="M142" s="112"/>
      <c r="N142" s="112"/>
      <c r="O142" s="112"/>
      <c r="P142" s="112"/>
      <c r="Q142" s="112"/>
      <c r="R142" s="112"/>
      <c r="S142" s="112"/>
      <c r="T142" s="112"/>
      <c r="U142" s="112"/>
      <c r="V142" s="112"/>
      <c r="W142" s="112"/>
      <c r="X142" s="112"/>
      <c r="Y142" s="112"/>
      <c r="Z142" s="112"/>
      <c r="AA142" s="112"/>
      <c r="AB142" s="112"/>
      <c r="AC142" s="112"/>
    </row>
    <row r="143" spans="1:29" ht="15.75" customHeight="1" x14ac:dyDescent="0.25">
      <c r="A143" s="112"/>
      <c r="B143" s="112"/>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row>
    <row r="144" spans="1:29" ht="15.75" customHeight="1" x14ac:dyDescent="0.25">
      <c r="A144" s="112"/>
      <c r="B144" s="112"/>
      <c r="C144" s="112"/>
      <c r="D144" s="112"/>
      <c r="E144" s="112"/>
      <c r="F144" s="112"/>
      <c r="G144" s="112"/>
      <c r="H144" s="112"/>
      <c r="I144" s="112"/>
      <c r="J144" s="112"/>
      <c r="K144" s="112"/>
      <c r="L144" s="112"/>
      <c r="M144" s="112"/>
      <c r="N144" s="112"/>
      <c r="O144" s="112"/>
      <c r="P144" s="112"/>
      <c r="Q144" s="112"/>
      <c r="R144" s="112"/>
      <c r="S144" s="112"/>
      <c r="T144" s="112"/>
      <c r="U144" s="112"/>
      <c r="V144" s="112"/>
      <c r="W144" s="112"/>
      <c r="X144" s="112"/>
      <c r="Y144" s="112"/>
      <c r="Z144" s="112"/>
      <c r="AA144" s="112"/>
      <c r="AB144" s="112"/>
      <c r="AC144" s="112"/>
    </row>
    <row r="145" spans="1:29" ht="15.75" customHeight="1" x14ac:dyDescent="0.25">
      <c r="A145" s="112"/>
      <c r="B145" s="112"/>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12"/>
      <c r="AA145" s="112"/>
      <c r="AB145" s="112"/>
      <c r="AC145" s="112"/>
    </row>
    <row r="146" spans="1:29" ht="15.75" customHeight="1" x14ac:dyDescent="0.25">
      <c r="A146" s="112"/>
      <c r="B146" s="112"/>
      <c r="C146" s="112"/>
      <c r="D146" s="112"/>
      <c r="E146" s="112"/>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row>
    <row r="147" spans="1:29" ht="15.75" customHeight="1" x14ac:dyDescent="0.25">
      <c r="A147" s="112"/>
      <c r="B147" s="112"/>
      <c r="C147" s="112"/>
      <c r="D147" s="112"/>
      <c r="E147" s="112"/>
      <c r="F147" s="112"/>
      <c r="G147" s="112"/>
      <c r="H147" s="112"/>
      <c r="I147" s="112"/>
      <c r="J147" s="112"/>
      <c r="K147" s="112"/>
      <c r="L147" s="112"/>
      <c r="M147" s="112"/>
      <c r="N147" s="112"/>
      <c r="O147" s="112"/>
      <c r="P147" s="112"/>
      <c r="Q147" s="112"/>
      <c r="R147" s="112"/>
      <c r="S147" s="112"/>
      <c r="T147" s="112"/>
      <c r="U147" s="112"/>
      <c r="V147" s="112"/>
      <c r="W147" s="112"/>
      <c r="X147" s="112"/>
      <c r="Y147" s="112"/>
      <c r="Z147" s="112"/>
      <c r="AA147" s="112"/>
      <c r="AB147" s="112"/>
      <c r="AC147" s="112"/>
    </row>
    <row r="148" spans="1:29" ht="15.75" customHeight="1" x14ac:dyDescent="0.25">
      <c r="A148" s="112"/>
      <c r="B148" s="112"/>
      <c r="C148" s="112"/>
      <c r="D148" s="112"/>
      <c r="E148" s="112"/>
      <c r="F148" s="112"/>
      <c r="G148" s="112"/>
      <c r="H148" s="112"/>
      <c r="I148" s="112"/>
      <c r="J148" s="112"/>
      <c r="K148" s="112"/>
      <c r="L148" s="112"/>
      <c r="M148" s="112"/>
      <c r="N148" s="112"/>
      <c r="O148" s="112"/>
      <c r="P148" s="112"/>
      <c r="Q148" s="112"/>
      <c r="R148" s="112"/>
      <c r="S148" s="112"/>
      <c r="T148" s="112"/>
      <c r="U148" s="112"/>
      <c r="V148" s="112"/>
      <c r="W148" s="112"/>
      <c r="X148" s="112"/>
      <c r="Y148" s="112"/>
      <c r="Z148" s="112"/>
      <c r="AA148" s="112"/>
      <c r="AB148" s="112"/>
      <c r="AC148" s="112"/>
    </row>
    <row r="149" spans="1:29" ht="15.75" customHeight="1" x14ac:dyDescent="0.25">
      <c r="A149" s="112"/>
      <c r="B149" s="112"/>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row>
    <row r="150" spans="1:29" ht="15.75" customHeight="1" x14ac:dyDescent="0.25">
      <c r="A150" s="112"/>
      <c r="B150" s="112"/>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12"/>
      <c r="AA150" s="112"/>
      <c r="AB150" s="112"/>
      <c r="AC150" s="112"/>
    </row>
    <row r="151" spans="1:29" ht="15.75" customHeight="1" x14ac:dyDescent="0.25">
      <c r="A151" s="112"/>
      <c r="B151" s="112"/>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12"/>
      <c r="AA151" s="112"/>
      <c r="AB151" s="112"/>
      <c r="AC151" s="112"/>
    </row>
    <row r="152" spans="1:29" ht="15.75" customHeight="1" x14ac:dyDescent="0.25">
      <c r="A152" s="112"/>
      <c r="B152" s="112"/>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row>
    <row r="153" spans="1:29" ht="15.75" customHeight="1" x14ac:dyDescent="0.25">
      <c r="A153" s="112"/>
      <c r="B153" s="112"/>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row>
    <row r="154" spans="1:29" ht="15.75" customHeight="1" x14ac:dyDescent="0.25">
      <c r="A154" s="112"/>
      <c r="B154" s="112"/>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12"/>
      <c r="AA154" s="112"/>
      <c r="AB154" s="112"/>
      <c r="AC154" s="112"/>
    </row>
    <row r="155" spans="1:29" ht="15.75" customHeight="1" x14ac:dyDescent="0.25">
      <c r="A155" s="112"/>
      <c r="B155" s="112"/>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row>
    <row r="156" spans="1:29" ht="15.75" customHeight="1" x14ac:dyDescent="0.25">
      <c r="A156" s="112"/>
      <c r="B156" s="112"/>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12"/>
      <c r="AA156" s="112"/>
      <c r="AB156" s="112"/>
      <c r="AC156" s="112"/>
    </row>
    <row r="157" spans="1:29" ht="15.75" customHeight="1" x14ac:dyDescent="0.25">
      <c r="A157" s="112"/>
      <c r="B157" s="112"/>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row>
    <row r="158" spans="1:29" ht="15.75" customHeight="1" x14ac:dyDescent="0.25">
      <c r="A158" s="112"/>
      <c r="B158" s="112"/>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row>
    <row r="159" spans="1:29" ht="15.75" customHeight="1" x14ac:dyDescent="0.25">
      <c r="A159" s="112"/>
      <c r="B159" s="112"/>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row>
    <row r="160" spans="1:29" ht="15.75" customHeight="1" x14ac:dyDescent="0.25">
      <c r="A160" s="112"/>
      <c r="B160" s="112"/>
      <c r="C160" s="112"/>
      <c r="D160" s="112"/>
      <c r="E160" s="112"/>
      <c r="F160" s="112"/>
      <c r="G160" s="112"/>
      <c r="H160" s="112"/>
      <c r="I160" s="112"/>
      <c r="J160" s="112"/>
      <c r="K160" s="112"/>
      <c r="L160" s="112"/>
      <c r="M160" s="112"/>
      <c r="N160" s="112"/>
      <c r="O160" s="112"/>
      <c r="P160" s="112"/>
      <c r="Q160" s="112"/>
      <c r="R160" s="112"/>
      <c r="S160" s="112"/>
      <c r="T160" s="112"/>
      <c r="U160" s="112"/>
      <c r="V160" s="112"/>
      <c r="W160" s="112"/>
      <c r="X160" s="112"/>
      <c r="Y160" s="112"/>
      <c r="Z160" s="112"/>
      <c r="AA160" s="112"/>
      <c r="AB160" s="112"/>
      <c r="AC160" s="112"/>
    </row>
    <row r="161" spans="1:29" ht="15.75" customHeight="1" x14ac:dyDescent="0.25">
      <c r="A161" s="112"/>
      <c r="B161" s="112"/>
      <c r="C161" s="112"/>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12"/>
      <c r="AA161" s="112"/>
      <c r="AB161" s="112"/>
      <c r="AC161" s="112"/>
    </row>
    <row r="162" spans="1:29" ht="15.75" customHeight="1" x14ac:dyDescent="0.25">
      <c r="A162" s="112"/>
      <c r="B162" s="112"/>
      <c r="C162" s="112"/>
      <c r="D162" s="112"/>
      <c r="E162" s="112"/>
      <c r="F162" s="112"/>
      <c r="G162" s="112"/>
      <c r="H162" s="112"/>
      <c r="I162" s="112"/>
      <c r="J162" s="112"/>
      <c r="K162" s="112"/>
      <c r="L162" s="112"/>
      <c r="M162" s="112"/>
      <c r="N162" s="112"/>
      <c r="O162" s="112"/>
      <c r="P162" s="112"/>
      <c r="Q162" s="112"/>
      <c r="R162" s="112"/>
      <c r="S162" s="112"/>
      <c r="T162" s="112"/>
      <c r="U162" s="112"/>
      <c r="V162" s="112"/>
      <c r="W162" s="112"/>
      <c r="X162" s="112"/>
      <c r="Y162" s="112"/>
      <c r="Z162" s="112"/>
      <c r="AA162" s="112"/>
      <c r="AB162" s="112"/>
      <c r="AC162" s="112"/>
    </row>
    <row r="163" spans="1:29" ht="15.75" customHeight="1" x14ac:dyDescent="0.25">
      <c r="A163" s="112"/>
      <c r="B163" s="112"/>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c r="AC163" s="112"/>
    </row>
    <row r="164" spans="1:29" ht="15.75" customHeight="1" x14ac:dyDescent="0.25">
      <c r="A164" s="112"/>
      <c r="B164" s="112"/>
      <c r="C164" s="112"/>
      <c r="D164" s="112"/>
      <c r="E164" s="112"/>
      <c r="F164" s="112"/>
      <c r="G164" s="112"/>
      <c r="H164" s="112"/>
      <c r="I164" s="112"/>
      <c r="J164" s="112"/>
      <c r="K164" s="112"/>
      <c r="L164" s="112"/>
      <c r="M164" s="112"/>
      <c r="N164" s="112"/>
      <c r="O164" s="112"/>
      <c r="P164" s="112"/>
      <c r="Q164" s="112"/>
      <c r="R164" s="112"/>
      <c r="S164" s="112"/>
      <c r="T164" s="112"/>
      <c r="U164" s="112"/>
      <c r="V164" s="112"/>
      <c r="W164" s="112"/>
      <c r="X164" s="112"/>
      <c r="Y164" s="112"/>
      <c r="Z164" s="112"/>
      <c r="AA164" s="112"/>
      <c r="AB164" s="112"/>
      <c r="AC164" s="112"/>
    </row>
    <row r="165" spans="1:29" ht="15.75" customHeight="1" x14ac:dyDescent="0.25">
      <c r="B165" s="112"/>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row>
    <row r="166" spans="1:29" ht="15.75" customHeight="1" x14ac:dyDescent="0.25">
      <c r="B166" s="112"/>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row>
    <row r="167" spans="1:29" ht="15.75" customHeight="1" x14ac:dyDescent="0.25">
      <c r="B167" s="112"/>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row>
    <row r="168" spans="1:29" ht="15.75" customHeight="1" x14ac:dyDescent="0.25">
      <c r="B168" s="112"/>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12"/>
      <c r="AA168" s="112"/>
      <c r="AB168" s="112"/>
      <c r="AC168" s="112"/>
    </row>
    <row r="169" spans="1:29" ht="15.75" customHeight="1" x14ac:dyDescent="0.25">
      <c r="B169" s="112"/>
      <c r="C169" s="112"/>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12"/>
      <c r="AA169" s="112"/>
      <c r="AB169" s="112"/>
      <c r="AC169" s="112"/>
    </row>
    <row r="170" spans="1:29" ht="15.75" customHeight="1" x14ac:dyDescent="0.25">
      <c r="B170" s="112"/>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row>
    <row r="171" spans="1:29" ht="15.75" customHeight="1" x14ac:dyDescent="0.25">
      <c r="B171" s="112"/>
      <c r="C171" s="112"/>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row>
    <row r="172" spans="1:29" ht="15.75" customHeight="1" x14ac:dyDescent="0.25">
      <c r="B172" s="112"/>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row>
    <row r="173" spans="1:29" ht="15.75" customHeight="1" x14ac:dyDescent="0.25">
      <c r="B173" s="112"/>
      <c r="C173" s="112"/>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12"/>
      <c r="AA173" s="112"/>
      <c r="AB173" s="112"/>
      <c r="AC173" s="112"/>
    </row>
    <row r="174" spans="1:29" ht="15.75" customHeight="1" x14ac:dyDescent="0.25">
      <c r="B174" s="112"/>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row>
    <row r="175" spans="1:29" ht="15.75" customHeight="1" x14ac:dyDescent="0.25">
      <c r="B175" s="112"/>
      <c r="C175" s="112"/>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row>
    <row r="176" spans="1:29" ht="15.75" customHeight="1" x14ac:dyDescent="0.25">
      <c r="B176" s="112"/>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row>
    <row r="177" spans="2:29" ht="15.75" customHeight="1" x14ac:dyDescent="0.25">
      <c r="B177" s="112"/>
      <c r="C177" s="112"/>
      <c r="D177" s="112"/>
      <c r="E177" s="112"/>
      <c r="F177" s="112"/>
      <c r="G177" s="112"/>
      <c r="H177" s="112"/>
      <c r="I177" s="112"/>
      <c r="J177" s="112"/>
      <c r="K177" s="112"/>
      <c r="L177" s="112"/>
      <c r="M177" s="112"/>
      <c r="N177" s="112"/>
      <c r="O177" s="112"/>
      <c r="P177" s="112"/>
      <c r="Q177" s="112"/>
      <c r="R177" s="112"/>
      <c r="S177" s="112"/>
      <c r="T177" s="112"/>
      <c r="U177" s="112"/>
      <c r="V177" s="112"/>
      <c r="W177" s="112"/>
      <c r="X177" s="112"/>
      <c r="Y177" s="112"/>
      <c r="Z177" s="112"/>
      <c r="AA177" s="112"/>
      <c r="AB177" s="112"/>
      <c r="AC177" s="112"/>
    </row>
    <row r="178" spans="2:29" ht="15.75" customHeight="1" x14ac:dyDescent="0.25">
      <c r="B178" s="112"/>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row>
    <row r="179" spans="2:29" ht="15.75" customHeight="1" x14ac:dyDescent="0.25">
      <c r="B179" s="112"/>
      <c r="C179" s="112"/>
      <c r="D179" s="112"/>
      <c r="E179" s="112"/>
      <c r="F179" s="112"/>
      <c r="G179" s="112"/>
      <c r="H179" s="112"/>
      <c r="I179" s="112"/>
      <c r="J179" s="112"/>
      <c r="K179" s="112"/>
      <c r="L179" s="112"/>
      <c r="M179" s="112"/>
      <c r="N179" s="112"/>
      <c r="O179" s="112"/>
      <c r="P179" s="112"/>
      <c r="Q179" s="112"/>
      <c r="R179" s="112"/>
      <c r="S179" s="112"/>
      <c r="T179" s="112"/>
      <c r="U179" s="112"/>
      <c r="V179" s="112"/>
      <c r="W179" s="112"/>
      <c r="X179" s="112"/>
      <c r="Y179" s="112"/>
      <c r="Z179" s="112"/>
      <c r="AA179" s="112"/>
      <c r="AB179" s="112"/>
      <c r="AC179" s="112"/>
    </row>
    <row r="180" spans="2:29" ht="15.75" customHeight="1" x14ac:dyDescent="0.25">
      <c r="B180" s="112"/>
      <c r="C180" s="112"/>
      <c r="D180" s="112"/>
      <c r="E180" s="112"/>
      <c r="F180" s="112"/>
      <c r="G180" s="112"/>
      <c r="H180" s="112"/>
      <c r="I180" s="112"/>
      <c r="J180" s="112"/>
      <c r="K180" s="112"/>
      <c r="L180" s="112"/>
      <c r="M180" s="112"/>
      <c r="N180" s="112"/>
      <c r="O180" s="112"/>
      <c r="P180" s="112"/>
      <c r="Q180" s="112"/>
      <c r="R180" s="112"/>
      <c r="S180" s="112"/>
      <c r="T180" s="112"/>
      <c r="U180" s="112"/>
      <c r="V180" s="112"/>
      <c r="W180" s="112"/>
      <c r="X180" s="112"/>
      <c r="Y180" s="112"/>
      <c r="Z180" s="112"/>
      <c r="AA180" s="112"/>
      <c r="AB180" s="112"/>
      <c r="AC180" s="112"/>
    </row>
    <row r="181" spans="2:29" ht="15.75" customHeight="1" x14ac:dyDescent="0.25">
      <c r="B181" s="112"/>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row>
    <row r="182" spans="2:29" ht="15.75" customHeight="1" x14ac:dyDescent="0.25">
      <c r="B182" s="112"/>
      <c r="C182" s="112"/>
      <c r="D182" s="112"/>
      <c r="E182" s="112"/>
      <c r="F182" s="112"/>
      <c r="G182" s="112"/>
      <c r="H182" s="112"/>
      <c r="I182" s="112"/>
      <c r="J182" s="112"/>
      <c r="K182" s="112"/>
      <c r="L182" s="112"/>
      <c r="M182" s="112"/>
      <c r="N182" s="112"/>
      <c r="O182" s="112"/>
      <c r="P182" s="112"/>
      <c r="Q182" s="112"/>
      <c r="R182" s="112"/>
      <c r="S182" s="112"/>
      <c r="T182" s="112"/>
      <c r="U182" s="112"/>
      <c r="V182" s="112"/>
      <c r="W182" s="112"/>
      <c r="X182" s="112"/>
      <c r="Y182" s="112"/>
      <c r="Z182" s="112"/>
      <c r="AA182" s="112"/>
      <c r="AB182" s="112"/>
      <c r="AC182" s="112"/>
    </row>
    <row r="183" spans="2:29" ht="15.75" customHeight="1" x14ac:dyDescent="0.25">
      <c r="B183" s="112"/>
      <c r="C183" s="112"/>
      <c r="D183" s="112"/>
      <c r="E183" s="112"/>
      <c r="F183" s="112"/>
      <c r="G183" s="112"/>
      <c r="H183" s="112"/>
      <c r="I183" s="112"/>
      <c r="J183" s="112"/>
      <c r="K183" s="112"/>
      <c r="L183" s="112"/>
      <c r="M183" s="112"/>
      <c r="N183" s="112"/>
      <c r="O183" s="112"/>
      <c r="P183" s="112"/>
      <c r="Q183" s="112"/>
      <c r="R183" s="112"/>
      <c r="S183" s="112"/>
      <c r="T183" s="112"/>
      <c r="U183" s="112"/>
      <c r="V183" s="112"/>
      <c r="W183" s="112"/>
      <c r="X183" s="112"/>
      <c r="Y183" s="112"/>
      <c r="Z183" s="112"/>
      <c r="AA183" s="112"/>
      <c r="AB183" s="112"/>
      <c r="AC183" s="112"/>
    </row>
    <row r="184" spans="2:29" ht="15.75" customHeight="1" x14ac:dyDescent="0.25">
      <c r="B184" s="112"/>
      <c r="C184" s="112"/>
      <c r="D184" s="112"/>
      <c r="E184" s="112"/>
      <c r="F184" s="112"/>
      <c r="G184" s="112"/>
      <c r="H184" s="112"/>
      <c r="I184" s="112"/>
      <c r="J184" s="112"/>
      <c r="K184" s="112"/>
      <c r="L184" s="112"/>
      <c r="M184" s="112"/>
      <c r="N184" s="112"/>
      <c r="O184" s="112"/>
      <c r="P184" s="112"/>
      <c r="Q184" s="112"/>
      <c r="R184" s="112"/>
      <c r="S184" s="112"/>
      <c r="T184" s="112"/>
      <c r="U184" s="112"/>
      <c r="V184" s="112"/>
      <c r="W184" s="112"/>
      <c r="X184" s="112"/>
      <c r="Y184" s="112"/>
      <c r="Z184" s="112"/>
      <c r="AA184" s="112"/>
      <c r="AB184" s="112"/>
      <c r="AC184" s="112"/>
    </row>
    <row r="185" spans="2:29" ht="15.75" customHeight="1" x14ac:dyDescent="0.25">
      <c r="B185" s="112"/>
      <c r="C185" s="112"/>
      <c r="D185" s="112"/>
      <c r="E185" s="112"/>
      <c r="F185" s="112"/>
      <c r="G185" s="112"/>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row>
    <row r="186" spans="2:29" ht="15.75" customHeight="1" x14ac:dyDescent="0.25">
      <c r="B186" s="112"/>
      <c r="C186" s="112"/>
      <c r="D186" s="112"/>
      <c r="E186" s="112"/>
      <c r="F186" s="112"/>
      <c r="G186" s="112"/>
      <c r="H186" s="112"/>
      <c r="I186" s="112"/>
      <c r="J186" s="112"/>
      <c r="K186" s="112"/>
      <c r="L186" s="112"/>
      <c r="M186" s="112"/>
      <c r="N186" s="112"/>
      <c r="O186" s="112"/>
      <c r="P186" s="112"/>
      <c r="Q186" s="112"/>
      <c r="R186" s="112"/>
      <c r="S186" s="112"/>
      <c r="T186" s="112"/>
      <c r="U186" s="112"/>
      <c r="V186" s="112"/>
      <c r="W186" s="112"/>
      <c r="X186" s="112"/>
      <c r="Y186" s="112"/>
      <c r="Z186" s="112"/>
      <c r="AA186" s="112"/>
      <c r="AB186" s="112"/>
      <c r="AC186" s="112"/>
    </row>
    <row r="187" spans="2:29" ht="15.75" customHeight="1" x14ac:dyDescent="0.25">
      <c r="B187" s="112"/>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12"/>
      <c r="AA187" s="112"/>
      <c r="AB187" s="112"/>
      <c r="AC187" s="112"/>
    </row>
    <row r="188" spans="2:29" ht="15.75" customHeight="1" x14ac:dyDescent="0.25">
      <c r="B188" s="112"/>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12"/>
      <c r="AA188" s="112"/>
      <c r="AB188" s="112"/>
      <c r="AC188" s="112"/>
    </row>
    <row r="189" spans="2:29" ht="15.75" customHeight="1" x14ac:dyDescent="0.25">
      <c r="B189" s="112"/>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row>
    <row r="190" spans="2:29" ht="15.75" customHeight="1" x14ac:dyDescent="0.25">
      <c r="B190" s="112"/>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c r="AA190" s="112"/>
      <c r="AB190" s="112"/>
      <c r="AC190" s="112"/>
    </row>
    <row r="191" spans="2:29" ht="15.75" customHeight="1" x14ac:dyDescent="0.25">
      <c r="B191" s="112"/>
      <c r="C191" s="112"/>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12"/>
      <c r="AA191" s="112"/>
      <c r="AB191" s="112"/>
      <c r="AC191" s="112"/>
    </row>
    <row r="192" spans="2:29" ht="15.75" customHeight="1" x14ac:dyDescent="0.25">
      <c r="B192" s="112"/>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12"/>
      <c r="AA192" s="112"/>
      <c r="AB192" s="112"/>
      <c r="AC192" s="112"/>
    </row>
    <row r="193" spans="2:29" ht="15.75" customHeight="1" x14ac:dyDescent="0.25">
      <c r="B193" s="112"/>
      <c r="C193" s="112"/>
      <c r="D193" s="112"/>
      <c r="E193" s="112"/>
      <c r="F193" s="112"/>
      <c r="G193" s="112"/>
      <c r="H193" s="112"/>
      <c r="I193" s="112"/>
      <c r="J193" s="112"/>
      <c r="K193" s="112"/>
      <c r="L193" s="112"/>
      <c r="M193" s="112"/>
      <c r="N193" s="112"/>
      <c r="O193" s="112"/>
      <c r="P193" s="112"/>
      <c r="Q193" s="112"/>
      <c r="R193" s="112"/>
      <c r="S193" s="112"/>
      <c r="T193" s="112"/>
      <c r="U193" s="112"/>
      <c r="V193" s="112"/>
      <c r="W193" s="112"/>
      <c r="X193" s="112"/>
      <c r="Y193" s="112"/>
      <c r="Z193" s="112"/>
      <c r="AA193" s="112"/>
      <c r="AB193" s="112"/>
      <c r="AC193" s="112"/>
    </row>
    <row r="194" spans="2:29" ht="15.75" customHeight="1" x14ac:dyDescent="0.25">
      <c r="B194" s="112"/>
      <c r="C194" s="112"/>
      <c r="D194" s="112"/>
      <c r="E194" s="112"/>
      <c r="F194" s="112"/>
      <c r="G194" s="112"/>
      <c r="H194" s="112"/>
      <c r="I194" s="112"/>
      <c r="J194" s="112"/>
      <c r="K194" s="112"/>
      <c r="L194" s="112"/>
      <c r="M194" s="112"/>
      <c r="N194" s="112"/>
      <c r="O194" s="112"/>
      <c r="P194" s="112"/>
      <c r="Q194" s="112"/>
      <c r="R194" s="112"/>
      <c r="S194" s="112"/>
      <c r="T194" s="112"/>
      <c r="U194" s="112"/>
      <c r="V194" s="112"/>
      <c r="W194" s="112"/>
      <c r="X194" s="112"/>
      <c r="Y194" s="112"/>
      <c r="Z194" s="112"/>
      <c r="AA194" s="112"/>
      <c r="AB194" s="112"/>
      <c r="AC194" s="112"/>
    </row>
    <row r="195" spans="2:29" ht="15.75" customHeight="1" x14ac:dyDescent="0.25">
      <c r="B195" s="112"/>
      <c r="C195" s="112"/>
      <c r="D195" s="112"/>
      <c r="E195" s="112"/>
      <c r="F195" s="112"/>
      <c r="G195" s="112"/>
      <c r="H195" s="112"/>
      <c r="I195" s="112"/>
      <c r="J195" s="112"/>
      <c r="K195" s="112"/>
      <c r="L195" s="112"/>
      <c r="M195" s="112"/>
      <c r="N195" s="112"/>
      <c r="O195" s="112"/>
      <c r="P195" s="112"/>
      <c r="Q195" s="112"/>
      <c r="R195" s="112"/>
      <c r="S195" s="112"/>
      <c r="T195" s="112"/>
      <c r="U195" s="112"/>
      <c r="V195" s="112"/>
      <c r="W195" s="112"/>
      <c r="X195" s="112"/>
      <c r="Y195" s="112"/>
      <c r="Z195" s="112"/>
      <c r="AA195" s="112"/>
      <c r="AB195" s="112"/>
      <c r="AC195" s="112"/>
    </row>
    <row r="196" spans="2:29" ht="15.75" customHeight="1" x14ac:dyDescent="0.25">
      <c r="B196" s="112"/>
      <c r="C196" s="112"/>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2"/>
      <c r="Z196" s="112"/>
      <c r="AA196" s="112"/>
      <c r="AB196" s="112"/>
      <c r="AC196" s="112"/>
    </row>
    <row r="197" spans="2:29" ht="15.75" customHeight="1" x14ac:dyDescent="0.25">
      <c r="B197" s="112"/>
      <c r="C197" s="112"/>
      <c r="D197" s="112"/>
      <c r="E197" s="112"/>
      <c r="F197" s="112"/>
      <c r="G197" s="112"/>
      <c r="H197" s="112"/>
      <c r="I197" s="112"/>
      <c r="J197" s="112"/>
      <c r="K197" s="112"/>
      <c r="L197" s="112"/>
      <c r="M197" s="112"/>
      <c r="N197" s="112"/>
      <c r="O197" s="112"/>
      <c r="P197" s="112"/>
      <c r="Q197" s="112"/>
      <c r="R197" s="112"/>
      <c r="S197" s="112"/>
      <c r="T197" s="112"/>
      <c r="U197" s="112"/>
      <c r="V197" s="112"/>
      <c r="W197" s="112"/>
      <c r="X197" s="112"/>
      <c r="Y197" s="112"/>
      <c r="Z197" s="112"/>
      <c r="AA197" s="112"/>
      <c r="AB197" s="112"/>
      <c r="AC197" s="112"/>
    </row>
    <row r="198" spans="2:29" ht="15.75" customHeight="1" x14ac:dyDescent="0.25">
      <c r="B198" s="112"/>
      <c r="C198" s="112"/>
      <c r="D198" s="112"/>
      <c r="E198" s="112"/>
      <c r="F198" s="112"/>
      <c r="G198" s="112"/>
      <c r="H198" s="112"/>
      <c r="I198" s="112"/>
      <c r="J198" s="112"/>
      <c r="K198" s="112"/>
      <c r="L198" s="112"/>
      <c r="M198" s="112"/>
      <c r="N198" s="112"/>
      <c r="O198" s="112"/>
      <c r="P198" s="112"/>
      <c r="Q198" s="112"/>
      <c r="R198" s="112"/>
      <c r="S198" s="112"/>
      <c r="T198" s="112"/>
      <c r="U198" s="112"/>
      <c r="V198" s="112"/>
      <c r="W198" s="112"/>
      <c r="X198" s="112"/>
      <c r="Y198" s="112"/>
      <c r="Z198" s="112"/>
      <c r="AA198" s="112"/>
      <c r="AB198" s="112"/>
      <c r="AC198" s="112"/>
    </row>
    <row r="199" spans="2:29" ht="15.75" customHeight="1" x14ac:dyDescent="0.25">
      <c r="B199" s="112"/>
      <c r="C199" s="112"/>
      <c r="D199" s="112"/>
      <c r="E199" s="112"/>
      <c r="F199" s="112"/>
      <c r="G199" s="112"/>
      <c r="H199" s="112"/>
      <c r="I199" s="112"/>
      <c r="J199" s="112"/>
      <c r="K199" s="112"/>
      <c r="L199" s="112"/>
      <c r="M199" s="112"/>
      <c r="N199" s="112"/>
      <c r="O199" s="112"/>
      <c r="P199" s="112"/>
      <c r="Q199" s="112"/>
      <c r="R199" s="112"/>
      <c r="S199" s="112"/>
      <c r="T199" s="112"/>
      <c r="U199" s="112"/>
      <c r="V199" s="112"/>
      <c r="W199" s="112"/>
      <c r="X199" s="112"/>
      <c r="Y199" s="112"/>
      <c r="Z199" s="112"/>
      <c r="AA199" s="112"/>
      <c r="AB199" s="112"/>
      <c r="AC199" s="112"/>
    </row>
    <row r="200" spans="2:29" ht="15.75" customHeight="1" x14ac:dyDescent="0.25">
      <c r="B200" s="112"/>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row>
    <row r="201" spans="2:29" ht="15.75" customHeight="1" x14ac:dyDescent="0.25">
      <c r="B201" s="112"/>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row>
    <row r="202" spans="2:29" ht="15.75" customHeight="1" x14ac:dyDescent="0.25">
      <c r="B202" s="112"/>
      <c r="C202" s="112"/>
      <c r="D202" s="112"/>
      <c r="E202" s="112"/>
      <c r="F202" s="112"/>
      <c r="G202" s="112"/>
      <c r="H202" s="112"/>
      <c r="I202" s="112"/>
      <c r="J202" s="112"/>
      <c r="K202" s="112"/>
      <c r="L202" s="112"/>
      <c r="M202" s="112"/>
      <c r="N202" s="112"/>
      <c r="O202" s="112"/>
      <c r="P202" s="112"/>
      <c r="Q202" s="112"/>
      <c r="R202" s="112"/>
      <c r="S202" s="112"/>
      <c r="T202" s="112"/>
      <c r="U202" s="112"/>
      <c r="V202" s="112"/>
      <c r="W202" s="112"/>
      <c r="X202" s="112"/>
      <c r="Y202" s="112"/>
      <c r="Z202" s="112"/>
      <c r="AA202" s="112"/>
      <c r="AB202" s="112"/>
      <c r="AC202" s="112"/>
    </row>
    <row r="203" spans="2:29" ht="15.75" customHeight="1" x14ac:dyDescent="0.25">
      <c r="B203" s="112"/>
      <c r="C203" s="112"/>
      <c r="D203" s="112"/>
      <c r="E203" s="112"/>
      <c r="F203" s="112"/>
      <c r="G203" s="112"/>
      <c r="H203" s="112"/>
      <c r="I203" s="112"/>
      <c r="J203" s="112"/>
      <c r="K203" s="112"/>
      <c r="L203" s="112"/>
      <c r="M203" s="112"/>
      <c r="N203" s="112"/>
      <c r="O203" s="112"/>
      <c r="P203" s="112"/>
      <c r="Q203" s="112"/>
      <c r="R203" s="112"/>
      <c r="S203" s="112"/>
      <c r="T203" s="112"/>
      <c r="U203" s="112"/>
      <c r="V203" s="112"/>
      <c r="W203" s="112"/>
      <c r="X203" s="112"/>
      <c r="Y203" s="112"/>
      <c r="Z203" s="112"/>
      <c r="AA203" s="112"/>
      <c r="AB203" s="112"/>
      <c r="AC203" s="112"/>
    </row>
    <row r="204" spans="2:29" ht="15.75" customHeight="1" x14ac:dyDescent="0.25">
      <c r="B204" s="112"/>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c r="AA204" s="112"/>
      <c r="AB204" s="112"/>
      <c r="AC204" s="112"/>
    </row>
    <row r="205" spans="2:29" ht="15.75" customHeight="1" x14ac:dyDescent="0.25">
      <c r="B205" s="112"/>
      <c r="C205" s="112"/>
      <c r="D205" s="112"/>
      <c r="E205" s="112"/>
      <c r="F205" s="112"/>
      <c r="G205" s="112"/>
      <c r="H205" s="112"/>
      <c r="I205" s="112"/>
      <c r="J205" s="112"/>
      <c r="K205" s="112"/>
      <c r="L205" s="112"/>
      <c r="M205" s="112"/>
      <c r="N205" s="112"/>
      <c r="O205" s="112"/>
      <c r="P205" s="112"/>
      <c r="Q205" s="112"/>
      <c r="R205" s="112"/>
      <c r="S205" s="112"/>
      <c r="T205" s="112"/>
      <c r="U205" s="112"/>
      <c r="V205" s="112"/>
      <c r="W205" s="112"/>
      <c r="X205" s="112"/>
      <c r="Y205" s="112"/>
      <c r="Z205" s="112"/>
      <c r="AA205" s="112"/>
      <c r="AB205" s="112"/>
      <c r="AC205" s="112"/>
    </row>
    <row r="206" spans="2:29" ht="15.75" customHeight="1" x14ac:dyDescent="0.25">
      <c r="B206" s="112"/>
      <c r="C206" s="112"/>
      <c r="D206" s="112"/>
      <c r="E206" s="112"/>
      <c r="F206" s="112"/>
      <c r="G206" s="112"/>
      <c r="H206" s="112"/>
      <c r="I206" s="112"/>
      <c r="J206" s="112"/>
      <c r="K206" s="112"/>
      <c r="L206" s="112"/>
      <c r="M206" s="112"/>
      <c r="N206" s="112"/>
      <c r="O206" s="112"/>
      <c r="P206" s="112"/>
      <c r="Q206" s="112"/>
      <c r="R206" s="112"/>
      <c r="S206" s="112"/>
      <c r="T206" s="112"/>
      <c r="U206" s="112"/>
      <c r="V206" s="112"/>
      <c r="W206" s="112"/>
      <c r="X206" s="112"/>
      <c r="Y206" s="112"/>
      <c r="Z206" s="112"/>
      <c r="AA206" s="112"/>
      <c r="AB206" s="112"/>
      <c r="AC206" s="112"/>
    </row>
    <row r="207" spans="2:29" ht="15.75" customHeight="1" x14ac:dyDescent="0.25">
      <c r="B207" s="112"/>
      <c r="C207" s="112"/>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c r="AA207" s="112"/>
      <c r="AB207" s="112"/>
      <c r="AC207" s="112"/>
    </row>
    <row r="208" spans="2:29" ht="15.75" customHeight="1" x14ac:dyDescent="0.25">
      <c r="B208" s="112"/>
      <c r="C208" s="112"/>
      <c r="D208" s="112"/>
      <c r="E208" s="112"/>
      <c r="F208" s="112"/>
      <c r="G208" s="112"/>
      <c r="H208" s="112"/>
      <c r="I208" s="112"/>
      <c r="J208" s="112"/>
      <c r="K208" s="112"/>
      <c r="L208" s="112"/>
      <c r="M208" s="112"/>
      <c r="N208" s="112"/>
      <c r="O208" s="112"/>
      <c r="P208" s="112"/>
      <c r="Q208" s="112"/>
      <c r="R208" s="112"/>
      <c r="S208" s="112"/>
      <c r="T208" s="112"/>
      <c r="U208" s="112"/>
      <c r="V208" s="112"/>
      <c r="W208" s="112"/>
      <c r="X208" s="112"/>
      <c r="Y208" s="112"/>
      <c r="Z208" s="112"/>
      <c r="AA208" s="112"/>
      <c r="AB208" s="112"/>
      <c r="AC208" s="112"/>
    </row>
    <row r="209" spans="2:29" ht="15.75" customHeight="1" x14ac:dyDescent="0.25">
      <c r="B209" s="112"/>
      <c r="C209" s="112"/>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c r="AA209" s="112"/>
      <c r="AB209" s="112"/>
      <c r="AC209" s="112"/>
    </row>
    <row r="210" spans="2:29" ht="15.75" customHeight="1" x14ac:dyDescent="0.25">
      <c r="B210" s="112"/>
      <c r="C210" s="112"/>
      <c r="D210" s="112"/>
      <c r="E210" s="112"/>
      <c r="F210" s="112"/>
      <c r="G210" s="112"/>
      <c r="H210" s="112"/>
      <c r="I210" s="112"/>
      <c r="J210" s="112"/>
      <c r="K210" s="112"/>
      <c r="L210" s="112"/>
      <c r="M210" s="112"/>
      <c r="N210" s="112"/>
      <c r="O210" s="112"/>
      <c r="P210" s="112"/>
      <c r="Q210" s="112"/>
      <c r="R210" s="112"/>
      <c r="S210" s="112"/>
      <c r="T210" s="112"/>
      <c r="U210" s="112"/>
      <c r="V210" s="112"/>
      <c r="W210" s="112"/>
      <c r="X210" s="112"/>
      <c r="Y210" s="112"/>
      <c r="Z210" s="112"/>
      <c r="AA210" s="112"/>
      <c r="AB210" s="112"/>
      <c r="AC210" s="112"/>
    </row>
    <row r="211" spans="2:29" ht="15.75" customHeight="1" x14ac:dyDescent="0.25">
      <c r="B211" s="112"/>
      <c r="C211" s="112"/>
      <c r="D211" s="112"/>
      <c r="E211" s="112"/>
      <c r="F211" s="112"/>
      <c r="G211" s="112"/>
      <c r="H211" s="112"/>
      <c r="I211" s="112"/>
      <c r="J211" s="112"/>
      <c r="K211" s="112"/>
      <c r="L211" s="112"/>
      <c r="M211" s="112"/>
      <c r="N211" s="112"/>
      <c r="O211" s="112"/>
      <c r="P211" s="112"/>
      <c r="Q211" s="112"/>
      <c r="R211" s="112"/>
      <c r="S211" s="112"/>
      <c r="T211" s="112"/>
      <c r="U211" s="112"/>
      <c r="V211" s="112"/>
      <c r="W211" s="112"/>
      <c r="X211" s="112"/>
      <c r="Y211" s="112"/>
      <c r="Z211" s="112"/>
      <c r="AA211" s="112"/>
      <c r="AB211" s="112"/>
      <c r="AC211" s="112"/>
    </row>
    <row r="212" spans="2:29" ht="15.75" customHeight="1" x14ac:dyDescent="0.25">
      <c r="B212" s="112"/>
      <c r="C212" s="112"/>
      <c r="D212" s="112"/>
      <c r="E212" s="112"/>
      <c r="F212" s="112"/>
      <c r="G212" s="112"/>
      <c r="H212" s="112"/>
      <c r="I212" s="112"/>
      <c r="J212" s="112"/>
      <c r="K212" s="112"/>
      <c r="L212" s="112"/>
      <c r="M212" s="112"/>
      <c r="N212" s="112"/>
      <c r="O212" s="112"/>
      <c r="P212" s="112"/>
      <c r="Q212" s="112"/>
      <c r="R212" s="112"/>
      <c r="S212" s="112"/>
      <c r="T212" s="112"/>
      <c r="U212" s="112"/>
      <c r="V212" s="112"/>
      <c r="W212" s="112"/>
      <c r="X212" s="112"/>
      <c r="Y212" s="112"/>
      <c r="Z212" s="112"/>
      <c r="AA212" s="112"/>
      <c r="AB212" s="112"/>
      <c r="AC212" s="112"/>
    </row>
    <row r="213" spans="2:29" ht="15.75" customHeight="1" x14ac:dyDescent="0.25">
      <c r="B213" s="112"/>
      <c r="C213" s="112"/>
      <c r="D213" s="112"/>
      <c r="E213" s="112"/>
      <c r="F213" s="112"/>
      <c r="G213" s="112"/>
      <c r="H213" s="112"/>
      <c r="I213" s="112"/>
      <c r="J213" s="112"/>
      <c r="K213" s="112"/>
      <c r="L213" s="112"/>
      <c r="M213" s="112"/>
      <c r="N213" s="112"/>
      <c r="O213" s="112"/>
      <c r="P213" s="112"/>
      <c r="Q213" s="112"/>
      <c r="R213" s="112"/>
      <c r="S213" s="112"/>
      <c r="T213" s="112"/>
      <c r="U213" s="112"/>
      <c r="V213" s="112"/>
      <c r="W213" s="112"/>
      <c r="X213" s="112"/>
      <c r="Y213" s="112"/>
      <c r="Z213" s="112"/>
      <c r="AA213" s="112"/>
      <c r="AB213" s="112"/>
      <c r="AC213" s="112"/>
    </row>
    <row r="214" spans="2:29" ht="15.75" customHeight="1" x14ac:dyDescent="0.25">
      <c r="B214" s="112"/>
      <c r="C214" s="112"/>
      <c r="D214" s="112"/>
      <c r="E214" s="112"/>
      <c r="F214" s="112"/>
      <c r="G214" s="112"/>
      <c r="H214" s="112"/>
      <c r="I214" s="112"/>
      <c r="J214" s="112"/>
      <c r="K214" s="112"/>
      <c r="L214" s="112"/>
      <c r="M214" s="112"/>
      <c r="N214" s="112"/>
      <c r="O214" s="112"/>
      <c r="P214" s="112"/>
      <c r="Q214" s="112"/>
      <c r="R214" s="112"/>
      <c r="S214" s="112"/>
      <c r="T214" s="112"/>
      <c r="U214" s="112"/>
      <c r="V214" s="112"/>
      <c r="W214" s="112"/>
      <c r="X214" s="112"/>
      <c r="Y214" s="112"/>
      <c r="Z214" s="112"/>
      <c r="AA214" s="112"/>
      <c r="AB214" s="112"/>
      <c r="AC214" s="112"/>
    </row>
    <row r="215" spans="2:29" ht="15.75" customHeight="1" x14ac:dyDescent="0.25">
      <c r="B215" s="112"/>
      <c r="C215" s="112"/>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c r="AA215" s="112"/>
      <c r="AB215" s="112"/>
      <c r="AC215" s="112"/>
    </row>
    <row r="216" spans="2:29" ht="15.75" customHeight="1" x14ac:dyDescent="0.25">
      <c r="B216" s="112"/>
      <c r="C216" s="112"/>
      <c r="D216" s="112"/>
      <c r="E216" s="112"/>
      <c r="F216" s="112"/>
      <c r="G216" s="112"/>
      <c r="H216" s="112"/>
      <c r="I216" s="112"/>
      <c r="J216" s="112"/>
      <c r="K216" s="112"/>
      <c r="L216" s="112"/>
      <c r="M216" s="112"/>
      <c r="N216" s="112"/>
      <c r="O216" s="112"/>
      <c r="P216" s="112"/>
      <c r="Q216" s="112"/>
      <c r="R216" s="112"/>
      <c r="S216" s="112"/>
      <c r="T216" s="112"/>
      <c r="U216" s="112"/>
      <c r="V216" s="112"/>
      <c r="W216" s="112"/>
      <c r="X216" s="112"/>
      <c r="Y216" s="112"/>
      <c r="Z216" s="112"/>
      <c r="AA216" s="112"/>
      <c r="AB216" s="112"/>
      <c r="AC216" s="112"/>
    </row>
    <row r="217" spans="2:29" ht="15.75" customHeight="1" x14ac:dyDescent="0.25">
      <c r="B217" s="112"/>
      <c r="C217" s="112"/>
      <c r="D217" s="112"/>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c r="AA217" s="112"/>
      <c r="AB217" s="112"/>
      <c r="AC217" s="112"/>
    </row>
    <row r="218" spans="2:29" ht="15.75" customHeight="1" x14ac:dyDescent="0.25">
      <c r="B218" s="112"/>
      <c r="C218" s="112"/>
      <c r="D218" s="112"/>
      <c r="E218" s="112"/>
      <c r="F218" s="112"/>
      <c r="G218" s="112"/>
      <c r="H218" s="112"/>
      <c r="I218" s="112"/>
      <c r="J218" s="112"/>
      <c r="K218" s="112"/>
      <c r="L218" s="112"/>
      <c r="M218" s="112"/>
      <c r="N218" s="112"/>
      <c r="O218" s="112"/>
      <c r="P218" s="112"/>
      <c r="Q218" s="112"/>
      <c r="R218" s="112"/>
      <c r="S218" s="112"/>
      <c r="T218" s="112"/>
      <c r="U218" s="112"/>
      <c r="V218" s="112"/>
      <c r="W218" s="112"/>
      <c r="X218" s="112"/>
      <c r="Y218" s="112"/>
      <c r="Z218" s="112"/>
      <c r="AA218" s="112"/>
      <c r="AB218" s="112"/>
      <c r="AC218" s="112"/>
    </row>
    <row r="219" spans="2:29" ht="15.75" customHeight="1" x14ac:dyDescent="0.25">
      <c r="B219" s="112"/>
      <c r="C219" s="112"/>
      <c r="D219" s="112"/>
      <c r="E219" s="112"/>
      <c r="F219" s="112"/>
      <c r="G219" s="112"/>
      <c r="H219" s="112"/>
      <c r="I219" s="112"/>
      <c r="J219" s="112"/>
      <c r="K219" s="112"/>
      <c r="L219" s="112"/>
      <c r="M219" s="112"/>
      <c r="N219" s="112"/>
      <c r="O219" s="112"/>
      <c r="P219" s="112"/>
      <c r="Q219" s="112"/>
      <c r="R219" s="112"/>
      <c r="S219" s="112"/>
      <c r="T219" s="112"/>
      <c r="U219" s="112"/>
      <c r="V219" s="112"/>
      <c r="W219" s="112"/>
      <c r="X219" s="112"/>
      <c r="Y219" s="112"/>
      <c r="Z219" s="112"/>
      <c r="AA219" s="112"/>
      <c r="AB219" s="112"/>
      <c r="AC219" s="112"/>
    </row>
    <row r="220" spans="2:29" ht="15.75" customHeight="1" x14ac:dyDescent="0.25">
      <c r="B220" s="112"/>
      <c r="C220" s="112"/>
      <c r="D220" s="112"/>
      <c r="E220" s="112"/>
      <c r="F220" s="112"/>
      <c r="G220" s="112"/>
      <c r="H220" s="112"/>
      <c r="I220" s="112"/>
      <c r="J220" s="112"/>
      <c r="K220" s="112"/>
      <c r="L220" s="112"/>
      <c r="M220" s="112"/>
      <c r="N220" s="112"/>
      <c r="O220" s="112"/>
      <c r="P220" s="112"/>
      <c r="Q220" s="112"/>
      <c r="R220" s="112"/>
      <c r="S220" s="112"/>
      <c r="T220" s="112"/>
      <c r="U220" s="112"/>
      <c r="V220" s="112"/>
      <c r="W220" s="112"/>
      <c r="X220" s="112"/>
      <c r="Y220" s="112"/>
      <c r="Z220" s="112"/>
      <c r="AA220" s="112"/>
      <c r="AB220" s="112"/>
      <c r="AC220" s="112"/>
    </row>
    <row r="221" spans="2:29" ht="15.75" customHeight="1" x14ac:dyDescent="0.25">
      <c r="B221" s="112"/>
      <c r="C221" s="112"/>
      <c r="D221" s="112"/>
      <c r="E221" s="112"/>
      <c r="F221" s="112"/>
      <c r="G221" s="112"/>
      <c r="H221" s="112"/>
      <c r="I221" s="112"/>
      <c r="J221" s="112"/>
      <c r="K221" s="112"/>
      <c r="L221" s="112"/>
      <c r="M221" s="112"/>
      <c r="N221" s="112"/>
      <c r="O221" s="112"/>
      <c r="P221" s="112"/>
      <c r="Q221" s="112"/>
      <c r="R221" s="112"/>
      <c r="S221" s="112"/>
      <c r="T221" s="112"/>
      <c r="U221" s="112"/>
      <c r="V221" s="112"/>
      <c r="W221" s="112"/>
      <c r="X221" s="112"/>
      <c r="Y221" s="112"/>
      <c r="Z221" s="112"/>
      <c r="AA221" s="112"/>
      <c r="AB221" s="112"/>
      <c r="AC221" s="112"/>
    </row>
    <row r="222" spans="2:29" ht="15.75" customHeight="1" x14ac:dyDescent="0.25">
      <c r="B222" s="112"/>
      <c r="C222" s="112"/>
      <c r="D222" s="112"/>
      <c r="E222" s="112"/>
      <c r="F222" s="112"/>
      <c r="G222" s="112"/>
      <c r="H222" s="112"/>
      <c r="I222" s="112"/>
      <c r="J222" s="112"/>
      <c r="K222" s="112"/>
      <c r="L222" s="112"/>
      <c r="M222" s="112"/>
      <c r="N222" s="112"/>
      <c r="O222" s="112"/>
      <c r="P222" s="112"/>
      <c r="Q222" s="112"/>
      <c r="R222" s="112"/>
      <c r="S222" s="112"/>
      <c r="T222" s="112"/>
      <c r="U222" s="112"/>
      <c r="V222" s="112"/>
      <c r="W222" s="112"/>
      <c r="X222" s="112"/>
      <c r="Y222" s="112"/>
      <c r="Z222" s="112"/>
      <c r="AA222" s="112"/>
      <c r="AB222" s="112"/>
      <c r="AC222" s="112"/>
    </row>
    <row r="223" spans="2:29" ht="15.75" customHeight="1" x14ac:dyDescent="0.25">
      <c r="B223" s="112"/>
      <c r="C223" s="112"/>
      <c r="D223" s="112"/>
      <c r="E223" s="112"/>
      <c r="F223" s="112"/>
      <c r="G223" s="112"/>
      <c r="H223" s="112"/>
      <c r="I223" s="112"/>
      <c r="J223" s="112"/>
      <c r="K223" s="112"/>
      <c r="L223" s="112"/>
      <c r="M223" s="112"/>
      <c r="N223" s="112"/>
      <c r="O223" s="112"/>
      <c r="P223" s="112"/>
      <c r="Q223" s="112"/>
      <c r="R223" s="112"/>
      <c r="S223" s="112"/>
      <c r="T223" s="112"/>
      <c r="U223" s="112"/>
      <c r="V223" s="112"/>
      <c r="W223" s="112"/>
      <c r="X223" s="112"/>
      <c r="Y223" s="112"/>
      <c r="Z223" s="112"/>
      <c r="AA223" s="112"/>
      <c r="AB223" s="112"/>
      <c r="AC223" s="112"/>
    </row>
    <row r="224" spans="2:29" ht="15.75" customHeight="1" x14ac:dyDescent="0.25">
      <c r="B224" s="112"/>
      <c r="C224" s="112"/>
      <c r="D224" s="112"/>
      <c r="E224" s="112"/>
      <c r="F224" s="112"/>
      <c r="G224" s="112"/>
      <c r="H224" s="112"/>
      <c r="I224" s="112"/>
      <c r="J224" s="112"/>
      <c r="K224" s="112"/>
      <c r="L224" s="112"/>
      <c r="M224" s="112"/>
      <c r="N224" s="112"/>
      <c r="O224" s="112"/>
      <c r="P224" s="112"/>
      <c r="Q224" s="112"/>
      <c r="R224" s="112"/>
      <c r="S224" s="112"/>
      <c r="T224" s="112"/>
      <c r="U224" s="112"/>
      <c r="V224" s="112"/>
      <c r="W224" s="112"/>
      <c r="X224" s="112"/>
      <c r="Y224" s="112"/>
      <c r="Z224" s="112"/>
      <c r="AA224" s="112"/>
      <c r="AB224" s="112"/>
      <c r="AC224" s="112"/>
    </row>
    <row r="225" spans="2:29" ht="15.75" customHeight="1" x14ac:dyDescent="0.25">
      <c r="B225" s="112"/>
      <c r="C225" s="112"/>
      <c r="D225" s="112"/>
      <c r="E225" s="112"/>
      <c r="F225" s="112"/>
      <c r="G225" s="112"/>
      <c r="H225" s="112"/>
      <c r="I225" s="112"/>
      <c r="J225" s="112"/>
      <c r="K225" s="112"/>
      <c r="L225" s="112"/>
      <c r="M225" s="112"/>
      <c r="N225" s="112"/>
      <c r="O225" s="112"/>
      <c r="P225" s="112"/>
      <c r="Q225" s="112"/>
      <c r="R225" s="112"/>
      <c r="S225" s="112"/>
      <c r="T225" s="112"/>
      <c r="U225" s="112"/>
      <c r="V225" s="112"/>
      <c r="W225" s="112"/>
      <c r="X225" s="112"/>
      <c r="Y225" s="112"/>
      <c r="Z225" s="112"/>
      <c r="AA225" s="112"/>
      <c r="AB225" s="112"/>
      <c r="AC225" s="112"/>
    </row>
    <row r="226" spans="2:29" ht="15.75" customHeight="1" x14ac:dyDescent="0.25">
      <c r="B226" s="112"/>
      <c r="C226" s="112"/>
      <c r="D226" s="112"/>
      <c r="E226" s="112"/>
      <c r="F226" s="112"/>
      <c r="G226" s="112"/>
      <c r="H226" s="112"/>
      <c r="I226" s="112"/>
      <c r="J226" s="112"/>
      <c r="K226" s="112"/>
      <c r="L226" s="112"/>
      <c r="M226" s="112"/>
      <c r="N226" s="112"/>
      <c r="O226" s="112"/>
      <c r="P226" s="112"/>
      <c r="Q226" s="112"/>
      <c r="R226" s="112"/>
      <c r="S226" s="112"/>
      <c r="T226" s="112"/>
      <c r="U226" s="112"/>
      <c r="V226" s="112"/>
      <c r="W226" s="112"/>
      <c r="X226" s="112"/>
      <c r="Y226" s="112"/>
      <c r="Z226" s="112"/>
      <c r="AA226" s="112"/>
      <c r="AB226" s="112"/>
      <c r="AC226" s="112"/>
    </row>
    <row r="227" spans="2:29" ht="15.75" customHeight="1" x14ac:dyDescent="0.25">
      <c r="B227" s="112"/>
      <c r="C227" s="112"/>
      <c r="D227" s="112"/>
      <c r="E227" s="112"/>
      <c r="F227" s="112"/>
      <c r="G227" s="112"/>
      <c r="H227" s="112"/>
      <c r="I227" s="112"/>
      <c r="J227" s="112"/>
      <c r="K227" s="112"/>
      <c r="L227" s="112"/>
      <c r="M227" s="112"/>
      <c r="N227" s="112"/>
      <c r="O227" s="112"/>
      <c r="P227" s="112"/>
      <c r="Q227" s="112"/>
      <c r="R227" s="112"/>
      <c r="S227" s="112"/>
      <c r="T227" s="112"/>
      <c r="U227" s="112"/>
      <c r="V227" s="112"/>
      <c r="W227" s="112"/>
      <c r="X227" s="112"/>
      <c r="Y227" s="112"/>
      <c r="Z227" s="112"/>
      <c r="AA227" s="112"/>
      <c r="AB227" s="112"/>
      <c r="AC227" s="112"/>
    </row>
    <row r="228" spans="2:29" ht="15.75" customHeight="1" x14ac:dyDescent="0.25">
      <c r="B228" s="112"/>
      <c r="C228" s="112"/>
      <c r="D228" s="112"/>
      <c r="E228" s="112"/>
      <c r="F228" s="112"/>
      <c r="G228" s="112"/>
      <c r="H228" s="112"/>
      <c r="I228" s="112"/>
      <c r="J228" s="112"/>
      <c r="K228" s="112"/>
      <c r="L228" s="112"/>
      <c r="M228" s="112"/>
      <c r="N228" s="112"/>
      <c r="O228" s="112"/>
      <c r="P228" s="112"/>
      <c r="Q228" s="112"/>
      <c r="R228" s="112"/>
      <c r="S228" s="112"/>
      <c r="T228" s="112"/>
      <c r="U228" s="112"/>
      <c r="V228" s="112"/>
      <c r="W228" s="112"/>
      <c r="X228" s="112"/>
      <c r="Y228" s="112"/>
      <c r="Z228" s="112"/>
      <c r="AA228" s="112"/>
      <c r="AB228" s="112"/>
      <c r="AC228" s="112"/>
    </row>
    <row r="229" spans="2:29" ht="15.75" customHeight="1" x14ac:dyDescent="0.25">
      <c r="B229" s="112"/>
      <c r="C229" s="112"/>
      <c r="D229" s="112"/>
      <c r="E229" s="112"/>
      <c r="F229" s="112"/>
      <c r="G229" s="112"/>
      <c r="H229" s="112"/>
      <c r="I229" s="112"/>
      <c r="J229" s="112"/>
      <c r="K229" s="112"/>
      <c r="L229" s="112"/>
      <c r="M229" s="112"/>
      <c r="N229" s="112"/>
      <c r="O229" s="112"/>
      <c r="P229" s="112"/>
      <c r="Q229" s="112"/>
      <c r="R229" s="112"/>
      <c r="S229" s="112"/>
      <c r="T229" s="112"/>
      <c r="U229" s="112"/>
      <c r="V229" s="112"/>
      <c r="W229" s="112"/>
      <c r="X229" s="112"/>
      <c r="Y229" s="112"/>
      <c r="Z229" s="112"/>
      <c r="AA229" s="112"/>
      <c r="AB229" s="112"/>
      <c r="AC229" s="112"/>
    </row>
    <row r="230" spans="2:29" ht="15.75" customHeight="1" x14ac:dyDescent="0.25">
      <c r="B230" s="112"/>
      <c r="C230" s="112"/>
      <c r="D230" s="112"/>
      <c r="E230" s="112"/>
      <c r="F230" s="112"/>
      <c r="G230" s="112"/>
      <c r="H230" s="112"/>
      <c r="I230" s="112"/>
      <c r="J230" s="112"/>
      <c r="K230" s="112"/>
      <c r="L230" s="112"/>
      <c r="M230" s="112"/>
      <c r="N230" s="112"/>
      <c r="O230" s="112"/>
      <c r="P230" s="112"/>
      <c r="Q230" s="112"/>
      <c r="R230" s="112"/>
      <c r="S230" s="112"/>
      <c r="T230" s="112"/>
      <c r="U230" s="112"/>
      <c r="V230" s="112"/>
      <c r="W230" s="112"/>
      <c r="X230" s="112"/>
      <c r="Y230" s="112"/>
      <c r="Z230" s="112"/>
      <c r="AA230" s="112"/>
      <c r="AB230" s="112"/>
      <c r="AC230" s="112"/>
    </row>
    <row r="231" spans="2:29" ht="15.75" customHeight="1" x14ac:dyDescent="0.25">
      <c r="B231" s="112"/>
      <c r="C231" s="112"/>
      <c r="D231" s="112"/>
      <c r="E231" s="112"/>
      <c r="F231" s="112"/>
      <c r="G231" s="112"/>
      <c r="H231" s="112"/>
      <c r="I231" s="112"/>
      <c r="J231" s="112"/>
      <c r="K231" s="112"/>
      <c r="L231" s="112"/>
      <c r="M231" s="112"/>
      <c r="N231" s="112"/>
      <c r="O231" s="112"/>
      <c r="P231" s="112"/>
      <c r="Q231" s="112"/>
      <c r="R231" s="112"/>
      <c r="S231" s="112"/>
      <c r="T231" s="112"/>
      <c r="U231" s="112"/>
      <c r="V231" s="112"/>
      <c r="W231" s="112"/>
      <c r="X231" s="112"/>
      <c r="Y231" s="112"/>
      <c r="Z231" s="112"/>
      <c r="AA231" s="112"/>
      <c r="AB231" s="112"/>
      <c r="AC231" s="112"/>
    </row>
    <row r="232" spans="2:29" ht="15.75" customHeight="1" x14ac:dyDescent="0.25">
      <c r="B232" s="112"/>
      <c r="C232" s="112"/>
      <c r="D232" s="112"/>
      <c r="E232" s="112"/>
      <c r="F232" s="112"/>
      <c r="G232" s="112"/>
      <c r="H232" s="112"/>
      <c r="I232" s="112"/>
      <c r="J232" s="112"/>
      <c r="K232" s="112"/>
      <c r="L232" s="112"/>
      <c r="M232" s="112"/>
      <c r="N232" s="112"/>
      <c r="O232" s="112"/>
      <c r="P232" s="112"/>
      <c r="Q232" s="112"/>
      <c r="R232" s="112"/>
      <c r="S232" s="112"/>
      <c r="T232" s="112"/>
      <c r="U232" s="112"/>
      <c r="V232" s="112"/>
      <c r="W232" s="112"/>
      <c r="X232" s="112"/>
      <c r="Y232" s="112"/>
      <c r="Z232" s="112"/>
      <c r="AA232" s="112"/>
      <c r="AB232" s="112"/>
      <c r="AC232" s="112"/>
    </row>
    <row r="233" spans="2:29" ht="15.75" customHeight="1" x14ac:dyDescent="0.25">
      <c r="B233" s="112"/>
      <c r="C233" s="112"/>
      <c r="D233" s="112"/>
      <c r="E233" s="112"/>
      <c r="F233" s="112"/>
      <c r="G233" s="112"/>
      <c r="H233" s="112"/>
      <c r="I233" s="112"/>
      <c r="J233" s="112"/>
      <c r="K233" s="112"/>
      <c r="L233" s="112"/>
      <c r="M233" s="112"/>
      <c r="N233" s="112"/>
      <c r="O233" s="112"/>
      <c r="P233" s="112"/>
      <c r="Q233" s="112"/>
      <c r="R233" s="112"/>
      <c r="S233" s="112"/>
      <c r="T233" s="112"/>
      <c r="U233" s="112"/>
      <c r="V233" s="112"/>
      <c r="W233" s="112"/>
      <c r="X233" s="112"/>
      <c r="Y233" s="112"/>
      <c r="Z233" s="112"/>
      <c r="AA233" s="112"/>
      <c r="AB233" s="112"/>
      <c r="AC233" s="112"/>
    </row>
    <row r="234" spans="2:29" ht="15.75" customHeight="1" x14ac:dyDescent="0.25">
      <c r="B234" s="112"/>
      <c r="C234" s="112"/>
      <c r="D234" s="112"/>
      <c r="E234" s="112"/>
      <c r="F234" s="112"/>
      <c r="G234" s="112"/>
      <c r="H234" s="112"/>
      <c r="I234" s="112"/>
      <c r="J234" s="112"/>
      <c r="K234" s="112"/>
      <c r="L234" s="112"/>
      <c r="M234" s="112"/>
      <c r="N234" s="112"/>
      <c r="O234" s="112"/>
      <c r="P234" s="112"/>
      <c r="Q234" s="112"/>
      <c r="R234" s="112"/>
      <c r="S234" s="112"/>
      <c r="T234" s="112"/>
      <c r="U234" s="112"/>
      <c r="V234" s="112"/>
      <c r="W234" s="112"/>
      <c r="X234" s="112"/>
      <c r="Y234" s="112"/>
      <c r="Z234" s="112"/>
      <c r="AA234" s="112"/>
      <c r="AB234" s="112"/>
      <c r="AC234" s="112"/>
    </row>
    <row r="235" spans="2:29" ht="15.75" customHeight="1" x14ac:dyDescent="0.25">
      <c r="B235" s="112"/>
      <c r="C235" s="112"/>
      <c r="D235" s="112"/>
      <c r="E235" s="112"/>
      <c r="F235" s="112"/>
      <c r="G235" s="112"/>
      <c r="H235" s="112"/>
      <c r="I235" s="112"/>
      <c r="J235" s="112"/>
      <c r="K235" s="112"/>
      <c r="L235" s="112"/>
      <c r="M235" s="112"/>
      <c r="N235" s="112"/>
      <c r="O235" s="112"/>
      <c r="P235" s="112"/>
      <c r="Q235" s="112"/>
      <c r="R235" s="112"/>
      <c r="S235" s="112"/>
      <c r="T235" s="112"/>
      <c r="U235" s="112"/>
      <c r="V235" s="112"/>
      <c r="W235" s="112"/>
      <c r="X235" s="112"/>
      <c r="Y235" s="112"/>
      <c r="Z235" s="112"/>
      <c r="AA235" s="112"/>
      <c r="AB235" s="112"/>
      <c r="AC235" s="112"/>
    </row>
    <row r="236" spans="2:29" ht="15.75" customHeight="1" x14ac:dyDescent="0.25">
      <c r="B236" s="112"/>
      <c r="C236" s="112"/>
      <c r="D236" s="112"/>
      <c r="E236" s="112"/>
      <c r="F236" s="112"/>
      <c r="G236" s="112"/>
      <c r="H236" s="112"/>
      <c r="I236" s="112"/>
      <c r="J236" s="112"/>
      <c r="K236" s="112"/>
      <c r="L236" s="112"/>
      <c r="M236" s="112"/>
      <c r="N236" s="112"/>
      <c r="O236" s="112"/>
      <c r="P236" s="112"/>
      <c r="Q236" s="112"/>
      <c r="R236" s="112"/>
      <c r="S236" s="112"/>
      <c r="T236" s="112"/>
      <c r="U236" s="112"/>
      <c r="V236" s="112"/>
      <c r="W236" s="112"/>
      <c r="X236" s="112"/>
      <c r="Y236" s="112"/>
      <c r="Z236" s="112"/>
      <c r="AA236" s="112"/>
      <c r="AB236" s="112"/>
      <c r="AC236" s="112"/>
    </row>
    <row r="237" spans="2:29" ht="15.75" customHeight="1" x14ac:dyDescent="0.25">
      <c r="B237" s="112"/>
      <c r="C237" s="112"/>
      <c r="D237" s="112"/>
      <c r="E237" s="112"/>
      <c r="F237" s="112"/>
      <c r="G237" s="112"/>
      <c r="H237" s="112"/>
      <c r="I237" s="112"/>
      <c r="J237" s="112"/>
      <c r="K237" s="112"/>
      <c r="L237" s="112"/>
      <c r="M237" s="112"/>
      <c r="N237" s="112"/>
      <c r="O237" s="112"/>
      <c r="P237" s="112"/>
      <c r="Q237" s="112"/>
      <c r="R237" s="112"/>
      <c r="S237" s="112"/>
      <c r="T237" s="112"/>
      <c r="U237" s="112"/>
      <c r="V237" s="112"/>
      <c r="W237" s="112"/>
      <c r="X237" s="112"/>
      <c r="Y237" s="112"/>
      <c r="Z237" s="112"/>
      <c r="AA237" s="112"/>
      <c r="AB237" s="112"/>
      <c r="AC237" s="112"/>
    </row>
    <row r="238" spans="2:29" ht="15.75" customHeight="1" x14ac:dyDescent="0.25">
      <c r="B238" s="112"/>
      <c r="C238" s="112"/>
      <c r="D238" s="112"/>
      <c r="E238" s="112"/>
      <c r="F238" s="112"/>
      <c r="G238" s="112"/>
      <c r="H238" s="112"/>
      <c r="I238" s="112"/>
      <c r="J238" s="112"/>
      <c r="K238" s="112"/>
      <c r="L238" s="112"/>
      <c r="M238" s="112"/>
      <c r="N238" s="112"/>
      <c r="O238" s="112"/>
      <c r="P238" s="112"/>
      <c r="Q238" s="112"/>
      <c r="R238" s="112"/>
      <c r="S238" s="112"/>
      <c r="T238" s="112"/>
      <c r="U238" s="112"/>
      <c r="V238" s="112"/>
      <c r="W238" s="112"/>
      <c r="X238" s="112"/>
      <c r="Y238" s="112"/>
      <c r="Z238" s="112"/>
      <c r="AA238" s="112"/>
      <c r="AB238" s="112"/>
      <c r="AC238" s="112"/>
    </row>
    <row r="239" spans="2:29" ht="15.75" customHeight="1" x14ac:dyDescent="0.25">
      <c r="B239" s="112"/>
      <c r="C239" s="112"/>
      <c r="D239" s="112"/>
      <c r="E239" s="112"/>
      <c r="F239" s="112"/>
      <c r="G239" s="112"/>
      <c r="H239" s="112"/>
      <c r="I239" s="112"/>
      <c r="J239" s="112"/>
      <c r="K239" s="112"/>
      <c r="L239" s="112"/>
      <c r="M239" s="112"/>
      <c r="N239" s="112"/>
      <c r="O239" s="112"/>
      <c r="P239" s="112"/>
      <c r="Q239" s="112"/>
      <c r="R239" s="112"/>
      <c r="S239" s="112"/>
      <c r="T239" s="112"/>
      <c r="U239" s="112"/>
      <c r="V239" s="112"/>
      <c r="W239" s="112"/>
      <c r="X239" s="112"/>
      <c r="Y239" s="112"/>
      <c r="Z239" s="112"/>
      <c r="AA239" s="112"/>
      <c r="AB239" s="112"/>
      <c r="AC239" s="112"/>
    </row>
    <row r="240" spans="2:29" ht="15.75" customHeight="1" x14ac:dyDescent="0.25">
      <c r="B240" s="112"/>
      <c r="C240" s="112"/>
      <c r="D240" s="112"/>
      <c r="E240" s="112"/>
      <c r="F240" s="112"/>
      <c r="G240" s="112"/>
      <c r="H240" s="112"/>
      <c r="I240" s="112"/>
      <c r="J240" s="112"/>
      <c r="K240" s="112"/>
      <c r="L240" s="112"/>
      <c r="M240" s="112"/>
      <c r="N240" s="112"/>
      <c r="O240" s="112"/>
      <c r="P240" s="112"/>
      <c r="Q240" s="112"/>
      <c r="R240" s="112"/>
      <c r="S240" s="112"/>
      <c r="T240" s="112"/>
      <c r="U240" s="112"/>
      <c r="V240" s="112"/>
      <c r="W240" s="112"/>
      <c r="X240" s="112"/>
      <c r="Y240" s="112"/>
      <c r="Z240" s="112"/>
      <c r="AA240" s="112"/>
      <c r="AB240" s="112"/>
      <c r="AC240" s="112"/>
    </row>
    <row r="241" spans="2:29" ht="15.75" customHeight="1" x14ac:dyDescent="0.25">
      <c r="B241" s="112"/>
      <c r="C241" s="112"/>
      <c r="D241" s="112"/>
      <c r="E241" s="112"/>
      <c r="F241" s="112"/>
      <c r="G241" s="112"/>
      <c r="H241" s="112"/>
      <c r="I241" s="112"/>
      <c r="J241" s="112"/>
      <c r="K241" s="112"/>
      <c r="L241" s="112"/>
      <c r="M241" s="112"/>
      <c r="N241" s="112"/>
      <c r="O241" s="112"/>
      <c r="P241" s="112"/>
      <c r="Q241" s="112"/>
      <c r="R241" s="112"/>
      <c r="S241" s="112"/>
      <c r="T241" s="112"/>
      <c r="U241" s="112"/>
      <c r="V241" s="112"/>
      <c r="W241" s="112"/>
      <c r="X241" s="112"/>
      <c r="Y241" s="112"/>
      <c r="Z241" s="112"/>
      <c r="AA241" s="112"/>
      <c r="AB241" s="112"/>
      <c r="AC241" s="112"/>
    </row>
    <row r="242" spans="2:29" ht="15.75" customHeight="1" x14ac:dyDescent="0.25">
      <c r="B242" s="112"/>
      <c r="C242" s="112"/>
      <c r="D242" s="112"/>
      <c r="E242" s="112"/>
      <c r="F242" s="112"/>
      <c r="G242" s="112"/>
      <c r="H242" s="112"/>
      <c r="I242" s="112"/>
      <c r="J242" s="112"/>
      <c r="K242" s="112"/>
      <c r="L242" s="112"/>
      <c r="M242" s="112"/>
      <c r="N242" s="112"/>
      <c r="O242" s="112"/>
      <c r="P242" s="112"/>
      <c r="Q242" s="112"/>
      <c r="R242" s="112"/>
      <c r="S242" s="112"/>
      <c r="T242" s="112"/>
      <c r="U242" s="112"/>
      <c r="V242" s="112"/>
      <c r="W242" s="112"/>
      <c r="X242" s="112"/>
      <c r="Y242" s="112"/>
      <c r="Z242" s="112"/>
      <c r="AA242" s="112"/>
      <c r="AB242" s="112"/>
      <c r="AC242" s="112"/>
    </row>
    <row r="243" spans="2:29" ht="15.75" customHeight="1" x14ac:dyDescent="0.25">
      <c r="B243" s="112"/>
      <c r="C243" s="112"/>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c r="AA243" s="112"/>
      <c r="AB243" s="112"/>
      <c r="AC243" s="112"/>
    </row>
    <row r="244" spans="2:29" ht="15.75" customHeight="1" x14ac:dyDescent="0.25">
      <c r="B244" s="112"/>
      <c r="C244" s="112"/>
      <c r="D244" s="112"/>
      <c r="E244" s="112"/>
      <c r="F244" s="112"/>
      <c r="G244" s="112"/>
      <c r="H244" s="112"/>
      <c r="I244" s="112"/>
      <c r="J244" s="112"/>
      <c r="K244" s="112"/>
      <c r="L244" s="112"/>
      <c r="M244" s="112"/>
      <c r="N244" s="112"/>
      <c r="O244" s="112"/>
      <c r="P244" s="112"/>
      <c r="Q244" s="112"/>
      <c r="R244" s="112"/>
      <c r="S244" s="112"/>
      <c r="T244" s="112"/>
      <c r="U244" s="112"/>
      <c r="V244" s="112"/>
      <c r="W244" s="112"/>
      <c r="X244" s="112"/>
      <c r="Y244" s="112"/>
      <c r="Z244" s="112"/>
      <c r="AA244" s="112"/>
      <c r="AB244" s="112"/>
      <c r="AC244" s="112"/>
    </row>
    <row r="245" spans="2:29" ht="15.75" customHeight="1" x14ac:dyDescent="0.25">
      <c r="B245" s="112"/>
      <c r="C245" s="112"/>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c r="AA245" s="112"/>
      <c r="AB245" s="112"/>
      <c r="AC245" s="112"/>
    </row>
    <row r="246" spans="2:29" ht="15.75" customHeight="1" x14ac:dyDescent="0.25">
      <c r="B246" s="112"/>
      <c r="C246" s="112"/>
      <c r="D246" s="112"/>
      <c r="E246" s="112"/>
      <c r="F246" s="112"/>
      <c r="G246" s="112"/>
      <c r="H246" s="112"/>
      <c r="I246" s="112"/>
      <c r="J246" s="112"/>
      <c r="K246" s="112"/>
      <c r="L246" s="112"/>
      <c r="M246" s="112"/>
      <c r="N246" s="112"/>
      <c r="O246" s="112"/>
      <c r="P246" s="112"/>
      <c r="Q246" s="112"/>
      <c r="R246" s="112"/>
      <c r="S246" s="112"/>
      <c r="T246" s="112"/>
      <c r="U246" s="112"/>
      <c r="V246" s="112"/>
      <c r="W246" s="112"/>
      <c r="X246" s="112"/>
      <c r="Y246" s="112"/>
      <c r="Z246" s="112"/>
      <c r="AA246" s="112"/>
      <c r="AB246" s="112"/>
      <c r="AC246" s="112"/>
    </row>
    <row r="247" spans="2:29" ht="15.75" customHeight="1" x14ac:dyDescent="0.25">
      <c r="B247" s="112"/>
      <c r="C247" s="112"/>
      <c r="D247" s="112"/>
      <c r="E247" s="112"/>
      <c r="F247" s="112"/>
      <c r="G247" s="112"/>
      <c r="H247" s="112"/>
      <c r="I247" s="112"/>
      <c r="J247" s="112"/>
      <c r="K247" s="112"/>
      <c r="L247" s="112"/>
      <c r="M247" s="112"/>
      <c r="N247" s="112"/>
      <c r="O247" s="112"/>
      <c r="P247" s="112"/>
      <c r="Q247" s="112"/>
      <c r="R247" s="112"/>
      <c r="S247" s="112"/>
      <c r="T247" s="112"/>
      <c r="U247" s="112"/>
      <c r="V247" s="112"/>
      <c r="W247" s="112"/>
      <c r="X247" s="112"/>
      <c r="Y247" s="112"/>
      <c r="Z247" s="112"/>
      <c r="AA247" s="112"/>
      <c r="AB247" s="112"/>
      <c r="AC247" s="112"/>
    </row>
    <row r="248" spans="2:29" ht="15.75" customHeight="1" x14ac:dyDescent="0.25">
      <c r="B248" s="112"/>
      <c r="C248" s="112"/>
      <c r="D248" s="112"/>
      <c r="E248" s="112"/>
      <c r="F248" s="112"/>
      <c r="G248" s="112"/>
      <c r="H248" s="112"/>
      <c r="I248" s="112"/>
      <c r="J248" s="112"/>
      <c r="K248" s="112"/>
      <c r="L248" s="112"/>
      <c r="M248" s="112"/>
      <c r="N248" s="112"/>
      <c r="O248" s="112"/>
      <c r="P248" s="112"/>
      <c r="Q248" s="112"/>
      <c r="R248" s="112"/>
      <c r="S248" s="112"/>
      <c r="T248" s="112"/>
      <c r="U248" s="112"/>
      <c r="V248" s="112"/>
      <c r="W248" s="112"/>
      <c r="X248" s="112"/>
      <c r="Y248" s="112"/>
      <c r="Z248" s="112"/>
      <c r="AA248" s="112"/>
      <c r="AB248" s="112"/>
      <c r="AC248" s="112"/>
    </row>
    <row r="249" spans="2:29" ht="15.75" customHeight="1" x14ac:dyDescent="0.25">
      <c r="B249" s="112"/>
      <c r="C249" s="112"/>
      <c r="D249" s="112"/>
      <c r="E249" s="112"/>
      <c r="F249" s="112"/>
      <c r="G249" s="112"/>
      <c r="H249" s="112"/>
      <c r="I249" s="112"/>
      <c r="J249" s="112"/>
      <c r="K249" s="112"/>
      <c r="L249" s="112"/>
      <c r="M249" s="112"/>
      <c r="N249" s="112"/>
      <c r="O249" s="112"/>
      <c r="P249" s="112"/>
      <c r="Q249" s="112"/>
      <c r="R249" s="112"/>
      <c r="S249" s="112"/>
      <c r="T249" s="112"/>
      <c r="U249" s="112"/>
      <c r="V249" s="112"/>
      <c r="W249" s="112"/>
      <c r="X249" s="112"/>
      <c r="Y249" s="112"/>
      <c r="Z249" s="112"/>
      <c r="AA249" s="112"/>
      <c r="AB249" s="112"/>
      <c r="AC249" s="112"/>
    </row>
    <row r="250" spans="2:29" ht="15.75" customHeight="1" x14ac:dyDescent="0.25">
      <c r="B250" s="112"/>
      <c r="C250" s="112"/>
      <c r="D250" s="112"/>
      <c r="E250" s="112"/>
      <c r="F250" s="112"/>
      <c r="G250" s="112"/>
      <c r="H250" s="112"/>
      <c r="I250" s="112"/>
      <c r="J250" s="112"/>
      <c r="K250" s="112"/>
      <c r="L250" s="112"/>
      <c r="M250" s="112"/>
      <c r="N250" s="112"/>
      <c r="O250" s="112"/>
      <c r="P250" s="112"/>
      <c r="Q250" s="112"/>
      <c r="R250" s="112"/>
      <c r="S250" s="112"/>
      <c r="T250" s="112"/>
      <c r="U250" s="112"/>
      <c r="V250" s="112"/>
      <c r="W250" s="112"/>
      <c r="X250" s="112"/>
      <c r="Y250" s="112"/>
      <c r="Z250" s="112"/>
      <c r="AA250" s="112"/>
      <c r="AB250" s="112"/>
      <c r="AC250" s="112"/>
    </row>
    <row r="251" spans="2:29" ht="15.75" customHeight="1" x14ac:dyDescent="0.25">
      <c r="B251" s="112"/>
      <c r="C251" s="112"/>
      <c r="D251" s="112"/>
      <c r="E251" s="112"/>
      <c r="F251" s="112"/>
      <c r="G251" s="112"/>
      <c r="H251" s="112"/>
      <c r="I251" s="112"/>
      <c r="J251" s="112"/>
      <c r="K251" s="112"/>
      <c r="L251" s="112"/>
      <c r="M251" s="112"/>
      <c r="N251" s="112"/>
      <c r="O251" s="112"/>
      <c r="P251" s="112"/>
      <c r="Q251" s="112"/>
      <c r="R251" s="112"/>
      <c r="S251" s="112"/>
      <c r="T251" s="112"/>
      <c r="U251" s="112"/>
      <c r="V251" s="112"/>
      <c r="W251" s="112"/>
      <c r="X251" s="112"/>
      <c r="Y251" s="112"/>
      <c r="Z251" s="112"/>
      <c r="AA251" s="112"/>
      <c r="AB251" s="112"/>
      <c r="AC251" s="112"/>
    </row>
    <row r="252" spans="2:29" ht="15.75" customHeight="1" x14ac:dyDescent="0.25">
      <c r="B252" s="112"/>
      <c r="C252" s="112"/>
      <c r="D252" s="112"/>
      <c r="E252" s="112"/>
      <c r="F252" s="112"/>
      <c r="G252" s="112"/>
      <c r="H252" s="112"/>
      <c r="I252" s="112"/>
      <c r="J252" s="112"/>
      <c r="K252" s="112"/>
      <c r="L252" s="112"/>
      <c r="M252" s="112"/>
      <c r="N252" s="112"/>
      <c r="O252" s="112"/>
      <c r="P252" s="112"/>
      <c r="Q252" s="112"/>
      <c r="R252" s="112"/>
      <c r="S252" s="112"/>
      <c r="T252" s="112"/>
      <c r="U252" s="112"/>
      <c r="V252" s="112"/>
      <c r="W252" s="112"/>
      <c r="X252" s="112"/>
      <c r="Y252" s="112"/>
      <c r="Z252" s="112"/>
      <c r="AA252" s="112"/>
      <c r="AB252" s="112"/>
      <c r="AC252" s="112"/>
    </row>
    <row r="253" spans="2:29" ht="15.75" customHeight="1" x14ac:dyDescent="0.25">
      <c r="B253" s="112"/>
      <c r="C253" s="112"/>
      <c r="D253" s="112"/>
      <c r="E253" s="112"/>
      <c r="F253" s="112"/>
      <c r="G253" s="112"/>
      <c r="H253" s="112"/>
      <c r="I253" s="112"/>
      <c r="J253" s="112"/>
      <c r="K253" s="112"/>
      <c r="L253" s="112"/>
      <c r="M253" s="112"/>
      <c r="N253" s="112"/>
      <c r="O253" s="112"/>
      <c r="P253" s="112"/>
      <c r="Q253" s="112"/>
      <c r="R253" s="112"/>
      <c r="S253" s="112"/>
      <c r="T253" s="112"/>
      <c r="U253" s="112"/>
      <c r="V253" s="112"/>
      <c r="W253" s="112"/>
      <c r="X253" s="112"/>
      <c r="Y253" s="112"/>
      <c r="Z253" s="112"/>
      <c r="AA253" s="112"/>
      <c r="AB253" s="112"/>
      <c r="AC253" s="112"/>
    </row>
    <row r="254" spans="2:29" ht="15.75" customHeight="1" x14ac:dyDescent="0.25">
      <c r="B254" s="112"/>
      <c r="C254" s="112"/>
      <c r="D254" s="112"/>
      <c r="E254" s="112"/>
      <c r="F254" s="112"/>
      <c r="G254" s="112"/>
      <c r="H254" s="112"/>
      <c r="I254" s="112"/>
      <c r="J254" s="112"/>
      <c r="K254" s="112"/>
      <c r="L254" s="112"/>
      <c r="M254" s="112"/>
      <c r="N254" s="112"/>
      <c r="O254" s="112"/>
      <c r="P254" s="112"/>
      <c r="Q254" s="112"/>
      <c r="R254" s="112"/>
      <c r="S254" s="112"/>
      <c r="T254" s="112"/>
      <c r="U254" s="112"/>
      <c r="V254" s="112"/>
      <c r="W254" s="112"/>
      <c r="X254" s="112"/>
      <c r="Y254" s="112"/>
      <c r="Z254" s="112"/>
      <c r="AA254" s="112"/>
      <c r="AB254" s="112"/>
      <c r="AC254" s="112"/>
    </row>
    <row r="255" spans="2:29" ht="15.75" customHeight="1" x14ac:dyDescent="0.25">
      <c r="B255" s="112"/>
      <c r="C255" s="112"/>
      <c r="D255" s="112"/>
      <c r="E255" s="112"/>
      <c r="F255" s="112"/>
      <c r="G255" s="112"/>
      <c r="H255" s="112"/>
      <c r="I255" s="112"/>
      <c r="J255" s="112"/>
      <c r="K255" s="112"/>
      <c r="L255" s="112"/>
      <c r="M255" s="112"/>
      <c r="N255" s="112"/>
      <c r="O255" s="112"/>
      <c r="P255" s="112"/>
      <c r="Q255" s="112"/>
      <c r="R255" s="112"/>
      <c r="S255" s="112"/>
      <c r="T255" s="112"/>
      <c r="U255" s="112"/>
      <c r="V255" s="112"/>
      <c r="W255" s="112"/>
      <c r="X255" s="112"/>
      <c r="Y255" s="112"/>
      <c r="Z255" s="112"/>
      <c r="AA255" s="112"/>
      <c r="AB255" s="112"/>
      <c r="AC255" s="112"/>
    </row>
    <row r="256" spans="2:29" ht="15.75" customHeight="1" x14ac:dyDescent="0.25">
      <c r="B256" s="112"/>
      <c r="C256" s="112"/>
      <c r="D256" s="112"/>
      <c r="E256" s="112"/>
      <c r="F256" s="112"/>
      <c r="G256" s="112"/>
      <c r="H256" s="112"/>
      <c r="I256" s="112"/>
      <c r="J256" s="112"/>
      <c r="K256" s="112"/>
      <c r="L256" s="112"/>
      <c r="M256" s="112"/>
      <c r="N256" s="112"/>
      <c r="O256" s="112"/>
      <c r="P256" s="112"/>
      <c r="Q256" s="112"/>
      <c r="R256" s="112"/>
      <c r="S256" s="112"/>
      <c r="T256" s="112"/>
      <c r="U256" s="112"/>
      <c r="V256" s="112"/>
      <c r="W256" s="112"/>
      <c r="X256" s="112"/>
      <c r="Y256" s="112"/>
      <c r="Z256" s="112"/>
      <c r="AA256" s="112"/>
      <c r="AB256" s="112"/>
      <c r="AC256" s="112"/>
    </row>
    <row r="257" spans="2:29" ht="15.75" customHeight="1" x14ac:dyDescent="0.25">
      <c r="B257" s="112"/>
      <c r="C257" s="112"/>
      <c r="D257" s="112"/>
      <c r="E257" s="112"/>
      <c r="F257" s="112"/>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row>
    <row r="258" spans="2:29" ht="15.75" customHeight="1" x14ac:dyDescent="0.25">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row>
    <row r="259" spans="2:29" ht="15.75" customHeight="1" x14ac:dyDescent="0.25">
      <c r="B259" s="112"/>
      <c r="C259" s="112"/>
      <c r="D259" s="112"/>
      <c r="E259" s="112"/>
      <c r="F259" s="112"/>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row>
    <row r="260" spans="2:29" ht="15.75" customHeight="1" x14ac:dyDescent="0.25">
      <c r="B260" s="112"/>
      <c r="C260" s="112"/>
      <c r="D260" s="112"/>
      <c r="E260" s="112"/>
      <c r="F260" s="112"/>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row>
    <row r="261" spans="2:29" ht="15.75" customHeight="1" x14ac:dyDescent="0.25">
      <c r="B261" s="112"/>
      <c r="C261" s="112"/>
      <c r="D261" s="112"/>
      <c r="E261" s="112"/>
      <c r="F261" s="112"/>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row>
    <row r="262" spans="2:29" ht="15.75" customHeight="1" x14ac:dyDescent="0.25">
      <c r="B262" s="112"/>
      <c r="C262" s="112"/>
      <c r="D262" s="112"/>
      <c r="E262" s="112"/>
      <c r="F262" s="112"/>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row>
    <row r="263" spans="2:29" ht="15.75" customHeight="1" x14ac:dyDescent="0.25">
      <c r="B263" s="112"/>
      <c r="C263" s="112"/>
      <c r="D263" s="112"/>
      <c r="E263" s="112"/>
      <c r="F263" s="112"/>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row>
    <row r="264" spans="2:29" ht="15.75" customHeight="1" x14ac:dyDescent="0.25">
      <c r="B264" s="112"/>
      <c r="C264" s="112"/>
      <c r="J264" s="112"/>
      <c r="K264" s="112"/>
      <c r="L264" s="112"/>
      <c r="M264" s="112"/>
      <c r="N264" s="112"/>
      <c r="O264" s="112"/>
      <c r="P264" s="112"/>
      <c r="Q264" s="112"/>
      <c r="R264" s="112"/>
      <c r="S264" s="112"/>
      <c r="T264" s="112"/>
      <c r="U264" s="112"/>
      <c r="V264" s="112"/>
      <c r="W264" s="112"/>
      <c r="X264" s="112"/>
      <c r="Y264" s="112"/>
      <c r="Z264" s="112"/>
      <c r="AA264" s="112"/>
      <c r="AB264" s="112"/>
      <c r="AC264" s="112"/>
    </row>
    <row r="265" spans="2:29" ht="15.75" customHeight="1" x14ac:dyDescent="0.25">
      <c r="B265" s="112"/>
      <c r="C265" s="112"/>
      <c r="J265" s="112"/>
      <c r="K265" s="112"/>
      <c r="L265" s="112"/>
      <c r="M265" s="112"/>
      <c r="N265" s="112"/>
      <c r="O265" s="112"/>
      <c r="P265" s="112"/>
      <c r="Q265" s="112"/>
      <c r="R265" s="112"/>
      <c r="S265" s="112"/>
      <c r="T265" s="112"/>
      <c r="U265" s="112"/>
      <c r="V265" s="112"/>
      <c r="W265" s="112"/>
      <c r="X265" s="112"/>
      <c r="Y265" s="112"/>
      <c r="Z265" s="112"/>
      <c r="AA265" s="112"/>
      <c r="AB265" s="112"/>
      <c r="AC265" s="112"/>
    </row>
    <row r="266" spans="2:29" ht="15.75" customHeight="1" x14ac:dyDescent="0.25">
      <c r="B266" s="112"/>
      <c r="C266" s="112"/>
      <c r="J266" s="112"/>
      <c r="K266" s="112"/>
      <c r="L266" s="112"/>
      <c r="M266" s="112"/>
      <c r="N266" s="112"/>
      <c r="O266" s="112"/>
      <c r="P266" s="112"/>
      <c r="Q266" s="112"/>
      <c r="R266" s="112"/>
      <c r="S266" s="112"/>
      <c r="T266" s="112"/>
      <c r="U266" s="112"/>
      <c r="V266" s="112"/>
      <c r="W266" s="112"/>
      <c r="X266" s="112"/>
      <c r="Y266" s="112"/>
      <c r="Z266" s="112"/>
      <c r="AA266" s="112"/>
      <c r="AB266" s="112"/>
      <c r="AC266" s="112"/>
    </row>
    <row r="267" spans="2:29" ht="15.75" customHeight="1" x14ac:dyDescent="0.25">
      <c r="B267" s="112"/>
      <c r="C267" s="112"/>
      <c r="J267" s="112"/>
      <c r="K267" s="112"/>
      <c r="L267" s="112"/>
      <c r="M267" s="112"/>
      <c r="N267" s="112"/>
      <c r="O267" s="112"/>
      <c r="P267" s="112"/>
      <c r="Q267" s="112"/>
      <c r="R267" s="112"/>
      <c r="S267" s="112"/>
      <c r="T267" s="112"/>
      <c r="U267" s="112"/>
      <c r="V267" s="112"/>
      <c r="W267" s="112"/>
      <c r="X267" s="112"/>
      <c r="Y267" s="112"/>
      <c r="Z267" s="112"/>
      <c r="AA267" s="112"/>
      <c r="AB267" s="112"/>
      <c r="AC267" s="112"/>
    </row>
    <row r="268" spans="2:29" ht="15.75" customHeight="1" x14ac:dyDescent="0.25">
      <c r="B268" s="112"/>
      <c r="C268" s="112"/>
      <c r="J268" s="112"/>
      <c r="K268" s="112"/>
      <c r="L268" s="112"/>
      <c r="M268" s="112"/>
      <c r="N268" s="112"/>
      <c r="O268" s="112"/>
      <c r="P268" s="112"/>
      <c r="Q268" s="112"/>
      <c r="R268" s="112"/>
      <c r="S268" s="112"/>
      <c r="T268" s="112"/>
      <c r="U268" s="112"/>
      <c r="V268" s="112"/>
      <c r="W268" s="112"/>
      <c r="X268" s="112"/>
      <c r="Y268" s="112"/>
      <c r="Z268" s="112"/>
      <c r="AA268" s="112"/>
      <c r="AB268" s="112"/>
      <c r="AC268" s="112"/>
    </row>
    <row r="269" spans="2:29" ht="15.75" customHeight="1" x14ac:dyDescent="0.25">
      <c r="B269" s="112"/>
      <c r="C269" s="112"/>
      <c r="J269" s="112"/>
      <c r="K269" s="112"/>
      <c r="L269" s="112"/>
      <c r="M269" s="112"/>
      <c r="N269" s="112"/>
      <c r="O269" s="112"/>
      <c r="P269" s="112"/>
      <c r="Q269" s="112"/>
      <c r="R269" s="112"/>
      <c r="S269" s="112"/>
      <c r="T269" s="112"/>
      <c r="U269" s="112"/>
      <c r="V269" s="112"/>
      <c r="W269" s="112"/>
      <c r="X269" s="112"/>
      <c r="Y269" s="112"/>
      <c r="Z269" s="112"/>
      <c r="AA269" s="112"/>
      <c r="AB269" s="112"/>
      <c r="AC269" s="112"/>
    </row>
    <row r="270" spans="2:29" ht="15.75" customHeight="1" x14ac:dyDescent="0.25">
      <c r="B270" s="112"/>
      <c r="C270" s="112"/>
      <c r="J270" s="112"/>
      <c r="K270" s="112"/>
      <c r="L270" s="112"/>
      <c r="M270" s="112"/>
      <c r="N270" s="112"/>
      <c r="O270" s="112"/>
      <c r="P270" s="112"/>
      <c r="Q270" s="112"/>
      <c r="R270" s="112"/>
      <c r="S270" s="112"/>
      <c r="T270" s="112"/>
      <c r="U270" s="112"/>
      <c r="V270" s="112"/>
      <c r="W270" s="112"/>
      <c r="X270" s="112"/>
      <c r="Y270" s="112"/>
      <c r="Z270" s="112"/>
      <c r="AA270" s="112"/>
      <c r="AB270" s="112"/>
      <c r="AC270" s="112"/>
    </row>
    <row r="271" spans="2:29" ht="15.75" customHeight="1" x14ac:dyDescent="0.25">
      <c r="B271" s="112"/>
      <c r="C271" s="112"/>
      <c r="J271" s="112"/>
      <c r="K271" s="112"/>
      <c r="L271" s="112"/>
      <c r="M271" s="112"/>
      <c r="N271" s="112"/>
      <c r="O271" s="112"/>
      <c r="P271" s="112"/>
      <c r="Q271" s="112"/>
      <c r="R271" s="112"/>
      <c r="S271" s="112"/>
      <c r="T271" s="112"/>
      <c r="U271" s="112"/>
      <c r="V271" s="112"/>
      <c r="W271" s="112"/>
      <c r="X271" s="112"/>
      <c r="Y271" s="112"/>
      <c r="Z271" s="112"/>
      <c r="AA271" s="112"/>
      <c r="AB271" s="112"/>
      <c r="AC271" s="112"/>
    </row>
    <row r="272" spans="2:29" ht="15.75" customHeight="1" x14ac:dyDescent="0.25">
      <c r="B272" s="112"/>
      <c r="C272" s="112"/>
      <c r="J272" s="112"/>
      <c r="K272" s="112"/>
      <c r="L272" s="112"/>
      <c r="M272" s="112"/>
      <c r="N272" s="112"/>
      <c r="O272" s="112"/>
      <c r="P272" s="112"/>
      <c r="Q272" s="112"/>
      <c r="R272" s="112"/>
      <c r="S272" s="112"/>
      <c r="T272" s="112"/>
      <c r="U272" s="112"/>
      <c r="V272" s="112"/>
      <c r="W272" s="112"/>
      <c r="X272" s="112"/>
      <c r="Y272" s="112"/>
      <c r="Z272" s="112"/>
      <c r="AA272" s="112"/>
      <c r="AB272" s="112"/>
      <c r="AC272" s="112"/>
    </row>
    <row r="273" spans="2:29" ht="15.75" customHeight="1" x14ac:dyDescent="0.25">
      <c r="B273" s="112"/>
      <c r="C273" s="112"/>
      <c r="J273" s="112"/>
      <c r="K273" s="112"/>
      <c r="L273" s="112"/>
      <c r="M273" s="112"/>
      <c r="N273" s="112"/>
      <c r="O273" s="112"/>
      <c r="P273" s="112"/>
      <c r="Q273" s="112"/>
      <c r="R273" s="112"/>
      <c r="S273" s="112"/>
      <c r="T273" s="112"/>
      <c r="U273" s="112"/>
      <c r="V273" s="112"/>
      <c r="W273" s="112"/>
      <c r="X273" s="112"/>
      <c r="Y273" s="112"/>
      <c r="Z273" s="112"/>
      <c r="AA273" s="112"/>
      <c r="AB273" s="112"/>
      <c r="AC273" s="112"/>
    </row>
    <row r="274" spans="2:29" ht="15.75" customHeight="1" x14ac:dyDescent="0.25">
      <c r="B274" s="112"/>
      <c r="C274" s="112"/>
      <c r="J274" s="112"/>
      <c r="K274" s="112"/>
      <c r="L274" s="112"/>
      <c r="M274" s="112"/>
      <c r="N274" s="112"/>
      <c r="O274" s="112"/>
      <c r="P274" s="112"/>
      <c r="Q274" s="112"/>
      <c r="R274" s="112"/>
      <c r="S274" s="112"/>
      <c r="T274" s="112"/>
      <c r="U274" s="112"/>
      <c r="V274" s="112"/>
      <c r="W274" s="112"/>
      <c r="X274" s="112"/>
      <c r="Y274" s="112"/>
      <c r="Z274" s="112"/>
      <c r="AA274" s="112"/>
      <c r="AB274" s="112"/>
      <c r="AC274" s="112"/>
    </row>
    <row r="275" spans="2:29" ht="15.75" customHeight="1" x14ac:dyDescent="0.25">
      <c r="B275" s="112"/>
      <c r="C275" s="112"/>
      <c r="J275" s="112"/>
      <c r="K275" s="112"/>
      <c r="L275" s="112"/>
      <c r="M275" s="112"/>
      <c r="N275" s="112"/>
      <c r="O275" s="112"/>
      <c r="P275" s="112"/>
      <c r="Q275" s="112"/>
      <c r="R275" s="112"/>
      <c r="S275" s="112"/>
      <c r="T275" s="112"/>
      <c r="U275" s="112"/>
      <c r="V275" s="112"/>
      <c r="W275" s="112"/>
      <c r="X275" s="112"/>
      <c r="Y275" s="112"/>
      <c r="Z275" s="112"/>
      <c r="AA275" s="112"/>
      <c r="AB275" s="112"/>
      <c r="AC275" s="112"/>
    </row>
    <row r="276" spans="2:29" ht="15.75" customHeight="1" x14ac:dyDescent="0.25">
      <c r="B276" s="112"/>
      <c r="C276" s="112"/>
      <c r="J276" s="112"/>
      <c r="K276" s="112"/>
      <c r="L276" s="112"/>
      <c r="M276" s="112"/>
      <c r="N276" s="112"/>
      <c r="O276" s="112"/>
      <c r="P276" s="112"/>
      <c r="Q276" s="112"/>
      <c r="R276" s="112"/>
      <c r="S276" s="112"/>
      <c r="T276" s="112"/>
      <c r="U276" s="112"/>
      <c r="V276" s="112"/>
      <c r="W276" s="112"/>
      <c r="X276" s="112"/>
      <c r="Y276" s="112"/>
      <c r="Z276" s="112"/>
      <c r="AA276" s="112"/>
      <c r="AB276" s="112"/>
      <c r="AC276" s="112"/>
    </row>
    <row r="277" spans="2:29" ht="15.75" customHeight="1" x14ac:dyDescent="0.25">
      <c r="B277" s="112"/>
      <c r="C277" s="112"/>
      <c r="J277" s="112"/>
      <c r="K277" s="112"/>
      <c r="L277" s="112"/>
      <c r="M277" s="112"/>
      <c r="N277" s="112"/>
      <c r="O277" s="112"/>
      <c r="P277" s="112"/>
      <c r="Q277" s="112"/>
      <c r="R277" s="112"/>
      <c r="S277" s="112"/>
      <c r="T277" s="112"/>
      <c r="U277" s="112"/>
      <c r="V277" s="112"/>
      <c r="W277" s="112"/>
      <c r="X277" s="112"/>
      <c r="Y277" s="112"/>
      <c r="Z277" s="112"/>
      <c r="AA277" s="112"/>
      <c r="AB277" s="112"/>
      <c r="AC277" s="112"/>
    </row>
    <row r="278" spans="2:29" ht="15.75" customHeight="1" x14ac:dyDescent="0.25">
      <c r="B278" s="112"/>
      <c r="C278" s="112"/>
      <c r="J278" s="112"/>
      <c r="K278" s="112"/>
      <c r="L278" s="112"/>
      <c r="M278" s="112"/>
      <c r="N278" s="112"/>
      <c r="O278" s="112"/>
      <c r="P278" s="112"/>
      <c r="Q278" s="112"/>
      <c r="R278" s="112"/>
      <c r="S278" s="112"/>
      <c r="T278" s="112"/>
      <c r="U278" s="112"/>
      <c r="V278" s="112"/>
      <c r="W278" s="112"/>
      <c r="X278" s="112"/>
      <c r="Y278" s="112"/>
      <c r="Z278" s="112"/>
      <c r="AA278" s="112"/>
      <c r="AB278" s="112"/>
      <c r="AC278" s="112"/>
    </row>
    <row r="279" spans="2:29" ht="15.75" customHeight="1" x14ac:dyDescent="0.25">
      <c r="B279" s="112"/>
      <c r="C279" s="112"/>
      <c r="J279" s="112"/>
      <c r="K279" s="112"/>
      <c r="L279" s="112"/>
      <c r="M279" s="112"/>
      <c r="N279" s="112"/>
      <c r="O279" s="112"/>
      <c r="P279" s="112"/>
      <c r="Q279" s="112"/>
      <c r="R279" s="112"/>
      <c r="S279" s="112"/>
      <c r="T279" s="112"/>
      <c r="U279" s="112"/>
      <c r="V279" s="112"/>
      <c r="W279" s="112"/>
      <c r="X279" s="112"/>
      <c r="Y279" s="112"/>
      <c r="Z279" s="112"/>
      <c r="AA279" s="112"/>
      <c r="AB279" s="112"/>
      <c r="AC279" s="112"/>
    </row>
    <row r="280" spans="2:29" ht="15.75" customHeight="1" x14ac:dyDescent="0.25">
      <c r="B280" s="112"/>
      <c r="C280" s="112"/>
      <c r="J280" s="112"/>
      <c r="K280" s="112"/>
      <c r="L280" s="112"/>
      <c r="M280" s="112"/>
      <c r="N280" s="112"/>
      <c r="O280" s="112"/>
      <c r="P280" s="112"/>
      <c r="Q280" s="112"/>
      <c r="R280" s="112"/>
      <c r="S280" s="112"/>
      <c r="T280" s="112"/>
      <c r="U280" s="112"/>
      <c r="V280" s="112"/>
      <c r="W280" s="112"/>
      <c r="X280" s="112"/>
      <c r="Y280" s="112"/>
      <c r="Z280" s="112"/>
      <c r="AA280" s="112"/>
      <c r="AB280" s="112"/>
      <c r="AC280" s="112"/>
    </row>
    <row r="281" spans="2:29" ht="15.75" customHeight="1" x14ac:dyDescent="0.25">
      <c r="B281" s="112"/>
      <c r="C281" s="112"/>
      <c r="J281" s="112"/>
      <c r="K281" s="112"/>
      <c r="L281" s="112"/>
      <c r="M281" s="112"/>
      <c r="N281" s="112"/>
      <c r="O281" s="112"/>
      <c r="P281" s="112"/>
      <c r="Q281" s="112"/>
      <c r="R281" s="112"/>
      <c r="S281" s="112"/>
      <c r="T281" s="112"/>
      <c r="U281" s="112"/>
      <c r="V281" s="112"/>
      <c r="W281" s="112"/>
      <c r="X281" s="112"/>
      <c r="Y281" s="112"/>
      <c r="Z281" s="112"/>
      <c r="AA281" s="112"/>
      <c r="AB281" s="112"/>
      <c r="AC281" s="112"/>
    </row>
    <row r="282" spans="2:29" ht="15.75" customHeight="1" x14ac:dyDescent="0.25">
      <c r="B282" s="112"/>
      <c r="C282" s="112"/>
      <c r="J282" s="112"/>
      <c r="K282" s="112"/>
      <c r="L282" s="112"/>
      <c r="M282" s="112"/>
      <c r="N282" s="112"/>
      <c r="O282" s="112"/>
      <c r="P282" s="112"/>
      <c r="Q282" s="112"/>
      <c r="R282" s="112"/>
      <c r="S282" s="112"/>
      <c r="T282" s="112"/>
      <c r="U282" s="112"/>
      <c r="V282" s="112"/>
      <c r="W282" s="112"/>
      <c r="X282" s="112"/>
      <c r="Y282" s="112"/>
      <c r="Z282" s="112"/>
      <c r="AA282" s="112"/>
      <c r="AB282" s="112"/>
      <c r="AC282" s="112"/>
    </row>
    <row r="283" spans="2:29" ht="15.75" customHeight="1" x14ac:dyDescent="0.25">
      <c r="B283" s="112"/>
      <c r="C283" s="112"/>
      <c r="J283" s="112"/>
      <c r="K283" s="112"/>
      <c r="L283" s="112"/>
      <c r="M283" s="112"/>
      <c r="N283" s="112"/>
      <c r="O283" s="112"/>
      <c r="P283" s="112"/>
      <c r="Q283" s="112"/>
      <c r="R283" s="112"/>
      <c r="S283" s="112"/>
      <c r="T283" s="112"/>
      <c r="U283" s="112"/>
      <c r="V283" s="112"/>
      <c r="W283" s="112"/>
      <c r="X283" s="112"/>
      <c r="Y283" s="112"/>
      <c r="Z283" s="112"/>
      <c r="AA283" s="112"/>
      <c r="AB283" s="112"/>
      <c r="AC283" s="112"/>
    </row>
    <row r="284" spans="2:29" ht="15.75" customHeight="1" x14ac:dyDescent="0.25">
      <c r="B284" s="112"/>
      <c r="C284" s="112"/>
      <c r="J284" s="112"/>
      <c r="K284" s="112"/>
      <c r="L284" s="112"/>
      <c r="M284" s="112"/>
      <c r="N284" s="112"/>
      <c r="O284" s="112"/>
      <c r="P284" s="112"/>
      <c r="Q284" s="112"/>
      <c r="R284" s="112"/>
      <c r="S284" s="112"/>
      <c r="T284" s="112"/>
      <c r="U284" s="112"/>
      <c r="V284" s="112"/>
      <c r="W284" s="112"/>
      <c r="X284" s="112"/>
      <c r="Y284" s="112"/>
      <c r="Z284" s="112"/>
      <c r="AA284" s="112"/>
      <c r="AB284" s="112"/>
      <c r="AC284" s="112"/>
    </row>
    <row r="285" spans="2:29" ht="15.75" customHeight="1" x14ac:dyDescent="0.25">
      <c r="B285" s="112"/>
      <c r="C285" s="112"/>
      <c r="J285" s="112"/>
      <c r="K285" s="112"/>
      <c r="L285" s="112"/>
      <c r="M285" s="112"/>
      <c r="N285" s="112"/>
      <c r="O285" s="112"/>
      <c r="P285" s="112"/>
      <c r="Q285" s="112"/>
      <c r="R285" s="112"/>
      <c r="S285" s="112"/>
      <c r="T285" s="112"/>
      <c r="U285" s="112"/>
      <c r="V285" s="112"/>
      <c r="W285" s="112"/>
      <c r="X285" s="112"/>
      <c r="Y285" s="112"/>
      <c r="Z285" s="112"/>
      <c r="AA285" s="112"/>
      <c r="AB285" s="112"/>
      <c r="AC285" s="112"/>
    </row>
    <row r="286" spans="2:29" ht="15.75" customHeight="1" x14ac:dyDescent="0.25">
      <c r="B286" s="112"/>
      <c r="C286" s="112"/>
      <c r="J286" s="112"/>
      <c r="K286" s="112"/>
      <c r="L286" s="112"/>
      <c r="M286" s="112"/>
      <c r="N286" s="112"/>
      <c r="O286" s="112"/>
      <c r="P286" s="112"/>
      <c r="Q286" s="112"/>
      <c r="R286" s="112"/>
      <c r="S286" s="112"/>
      <c r="T286" s="112"/>
      <c r="U286" s="112"/>
      <c r="V286" s="112"/>
      <c r="W286" s="112"/>
      <c r="X286" s="112"/>
      <c r="Y286" s="112"/>
      <c r="Z286" s="112"/>
      <c r="AA286" s="112"/>
      <c r="AB286" s="112"/>
      <c r="AC286" s="112"/>
    </row>
    <row r="287" spans="2:29" ht="15.75" customHeight="1" x14ac:dyDescent="0.25">
      <c r="B287" s="112"/>
      <c r="C287" s="112"/>
      <c r="J287" s="112"/>
      <c r="K287" s="112"/>
      <c r="L287" s="112"/>
      <c r="M287" s="112"/>
      <c r="N287" s="112"/>
      <c r="O287" s="112"/>
      <c r="P287" s="112"/>
      <c r="Q287" s="112"/>
      <c r="R287" s="112"/>
      <c r="S287" s="112"/>
      <c r="T287" s="112"/>
      <c r="U287" s="112"/>
      <c r="V287" s="112"/>
      <c r="W287" s="112"/>
      <c r="X287" s="112"/>
      <c r="Y287" s="112"/>
      <c r="Z287" s="112"/>
      <c r="AA287" s="112"/>
      <c r="AB287" s="112"/>
      <c r="AC287" s="112"/>
    </row>
    <row r="288" spans="2:29" ht="15.75" customHeight="1" x14ac:dyDescent="0.25">
      <c r="B288" s="112"/>
      <c r="C288" s="112"/>
      <c r="J288" s="112"/>
      <c r="K288" s="112"/>
      <c r="L288" s="112"/>
      <c r="M288" s="112"/>
      <c r="N288" s="112"/>
      <c r="O288" s="112"/>
      <c r="P288" s="112"/>
      <c r="Q288" s="112"/>
      <c r="R288" s="112"/>
      <c r="S288" s="112"/>
      <c r="T288" s="112"/>
      <c r="U288" s="112"/>
      <c r="V288" s="112"/>
      <c r="W288" s="112"/>
      <c r="X288" s="112"/>
      <c r="Y288" s="112"/>
      <c r="Z288" s="112"/>
      <c r="AA288" s="112"/>
      <c r="AB288" s="112"/>
      <c r="AC288" s="112"/>
    </row>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sheetData>
  <mergeCells count="29">
    <mergeCell ref="B16:D17"/>
    <mergeCell ref="E75:G75"/>
    <mergeCell ref="C76:D76"/>
    <mergeCell ref="E76:G76"/>
    <mergeCell ref="C62:D62"/>
    <mergeCell ref="F71:I71"/>
    <mergeCell ref="E72:G72"/>
    <mergeCell ref="E73:G73"/>
    <mergeCell ref="E74:G74"/>
    <mergeCell ref="C37:D37"/>
    <mergeCell ref="C38:D38"/>
    <mergeCell ref="C43:D43"/>
    <mergeCell ref="C47:D47"/>
    <mergeCell ref="C48:D48"/>
    <mergeCell ref="B2:Z2"/>
    <mergeCell ref="B1:M1"/>
    <mergeCell ref="C70:G70"/>
    <mergeCell ref="C78:G78"/>
    <mergeCell ref="B3:Z3"/>
    <mergeCell ref="B4:Z4"/>
    <mergeCell ref="B12:Z12"/>
    <mergeCell ref="E13:F13"/>
    <mergeCell ref="B14:Q14"/>
    <mergeCell ref="E16:I16"/>
    <mergeCell ref="J16:R16"/>
    <mergeCell ref="C18:D18"/>
    <mergeCell ref="C19:D19"/>
    <mergeCell ref="C25:D25"/>
    <mergeCell ref="C31:D31"/>
  </mergeCell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AF977"/>
  <sheetViews>
    <sheetView showGridLines="0" topLeftCell="A46" workbookViewId="0">
      <selection activeCell="B51" sqref="B51:L61"/>
    </sheetView>
  </sheetViews>
  <sheetFormatPr baseColWidth="10" defaultColWidth="11.25" defaultRowHeight="15" customHeight="1" x14ac:dyDescent="0.25"/>
  <cols>
    <col min="1" max="1" width="2.625" style="8" customWidth="1"/>
    <col min="2" max="2" width="30.875" style="8" customWidth="1"/>
    <col min="3" max="3" width="19.25" style="8" customWidth="1"/>
    <col min="4" max="4" width="14.375" style="8" customWidth="1"/>
    <col min="5" max="5" width="13.625" style="8" customWidth="1"/>
    <col min="6" max="6" width="13.375" style="8" customWidth="1"/>
    <col min="7" max="7" width="12.875" style="8" customWidth="1"/>
    <col min="8" max="32" width="11" style="8" customWidth="1"/>
    <col min="33" max="16384" width="11.25" style="8"/>
  </cols>
  <sheetData>
    <row r="1" spans="1:26" s="295" customFormat="1" ht="15" customHeight="1" x14ac:dyDescent="0.25">
      <c r="B1" s="566" t="s">
        <v>750</v>
      </c>
      <c r="C1" s="566"/>
      <c r="D1" s="566"/>
      <c r="E1" s="566"/>
      <c r="F1" s="566"/>
      <c r="G1" s="566"/>
      <c r="H1" s="566"/>
      <c r="I1" s="566"/>
      <c r="J1" s="566"/>
      <c r="K1" s="566"/>
      <c r="L1" s="566"/>
      <c r="M1" s="566"/>
    </row>
    <row r="2" spans="1:26" s="295" customFormat="1" ht="15" customHeight="1" x14ac:dyDescent="0.25">
      <c r="B2" s="584" t="s">
        <v>765</v>
      </c>
      <c r="C2" s="584"/>
      <c r="D2" s="584"/>
      <c r="E2" s="584"/>
      <c r="F2" s="584"/>
      <c r="G2" s="584"/>
      <c r="H2" s="584"/>
      <c r="I2" s="584"/>
      <c r="J2" s="584"/>
      <c r="K2" s="584"/>
      <c r="L2" s="584"/>
      <c r="M2" s="584"/>
      <c r="N2" s="584"/>
      <c r="O2" s="584"/>
      <c r="P2" s="584"/>
      <c r="Q2" s="584"/>
      <c r="R2" s="584"/>
      <c r="S2" s="584"/>
      <c r="T2" s="584"/>
      <c r="U2" s="584"/>
      <c r="V2" s="584"/>
      <c r="W2" s="584"/>
      <c r="X2" s="584"/>
      <c r="Y2" s="584"/>
      <c r="Z2" s="584"/>
    </row>
    <row r="3" spans="1:26" s="295" customFormat="1" ht="15" customHeight="1" x14ac:dyDescent="0.25"/>
    <row r="4" spans="1:26" x14ac:dyDescent="0.25">
      <c r="A4" s="112"/>
      <c r="B4" s="606" t="s">
        <v>836</v>
      </c>
      <c r="C4" s="607"/>
      <c r="D4" s="607"/>
      <c r="E4" s="607"/>
      <c r="F4" s="607"/>
      <c r="G4" s="608"/>
      <c r="H4" s="352"/>
      <c r="I4" s="352"/>
      <c r="J4" s="352"/>
      <c r="K4" s="352"/>
      <c r="L4" s="352"/>
      <c r="M4" s="352"/>
      <c r="N4" s="352"/>
      <c r="O4" s="352"/>
      <c r="P4" s="352"/>
      <c r="Q4" s="352"/>
      <c r="R4" s="352"/>
      <c r="S4" s="352"/>
      <c r="T4" s="352"/>
      <c r="U4" s="352"/>
      <c r="V4" s="352"/>
      <c r="W4" s="353"/>
      <c r="X4" s="353"/>
      <c r="Y4" s="353"/>
      <c r="Z4" s="353"/>
    </row>
    <row r="5" spans="1:26" x14ac:dyDescent="0.25">
      <c r="A5" s="112"/>
      <c r="B5" s="105"/>
      <c r="C5" s="174"/>
      <c r="D5" s="174"/>
      <c r="E5" s="174"/>
      <c r="F5" s="174"/>
      <c r="G5" s="174"/>
      <c r="H5" s="112"/>
      <c r="I5" s="112"/>
      <c r="J5" s="112"/>
      <c r="K5" s="112"/>
      <c r="L5" s="112"/>
      <c r="M5" s="112"/>
      <c r="N5" s="112"/>
      <c r="O5" s="112"/>
      <c r="P5" s="112"/>
      <c r="Q5" s="112"/>
      <c r="R5" s="112"/>
      <c r="S5" s="112"/>
      <c r="T5" s="112"/>
      <c r="U5" s="112"/>
      <c r="V5" s="112"/>
    </row>
    <row r="6" spans="1:26" ht="15" customHeight="1" x14ac:dyDescent="0.25">
      <c r="A6" s="112"/>
      <c r="B6" s="609" t="s">
        <v>607</v>
      </c>
      <c r="C6" s="609"/>
      <c r="D6" s="609"/>
      <c r="E6" s="609"/>
      <c r="F6" s="609"/>
      <c r="G6" s="277"/>
      <c r="H6" s="112"/>
      <c r="I6" s="112"/>
      <c r="J6" s="112"/>
      <c r="K6" s="112"/>
      <c r="L6" s="112"/>
      <c r="M6" s="112"/>
      <c r="N6" s="112"/>
      <c r="O6" s="112"/>
      <c r="P6" s="112"/>
      <c r="Q6" s="112"/>
      <c r="R6" s="112"/>
      <c r="S6" s="112"/>
      <c r="T6" s="112"/>
      <c r="U6" s="112"/>
      <c r="V6" s="112"/>
    </row>
    <row r="7" spans="1:26" x14ac:dyDescent="0.25">
      <c r="A7" s="112"/>
      <c r="B7" s="105"/>
      <c r="C7" s="174"/>
      <c r="D7" s="174"/>
      <c r="E7" s="174"/>
      <c r="F7" s="174"/>
      <c r="G7" s="174"/>
      <c r="H7" s="112"/>
      <c r="I7" s="112"/>
      <c r="J7" s="112"/>
      <c r="K7" s="112"/>
      <c r="L7" s="112"/>
      <c r="M7" s="112"/>
      <c r="N7" s="112"/>
      <c r="O7" s="112"/>
      <c r="P7" s="112"/>
      <c r="Q7" s="112"/>
      <c r="R7" s="112"/>
      <c r="S7" s="112"/>
      <c r="T7" s="112"/>
      <c r="U7" s="112"/>
      <c r="V7" s="112"/>
    </row>
    <row r="8" spans="1:26" x14ac:dyDescent="0.25">
      <c r="A8" s="112"/>
      <c r="B8" s="603" t="s">
        <v>608</v>
      </c>
      <c r="C8" s="558"/>
      <c r="D8" s="558"/>
      <c r="E8" s="558"/>
      <c r="F8" s="112"/>
      <c r="G8" s="112"/>
      <c r="H8" s="112"/>
      <c r="I8" s="112"/>
      <c r="J8" s="112"/>
      <c r="K8" s="112"/>
      <c r="L8" s="112"/>
      <c r="M8" s="112"/>
      <c r="N8" s="112"/>
      <c r="O8" s="112"/>
      <c r="P8" s="112"/>
      <c r="Q8" s="112"/>
      <c r="R8" s="112"/>
      <c r="S8" s="112"/>
      <c r="T8" s="112"/>
      <c r="U8" s="112"/>
      <c r="V8" s="112"/>
    </row>
    <row r="9" spans="1:26" x14ac:dyDescent="0.25">
      <c r="A9" s="112"/>
      <c r="B9" s="112"/>
      <c r="C9" s="112"/>
      <c r="D9" s="112"/>
      <c r="E9" s="112"/>
      <c r="F9" s="112"/>
      <c r="G9" s="112"/>
      <c r="H9" s="112"/>
      <c r="I9" s="112"/>
      <c r="J9" s="112"/>
      <c r="K9" s="112"/>
      <c r="L9" s="112"/>
      <c r="M9" s="112"/>
      <c r="N9" s="112"/>
      <c r="O9" s="112"/>
      <c r="P9" s="112"/>
      <c r="Q9" s="112"/>
      <c r="R9" s="112"/>
      <c r="S9" s="112"/>
      <c r="T9" s="112"/>
      <c r="U9" s="112"/>
      <c r="V9" s="112"/>
    </row>
    <row r="10" spans="1:26" ht="17.25" customHeight="1" x14ac:dyDescent="0.25">
      <c r="A10" s="112"/>
      <c r="B10" s="610" t="s">
        <v>610</v>
      </c>
      <c r="C10" s="610"/>
      <c r="D10" s="610"/>
      <c r="E10" s="610"/>
      <c r="F10" s="248"/>
      <c r="G10" s="248"/>
      <c r="H10" s="112"/>
      <c r="I10" s="112"/>
      <c r="J10" s="112"/>
      <c r="K10" s="112"/>
      <c r="L10" s="112"/>
      <c r="M10" s="112"/>
      <c r="N10" s="112"/>
      <c r="O10" s="112"/>
      <c r="P10" s="112"/>
      <c r="Q10" s="112"/>
      <c r="R10" s="112"/>
      <c r="S10" s="112"/>
      <c r="T10" s="112"/>
      <c r="U10" s="112"/>
      <c r="V10" s="112"/>
      <c r="W10" s="112"/>
      <c r="X10" s="112"/>
      <c r="Y10" s="112"/>
    </row>
    <row r="11" spans="1:26" ht="28.5" x14ac:dyDescent="0.25">
      <c r="A11" s="112"/>
      <c r="B11" s="307" t="s">
        <v>63</v>
      </c>
      <c r="C11" s="269" t="s">
        <v>613</v>
      </c>
      <c r="D11" s="262" t="s">
        <v>738</v>
      </c>
      <c r="E11" s="262" t="s">
        <v>733</v>
      </c>
      <c r="F11" s="292"/>
      <c r="G11" s="292"/>
      <c r="H11" s="112"/>
      <c r="I11" s="112"/>
      <c r="J11" s="112"/>
      <c r="K11" s="112"/>
      <c r="L11" s="112"/>
      <c r="M11" s="112"/>
      <c r="N11" s="112"/>
      <c r="O11" s="112"/>
      <c r="P11" s="112"/>
      <c r="Q11" s="112"/>
      <c r="R11" s="112"/>
      <c r="S11" s="112"/>
      <c r="T11" s="112"/>
      <c r="U11" s="112"/>
      <c r="V11" s="112"/>
      <c r="W11" s="112"/>
      <c r="X11" s="112"/>
      <c r="Y11" s="112"/>
    </row>
    <row r="12" spans="1:26" x14ac:dyDescent="0.25">
      <c r="A12" s="112"/>
      <c r="B12" s="254" t="s">
        <v>310</v>
      </c>
      <c r="C12" s="280">
        <f>+'2. Costos O M PM'!G10</f>
        <v>1013.7</v>
      </c>
      <c r="D12" s="280">
        <v>0.79</v>
      </c>
      <c r="E12" s="280">
        <f t="shared" ref="E12:E18" si="0">+C12*D12</f>
        <v>800.82300000000009</v>
      </c>
      <c r="F12" s="174"/>
      <c r="G12" s="174"/>
      <c r="H12" s="112"/>
      <c r="I12" s="112"/>
      <c r="J12" s="112"/>
      <c r="K12" s="112"/>
      <c r="L12" s="112"/>
      <c r="M12" s="112"/>
      <c r="N12" s="112"/>
      <c r="O12" s="112"/>
      <c r="P12" s="112"/>
      <c r="Q12" s="112"/>
      <c r="R12" s="112"/>
      <c r="S12" s="112"/>
      <c r="T12" s="112"/>
      <c r="U12" s="112"/>
      <c r="V12" s="112"/>
      <c r="W12" s="112"/>
      <c r="X12" s="112"/>
      <c r="Y12" s="112"/>
    </row>
    <row r="13" spans="1:26" x14ac:dyDescent="0.25">
      <c r="A13" s="112"/>
      <c r="B13" s="254" t="s">
        <v>615</v>
      </c>
      <c r="C13" s="280">
        <f>+'2. Costos O M PM'!G11</f>
        <v>1013.7</v>
      </c>
      <c r="D13" s="280">
        <v>0.79</v>
      </c>
      <c r="E13" s="280">
        <f t="shared" si="0"/>
        <v>800.82300000000009</v>
      </c>
      <c r="F13" s="174"/>
      <c r="G13" s="174"/>
      <c r="H13" s="112"/>
      <c r="I13" s="112"/>
      <c r="J13" s="112"/>
      <c r="K13" s="112"/>
      <c r="L13" s="112"/>
      <c r="M13" s="112"/>
      <c r="N13" s="112"/>
      <c r="O13" s="112"/>
      <c r="P13" s="112"/>
      <c r="Q13" s="112"/>
      <c r="R13" s="112"/>
      <c r="S13" s="112"/>
      <c r="T13" s="112"/>
      <c r="U13" s="112"/>
      <c r="V13" s="112"/>
      <c r="W13" s="112"/>
      <c r="X13" s="112"/>
      <c r="Y13" s="112"/>
    </row>
    <row r="14" spans="1:26" x14ac:dyDescent="0.25">
      <c r="A14" s="112"/>
      <c r="B14" s="254" t="s">
        <v>616</v>
      </c>
      <c r="C14" s="280">
        <f>+'2. Costos O M PM'!G12</f>
        <v>1013.7</v>
      </c>
      <c r="D14" s="280">
        <v>0.79</v>
      </c>
      <c r="E14" s="280">
        <f t="shared" si="0"/>
        <v>800.82300000000009</v>
      </c>
      <c r="F14" s="174"/>
      <c r="G14" s="174"/>
      <c r="H14" s="112"/>
      <c r="I14" s="112"/>
      <c r="J14" s="112"/>
      <c r="K14" s="112"/>
      <c r="L14" s="112"/>
      <c r="M14" s="112"/>
      <c r="N14" s="112"/>
      <c r="O14" s="112"/>
      <c r="P14" s="112"/>
      <c r="Q14" s="112"/>
      <c r="R14" s="112"/>
      <c r="S14" s="112"/>
      <c r="T14" s="112"/>
      <c r="U14" s="112"/>
      <c r="V14" s="112"/>
      <c r="W14" s="112"/>
      <c r="X14" s="112"/>
      <c r="Y14" s="112"/>
    </row>
    <row r="15" spans="1:26" x14ac:dyDescent="0.25">
      <c r="A15" s="112"/>
      <c r="B15" s="254" t="s">
        <v>617</v>
      </c>
      <c r="C15" s="280">
        <f>+'2. Costos O M PM'!G13</f>
        <v>1013.7</v>
      </c>
      <c r="D15" s="280">
        <v>0.42</v>
      </c>
      <c r="E15" s="280">
        <f t="shared" si="0"/>
        <v>425.75400000000002</v>
      </c>
      <c r="F15" s="174"/>
      <c r="G15" s="174"/>
      <c r="H15" s="112"/>
      <c r="I15" s="112"/>
      <c r="J15" s="112"/>
      <c r="K15" s="112"/>
      <c r="L15" s="112"/>
      <c r="M15" s="112"/>
      <c r="N15" s="112"/>
      <c r="O15" s="112"/>
      <c r="P15" s="112"/>
      <c r="Q15" s="112"/>
      <c r="R15" s="112"/>
      <c r="S15" s="112"/>
      <c r="T15" s="112"/>
      <c r="U15" s="112"/>
      <c r="V15" s="112"/>
      <c r="W15" s="112"/>
      <c r="X15" s="112"/>
      <c r="Y15" s="112"/>
    </row>
    <row r="16" spans="1:26" x14ac:dyDescent="0.25">
      <c r="A16" s="112"/>
      <c r="B16" s="254" t="s">
        <v>618</v>
      </c>
      <c r="C16" s="280">
        <f>+'2. Costos O M PM'!G14</f>
        <v>1013.7</v>
      </c>
      <c r="D16" s="280">
        <v>0.42</v>
      </c>
      <c r="E16" s="280">
        <f t="shared" si="0"/>
        <v>425.75400000000002</v>
      </c>
      <c r="F16" s="174"/>
      <c r="G16" s="174"/>
      <c r="H16" s="112"/>
      <c r="I16" s="112"/>
      <c r="J16" s="112"/>
      <c r="K16" s="112"/>
      <c r="L16" s="112"/>
      <c r="M16" s="112"/>
      <c r="N16" s="112"/>
      <c r="O16" s="112"/>
      <c r="P16" s="112"/>
      <c r="Q16" s="112"/>
      <c r="R16" s="112"/>
      <c r="S16" s="112"/>
      <c r="T16" s="112"/>
      <c r="U16" s="112"/>
      <c r="V16" s="112"/>
      <c r="W16" s="112"/>
      <c r="X16" s="112"/>
      <c r="Y16" s="112"/>
    </row>
    <row r="17" spans="1:25" x14ac:dyDescent="0.25">
      <c r="A17" s="112"/>
      <c r="B17" s="254" t="s">
        <v>619</v>
      </c>
      <c r="C17" s="280">
        <f>+'2. Costos O M PM'!G15</f>
        <v>1013.7</v>
      </c>
      <c r="D17" s="280">
        <v>0.79</v>
      </c>
      <c r="E17" s="280">
        <f t="shared" si="0"/>
        <v>800.82300000000009</v>
      </c>
      <c r="F17" s="174"/>
      <c r="G17" s="174"/>
      <c r="H17" s="112"/>
      <c r="I17" s="112"/>
      <c r="J17" s="112"/>
      <c r="K17" s="112"/>
      <c r="L17" s="112"/>
      <c r="M17" s="112"/>
      <c r="N17" s="112"/>
      <c r="O17" s="112"/>
      <c r="P17" s="112"/>
      <c r="Q17" s="112"/>
      <c r="R17" s="112"/>
      <c r="S17" s="112"/>
      <c r="T17" s="112"/>
      <c r="U17" s="112"/>
      <c r="V17" s="112"/>
      <c r="W17" s="112"/>
      <c r="X17" s="112"/>
      <c r="Y17" s="112"/>
    </row>
    <row r="18" spans="1:25" x14ac:dyDescent="0.25">
      <c r="A18" s="112"/>
      <c r="B18" s="254" t="s">
        <v>620</v>
      </c>
      <c r="C18" s="280">
        <f>+'2. Costos O M PM'!G16</f>
        <v>218</v>
      </c>
      <c r="D18" s="280">
        <v>0.79</v>
      </c>
      <c r="E18" s="280">
        <f t="shared" si="0"/>
        <v>172.22</v>
      </c>
      <c r="F18" s="174"/>
      <c r="G18" s="174"/>
      <c r="H18" s="112"/>
      <c r="I18" s="112"/>
      <c r="J18" s="112"/>
      <c r="K18" s="112"/>
      <c r="L18" s="112"/>
      <c r="M18" s="112"/>
      <c r="N18" s="112"/>
      <c r="O18" s="112"/>
      <c r="P18" s="112"/>
      <c r="Q18" s="112"/>
      <c r="R18" s="112"/>
      <c r="S18" s="112"/>
      <c r="T18" s="112"/>
      <c r="U18" s="112"/>
      <c r="V18" s="112"/>
      <c r="W18" s="112"/>
      <c r="X18" s="112"/>
      <c r="Y18" s="112"/>
    </row>
    <row r="19" spans="1:25" s="338" customFormat="1" x14ac:dyDescent="0.25">
      <c r="A19" s="311"/>
      <c r="B19" s="307" t="s">
        <v>114</v>
      </c>
      <c r="C19" s="269">
        <f>SUM(C12:C18)</f>
        <v>6300.2</v>
      </c>
      <c r="D19" s="269"/>
      <c r="E19" s="269">
        <f>SUM(E12:E18)</f>
        <v>4227.0200000000004</v>
      </c>
      <c r="F19" s="354"/>
      <c r="G19" s="354"/>
      <c r="H19" s="311"/>
      <c r="I19" s="311"/>
      <c r="J19" s="311"/>
      <c r="K19" s="311"/>
      <c r="L19" s="311"/>
      <c r="M19" s="311"/>
      <c r="N19" s="311"/>
      <c r="O19" s="311"/>
      <c r="P19" s="311"/>
      <c r="Q19" s="311"/>
      <c r="R19" s="311"/>
      <c r="S19" s="311"/>
      <c r="T19" s="311"/>
      <c r="U19" s="311"/>
      <c r="V19" s="311"/>
      <c r="W19" s="311"/>
      <c r="X19" s="311"/>
      <c r="Y19" s="311"/>
    </row>
    <row r="20" spans="1:25" s="338" customFormat="1" x14ac:dyDescent="0.25">
      <c r="A20" s="311"/>
      <c r="B20" s="355"/>
      <c r="C20" s="354"/>
      <c r="D20" s="354"/>
      <c r="E20" s="354"/>
      <c r="F20" s="354"/>
      <c r="G20" s="354"/>
      <c r="H20" s="311"/>
      <c r="I20" s="311"/>
      <c r="J20" s="311"/>
      <c r="K20" s="311"/>
      <c r="L20" s="311"/>
      <c r="M20" s="311"/>
      <c r="N20" s="311"/>
      <c r="O20" s="311"/>
      <c r="P20" s="311"/>
      <c r="Q20" s="311"/>
      <c r="R20" s="311"/>
      <c r="S20" s="311"/>
      <c r="T20" s="311"/>
      <c r="U20" s="311"/>
      <c r="V20" s="311"/>
      <c r="W20" s="311"/>
      <c r="X20" s="311"/>
      <c r="Y20" s="311"/>
    </row>
    <row r="21" spans="1:25" s="338" customFormat="1" ht="15.75" customHeight="1" x14ac:dyDescent="0.25">
      <c r="A21" s="311"/>
      <c r="B21" s="552" t="s">
        <v>622</v>
      </c>
      <c r="C21" s="553"/>
      <c r="D21" s="553"/>
      <c r="E21" s="553"/>
      <c r="F21" s="351"/>
      <c r="G21" s="351"/>
      <c r="H21" s="311"/>
      <c r="I21" s="311"/>
      <c r="J21" s="311"/>
      <c r="K21" s="311"/>
      <c r="L21" s="311"/>
      <c r="M21" s="311"/>
      <c r="N21" s="311"/>
      <c r="O21" s="311"/>
      <c r="P21" s="311"/>
      <c r="Q21" s="311"/>
      <c r="R21" s="311"/>
      <c r="S21" s="311"/>
      <c r="T21" s="311"/>
      <c r="U21" s="311"/>
      <c r="V21" s="311"/>
      <c r="W21" s="311"/>
      <c r="X21" s="311"/>
      <c r="Y21" s="311"/>
    </row>
    <row r="22" spans="1:25" x14ac:dyDescent="0.25">
      <c r="A22" s="112"/>
      <c r="B22" s="574" t="s">
        <v>63</v>
      </c>
      <c r="C22" s="573"/>
      <c r="D22" s="573"/>
      <c r="E22" s="573"/>
      <c r="F22" s="248"/>
      <c r="G22" s="248"/>
      <c r="H22" s="112"/>
      <c r="I22" s="112"/>
      <c r="J22" s="112"/>
      <c r="K22" s="112"/>
      <c r="L22" s="112"/>
      <c r="M22" s="112"/>
      <c r="N22" s="112"/>
      <c r="O22" s="112"/>
      <c r="P22" s="112"/>
      <c r="Q22" s="112"/>
      <c r="R22" s="112"/>
      <c r="S22" s="112"/>
      <c r="T22" s="112"/>
      <c r="U22" s="112"/>
      <c r="V22" s="112"/>
      <c r="W22" s="112"/>
      <c r="X22" s="112"/>
      <c r="Y22" s="112"/>
    </row>
    <row r="23" spans="1:25" x14ac:dyDescent="0.25">
      <c r="A23" s="112"/>
      <c r="B23" s="254" t="s">
        <v>624</v>
      </c>
      <c r="C23" s="280">
        <f>+'2. Costos O M PM'!F21</f>
        <v>450</v>
      </c>
      <c r="D23" s="280">
        <v>0.86750000000000005</v>
      </c>
      <c r="E23" s="280">
        <f t="shared" ref="E23:E29" si="1">+C23*D23</f>
        <v>390.375</v>
      </c>
      <c r="F23" s="174"/>
      <c r="G23" s="174"/>
      <c r="H23" s="112"/>
      <c r="I23" s="112"/>
      <c r="J23" s="112"/>
      <c r="K23" s="112"/>
      <c r="L23" s="112"/>
      <c r="M23" s="112"/>
      <c r="N23" s="112"/>
      <c r="O23" s="112"/>
      <c r="P23" s="112"/>
      <c r="Q23" s="112"/>
      <c r="R23" s="112"/>
      <c r="S23" s="112"/>
      <c r="T23" s="112"/>
      <c r="U23" s="112"/>
      <c r="V23" s="112"/>
      <c r="W23" s="112"/>
      <c r="X23" s="112"/>
      <c r="Y23" s="112"/>
    </row>
    <row r="24" spans="1:25" ht="15.75" customHeight="1" x14ac:dyDescent="0.25">
      <c r="A24" s="112"/>
      <c r="B24" s="254" t="s">
        <v>625</v>
      </c>
      <c r="C24" s="280">
        <f>+'2. Costos O M PM'!F22</f>
        <v>50</v>
      </c>
      <c r="D24" s="280">
        <v>0.86750000000000005</v>
      </c>
      <c r="E24" s="280">
        <f t="shared" si="1"/>
        <v>43.375</v>
      </c>
      <c r="F24" s="174"/>
      <c r="G24" s="174"/>
      <c r="H24" s="112"/>
      <c r="I24" s="112"/>
      <c r="J24" s="112"/>
      <c r="K24" s="112"/>
      <c r="L24" s="112"/>
      <c r="M24" s="112"/>
      <c r="N24" s="112"/>
      <c r="O24" s="112"/>
      <c r="P24" s="112"/>
      <c r="Q24" s="112"/>
      <c r="R24" s="112"/>
      <c r="S24" s="112"/>
      <c r="T24" s="112"/>
      <c r="U24" s="112"/>
      <c r="V24" s="112"/>
      <c r="W24" s="112"/>
      <c r="X24" s="112"/>
      <c r="Y24" s="112"/>
    </row>
    <row r="25" spans="1:25" ht="15.75" customHeight="1" x14ac:dyDescent="0.25">
      <c r="A25" s="112"/>
      <c r="B25" s="254" t="s">
        <v>627</v>
      </c>
      <c r="C25" s="280">
        <f>+'2. Costos O M PM'!F23</f>
        <v>30</v>
      </c>
      <c r="D25" s="280">
        <v>0.86750000000000005</v>
      </c>
      <c r="E25" s="280">
        <f t="shared" si="1"/>
        <v>26.025000000000002</v>
      </c>
      <c r="F25" s="174"/>
      <c r="G25" s="174"/>
      <c r="H25" s="112"/>
      <c r="I25" s="112"/>
      <c r="J25" s="112"/>
      <c r="K25" s="112"/>
      <c r="L25" s="112"/>
      <c r="M25" s="112"/>
      <c r="N25" s="112"/>
      <c r="O25" s="112"/>
      <c r="P25" s="112"/>
      <c r="Q25" s="112"/>
      <c r="R25" s="112"/>
      <c r="S25" s="112"/>
      <c r="T25" s="112"/>
      <c r="U25" s="112"/>
      <c r="V25" s="112"/>
      <c r="W25" s="112"/>
      <c r="X25" s="112"/>
      <c r="Y25" s="112"/>
    </row>
    <row r="26" spans="1:25" ht="15.75" customHeight="1" x14ac:dyDescent="0.25">
      <c r="A26" s="112"/>
      <c r="B26" s="254" t="s">
        <v>628</v>
      </c>
      <c r="C26" s="280">
        <f>+'2. Costos O M PM'!F24</f>
        <v>150</v>
      </c>
      <c r="D26" s="280">
        <v>0.86750000000000005</v>
      </c>
      <c r="E26" s="280">
        <f t="shared" si="1"/>
        <v>130.125</v>
      </c>
      <c r="F26" s="174"/>
      <c r="G26" s="174"/>
      <c r="H26" s="112"/>
      <c r="I26" s="112"/>
      <c r="J26" s="112"/>
      <c r="K26" s="112"/>
      <c r="L26" s="112"/>
      <c r="M26" s="112"/>
      <c r="N26" s="112"/>
      <c r="O26" s="112"/>
      <c r="P26" s="112"/>
      <c r="Q26" s="112"/>
      <c r="R26" s="112"/>
      <c r="S26" s="112"/>
      <c r="T26" s="112"/>
      <c r="U26" s="112"/>
      <c r="V26" s="112"/>
      <c r="W26" s="112"/>
      <c r="X26" s="112"/>
      <c r="Y26" s="112"/>
    </row>
    <row r="27" spans="1:25" ht="15.75" customHeight="1" x14ac:dyDescent="0.25">
      <c r="A27" s="112"/>
      <c r="B27" s="254" t="s">
        <v>630</v>
      </c>
      <c r="C27" s="280">
        <f>+'2. Costos O M PM'!F25</f>
        <v>180</v>
      </c>
      <c r="D27" s="280">
        <v>0.86750000000000005</v>
      </c>
      <c r="E27" s="280">
        <f t="shared" si="1"/>
        <v>156.15</v>
      </c>
      <c r="F27" s="174"/>
      <c r="G27" s="174"/>
      <c r="H27" s="112"/>
      <c r="I27" s="112"/>
      <c r="J27" s="112"/>
      <c r="K27" s="112"/>
      <c r="L27" s="112"/>
      <c r="M27" s="112"/>
      <c r="N27" s="112"/>
      <c r="O27" s="112"/>
      <c r="P27" s="112"/>
      <c r="Q27" s="112"/>
      <c r="R27" s="112"/>
      <c r="S27" s="112"/>
      <c r="T27" s="112"/>
      <c r="U27" s="112"/>
      <c r="V27" s="112"/>
      <c r="W27" s="112"/>
      <c r="X27" s="112"/>
      <c r="Y27" s="112"/>
    </row>
    <row r="28" spans="1:25" ht="15.75" customHeight="1" x14ac:dyDescent="0.25">
      <c r="A28" s="112"/>
      <c r="B28" s="254" t="s">
        <v>620</v>
      </c>
      <c r="C28" s="280">
        <f>+'2. Costos O M PM'!F26</f>
        <v>80</v>
      </c>
      <c r="D28" s="280">
        <v>0.86750000000000005</v>
      </c>
      <c r="E28" s="280">
        <f t="shared" si="1"/>
        <v>69.400000000000006</v>
      </c>
      <c r="F28" s="174"/>
      <c r="G28" s="174"/>
      <c r="H28" s="112"/>
      <c r="I28" s="112"/>
      <c r="J28" s="112"/>
      <c r="K28" s="112"/>
      <c r="L28" s="112"/>
      <c r="M28" s="112"/>
      <c r="N28" s="112"/>
      <c r="O28" s="112"/>
      <c r="P28" s="112"/>
      <c r="Q28" s="112"/>
      <c r="R28" s="112"/>
      <c r="S28" s="112"/>
      <c r="T28" s="112"/>
      <c r="U28" s="112"/>
      <c r="V28" s="112"/>
      <c r="W28" s="112"/>
      <c r="X28" s="112"/>
      <c r="Y28" s="112"/>
    </row>
    <row r="29" spans="1:25" ht="15.75" customHeight="1" x14ac:dyDescent="0.25">
      <c r="A29" s="112"/>
      <c r="B29" s="307" t="s">
        <v>114</v>
      </c>
      <c r="C29" s="269">
        <f>SUM(C22:C28)</f>
        <v>940</v>
      </c>
      <c r="D29" s="280">
        <v>0.86750000000000005</v>
      </c>
      <c r="E29" s="269">
        <f t="shared" si="1"/>
        <v>815.45</v>
      </c>
      <c r="F29" s="292"/>
      <c r="G29" s="292"/>
      <c r="H29" s="112"/>
      <c r="I29" s="112"/>
      <c r="J29" s="112"/>
      <c r="K29" s="112"/>
      <c r="L29" s="112"/>
      <c r="M29" s="112"/>
      <c r="N29" s="112"/>
      <c r="O29" s="112"/>
      <c r="P29" s="112"/>
      <c r="Q29" s="112"/>
      <c r="R29" s="112"/>
      <c r="S29" s="112"/>
      <c r="T29" s="112"/>
      <c r="U29" s="112"/>
      <c r="V29" s="112"/>
      <c r="W29" s="112"/>
      <c r="X29" s="112"/>
      <c r="Y29" s="112"/>
    </row>
    <row r="30" spans="1:25" s="295" customFormat="1" ht="15.75" customHeight="1" x14ac:dyDescent="0.25">
      <c r="A30" s="311"/>
      <c r="B30" s="355"/>
      <c r="C30" s="354"/>
      <c r="D30" s="268"/>
      <c r="E30" s="354"/>
      <c r="F30" s="354"/>
      <c r="G30" s="354"/>
      <c r="H30" s="311"/>
      <c r="I30" s="311"/>
      <c r="J30" s="311"/>
      <c r="K30" s="311"/>
      <c r="L30" s="311"/>
      <c r="M30" s="311"/>
      <c r="N30" s="311"/>
      <c r="O30" s="311"/>
      <c r="P30" s="311"/>
      <c r="Q30" s="311"/>
      <c r="R30" s="311"/>
      <c r="S30" s="311"/>
      <c r="T30" s="311"/>
      <c r="U30" s="311"/>
      <c r="V30" s="311"/>
      <c r="W30" s="311"/>
      <c r="X30" s="311"/>
      <c r="Y30" s="311"/>
    </row>
    <row r="31" spans="1:25" ht="15.75" customHeight="1" x14ac:dyDescent="0.25">
      <c r="A31" s="112"/>
      <c r="B31" s="557" t="s">
        <v>648</v>
      </c>
      <c r="C31" s="558"/>
      <c r="D31" s="558"/>
      <c r="E31" s="558"/>
      <c r="F31" s="248"/>
      <c r="G31" s="248"/>
      <c r="H31" s="112"/>
      <c r="I31" s="112"/>
      <c r="J31" s="112"/>
      <c r="K31" s="112"/>
      <c r="L31" s="112"/>
      <c r="M31" s="112"/>
      <c r="N31" s="112"/>
      <c r="O31" s="112"/>
      <c r="P31" s="112"/>
      <c r="Q31" s="112"/>
      <c r="R31" s="112"/>
      <c r="S31" s="112"/>
      <c r="T31" s="112"/>
      <c r="U31" s="112"/>
      <c r="V31" s="112"/>
      <c r="W31" s="112"/>
      <c r="X31" s="112"/>
      <c r="Y31" s="112"/>
    </row>
    <row r="32" spans="1:25" s="295" customFormat="1" ht="15.75" customHeight="1" x14ac:dyDescent="0.25">
      <c r="A32" s="311"/>
      <c r="B32" s="259"/>
      <c r="C32" s="340"/>
      <c r="D32" s="340"/>
      <c r="E32" s="340"/>
      <c r="F32" s="351"/>
      <c r="G32" s="351"/>
      <c r="H32" s="311"/>
      <c r="I32" s="311"/>
      <c r="J32" s="311"/>
      <c r="K32" s="311"/>
      <c r="L32" s="311"/>
      <c r="M32" s="311"/>
      <c r="N32" s="311"/>
      <c r="O32" s="311"/>
      <c r="P32" s="311"/>
      <c r="Q32" s="311"/>
      <c r="R32" s="311"/>
      <c r="S32" s="311"/>
      <c r="T32" s="311"/>
      <c r="U32" s="311"/>
      <c r="V32" s="311"/>
      <c r="W32" s="311"/>
      <c r="X32" s="311"/>
      <c r="Y32" s="311"/>
    </row>
    <row r="33" spans="1:32" ht="48" customHeight="1" x14ac:dyDescent="0.25">
      <c r="A33" s="112"/>
      <c r="B33" s="213" t="s">
        <v>63</v>
      </c>
      <c r="C33" s="247" t="s">
        <v>270</v>
      </c>
      <c r="D33" s="391" t="s">
        <v>590</v>
      </c>
      <c r="E33" s="309" t="s">
        <v>632</v>
      </c>
      <c r="G33" s="248"/>
      <c r="H33" s="112"/>
      <c r="I33" s="112"/>
      <c r="J33" s="112"/>
      <c r="K33" s="112"/>
      <c r="L33" s="112"/>
      <c r="M33" s="112"/>
      <c r="N33" s="112"/>
      <c r="O33" s="112"/>
      <c r="P33" s="112"/>
      <c r="Q33" s="112"/>
      <c r="R33" s="112"/>
      <c r="S33" s="112"/>
      <c r="T33" s="112"/>
      <c r="U33" s="112"/>
      <c r="V33" s="112"/>
      <c r="W33" s="112"/>
      <c r="X33" s="112"/>
      <c r="Y33" s="112"/>
    </row>
    <row r="34" spans="1:32" ht="15.75" customHeight="1" x14ac:dyDescent="0.25">
      <c r="A34" s="112"/>
      <c r="B34" s="307" t="s">
        <v>475</v>
      </c>
      <c r="C34" s="269">
        <f>+C35+C36</f>
        <v>560</v>
      </c>
      <c r="D34" s="261">
        <v>0.84750000000000003</v>
      </c>
      <c r="E34" s="269">
        <f>+E35+E36</f>
        <v>474.6</v>
      </c>
      <c r="F34" s="292"/>
      <c r="G34" s="292"/>
      <c r="H34" s="112"/>
      <c r="I34" s="112"/>
      <c r="J34" s="112"/>
      <c r="K34" s="112"/>
      <c r="L34" s="112"/>
      <c r="M34" s="112"/>
      <c r="N34" s="112"/>
      <c r="O34" s="112"/>
      <c r="P34" s="112"/>
      <c r="Q34" s="112"/>
      <c r="R34" s="112"/>
      <c r="S34" s="112"/>
      <c r="T34" s="112"/>
      <c r="U34" s="112"/>
      <c r="V34" s="112"/>
      <c r="W34" s="112"/>
      <c r="X34" s="112"/>
      <c r="Y34" s="112"/>
    </row>
    <row r="35" spans="1:32" ht="15.75" customHeight="1" x14ac:dyDescent="0.25">
      <c r="A35" s="112"/>
      <c r="B35" s="254" t="s">
        <v>633</v>
      </c>
      <c r="C35" s="280">
        <f>+'2. Costos O M PM'!F33</f>
        <v>400</v>
      </c>
      <c r="D35" s="261">
        <v>0.84750000000000003</v>
      </c>
      <c r="E35" s="280">
        <f>+C35*D35</f>
        <v>339</v>
      </c>
      <c r="F35" s="174"/>
      <c r="G35" s="174"/>
      <c r="H35" s="112"/>
      <c r="I35" s="112"/>
      <c r="J35" s="112"/>
      <c r="K35" s="112"/>
      <c r="L35" s="112"/>
      <c r="M35" s="112"/>
      <c r="N35" s="112"/>
      <c r="O35" s="112"/>
      <c r="P35" s="112"/>
      <c r="Q35" s="112"/>
      <c r="R35" s="112"/>
      <c r="S35" s="112"/>
      <c r="T35" s="112"/>
      <c r="U35" s="112"/>
      <c r="V35" s="112"/>
      <c r="W35" s="112"/>
      <c r="X35" s="112"/>
      <c r="Y35" s="112"/>
    </row>
    <row r="36" spans="1:32" ht="15.75" customHeight="1" x14ac:dyDescent="0.25">
      <c r="A36" s="112"/>
      <c r="B36" s="254" t="s">
        <v>635</v>
      </c>
      <c r="C36" s="280">
        <f>+'2. Costos O M PM'!F34</f>
        <v>160</v>
      </c>
      <c r="D36" s="261">
        <v>0.84750000000000003</v>
      </c>
      <c r="E36" s="280">
        <f>+C36*D36</f>
        <v>135.6</v>
      </c>
      <c r="F36" s="174"/>
      <c r="G36" s="174"/>
      <c r="H36" s="112"/>
      <c r="I36" s="112"/>
      <c r="J36" s="112"/>
      <c r="K36" s="112"/>
      <c r="L36" s="112"/>
      <c r="M36" s="112"/>
      <c r="N36" s="112"/>
      <c r="O36" s="112"/>
      <c r="P36" s="112"/>
      <c r="Q36" s="112"/>
      <c r="R36" s="112"/>
      <c r="S36" s="112"/>
      <c r="T36" s="112"/>
      <c r="U36" s="112"/>
      <c r="V36" s="112"/>
      <c r="W36" s="112"/>
      <c r="X36" s="112"/>
      <c r="Y36" s="112"/>
    </row>
    <row r="37" spans="1:32" ht="15.75" customHeight="1" x14ac:dyDescent="0.25">
      <c r="A37" s="112"/>
      <c r="B37" s="307" t="s">
        <v>637</v>
      </c>
      <c r="C37" s="269">
        <f>SUM(C38:C41)</f>
        <v>315</v>
      </c>
      <c r="D37" s="261">
        <v>0.84750000000000003</v>
      </c>
      <c r="E37" s="269">
        <f>SUM(E38:E41)</f>
        <v>266.96249999999998</v>
      </c>
      <c r="F37" s="292"/>
      <c r="G37" s="292"/>
      <c r="H37" s="112"/>
      <c r="I37" s="112"/>
      <c r="J37" s="112"/>
      <c r="K37" s="112"/>
      <c r="L37" s="112"/>
      <c r="M37" s="112"/>
      <c r="N37" s="112"/>
      <c r="O37" s="112"/>
      <c r="P37" s="112"/>
      <c r="Q37" s="112"/>
      <c r="R37" s="112"/>
      <c r="S37" s="112"/>
      <c r="T37" s="112"/>
      <c r="U37" s="112"/>
      <c r="V37" s="112"/>
      <c r="W37" s="112"/>
      <c r="X37" s="112"/>
      <c r="Y37" s="112"/>
    </row>
    <row r="38" spans="1:32" ht="15.75" customHeight="1" x14ac:dyDescent="0.25">
      <c r="A38" s="112"/>
      <c r="B38" s="254" t="s">
        <v>638</v>
      </c>
      <c r="C38" s="280">
        <f>+'2. Costos O M PM'!F36</f>
        <v>180</v>
      </c>
      <c r="D38" s="261">
        <v>0.84750000000000003</v>
      </c>
      <c r="E38" s="280">
        <f t="shared" ref="E38:E41" si="2">+C38*D38</f>
        <v>152.55000000000001</v>
      </c>
      <c r="F38" s="174"/>
      <c r="G38" s="174"/>
      <c r="H38" s="112"/>
      <c r="I38" s="112"/>
      <c r="J38" s="112"/>
      <c r="K38" s="112"/>
      <c r="L38" s="112"/>
      <c r="M38" s="112"/>
      <c r="N38" s="112"/>
      <c r="O38" s="112"/>
      <c r="P38" s="112"/>
      <c r="Q38" s="112"/>
      <c r="R38" s="112"/>
      <c r="S38" s="112"/>
      <c r="T38" s="112"/>
      <c r="U38" s="112"/>
      <c r="V38" s="112"/>
      <c r="W38" s="112"/>
      <c r="X38" s="112"/>
      <c r="Y38" s="112"/>
    </row>
    <row r="39" spans="1:32" ht="15.75" customHeight="1" x14ac:dyDescent="0.25">
      <c r="A39" s="112"/>
      <c r="B39" s="254" t="s">
        <v>639</v>
      </c>
      <c r="C39" s="280">
        <f>+'2. Costos O M PM'!F37</f>
        <v>20</v>
      </c>
      <c r="D39" s="261">
        <v>0.84750000000000003</v>
      </c>
      <c r="E39" s="280">
        <f t="shared" si="2"/>
        <v>16.95</v>
      </c>
      <c r="F39" s="174"/>
      <c r="G39" s="174"/>
      <c r="H39" s="112"/>
      <c r="I39" s="112"/>
      <c r="J39" s="112"/>
      <c r="K39" s="112"/>
      <c r="L39" s="112"/>
      <c r="M39" s="112"/>
      <c r="N39" s="112"/>
      <c r="O39" s="112"/>
      <c r="P39" s="112"/>
      <c r="Q39" s="112"/>
      <c r="R39" s="112"/>
      <c r="S39" s="112"/>
      <c r="T39" s="112"/>
      <c r="U39" s="112"/>
      <c r="V39" s="112"/>
      <c r="W39" s="112"/>
      <c r="X39" s="112"/>
      <c r="Y39" s="112"/>
    </row>
    <row r="40" spans="1:32" ht="15.75" customHeight="1" x14ac:dyDescent="0.25">
      <c r="A40" s="112"/>
      <c r="B40" s="254" t="s">
        <v>627</v>
      </c>
      <c r="C40" s="280">
        <f>+'2. Costos O M PM'!F38</f>
        <v>35</v>
      </c>
      <c r="D40" s="261">
        <v>0.84750000000000003</v>
      </c>
      <c r="E40" s="280">
        <f t="shared" si="2"/>
        <v>29.662500000000001</v>
      </c>
      <c r="F40" s="174"/>
      <c r="G40" s="174"/>
      <c r="H40" s="112"/>
      <c r="I40" s="112"/>
      <c r="J40" s="112"/>
      <c r="K40" s="112"/>
      <c r="L40" s="112"/>
      <c r="M40" s="112"/>
      <c r="N40" s="112"/>
      <c r="O40" s="112"/>
      <c r="P40" s="112"/>
      <c r="Q40" s="112"/>
      <c r="R40" s="112"/>
      <c r="S40" s="112"/>
      <c r="T40" s="112"/>
      <c r="U40" s="112"/>
      <c r="V40" s="112"/>
      <c r="W40" s="112"/>
      <c r="X40" s="112"/>
      <c r="Y40" s="112"/>
    </row>
    <row r="41" spans="1:32" ht="15.75" customHeight="1" x14ac:dyDescent="0.25">
      <c r="A41" s="112"/>
      <c r="B41" s="254" t="s">
        <v>585</v>
      </c>
      <c r="C41" s="280">
        <f>+'2. Costos O M PM'!F39</f>
        <v>80</v>
      </c>
      <c r="D41" s="261">
        <v>0.84750000000000003</v>
      </c>
      <c r="E41" s="280">
        <f t="shared" si="2"/>
        <v>67.8</v>
      </c>
      <c r="F41" s="174"/>
      <c r="G41" s="174"/>
      <c r="H41" s="112"/>
      <c r="I41" s="112"/>
      <c r="J41" s="112"/>
      <c r="K41" s="112"/>
      <c r="L41" s="112"/>
      <c r="M41" s="112"/>
      <c r="N41" s="112"/>
      <c r="O41" s="112"/>
      <c r="P41" s="112"/>
      <c r="Q41" s="112"/>
      <c r="R41" s="112"/>
      <c r="S41" s="112"/>
      <c r="T41" s="112"/>
      <c r="U41" s="112"/>
      <c r="V41" s="112"/>
      <c r="W41" s="112"/>
      <c r="X41" s="112"/>
      <c r="Y41" s="112"/>
    </row>
    <row r="42" spans="1:32" ht="15.75" customHeight="1" x14ac:dyDescent="0.25">
      <c r="A42" s="112"/>
      <c r="B42" s="307" t="s">
        <v>640</v>
      </c>
      <c r="C42" s="269">
        <f>+C43</f>
        <v>240</v>
      </c>
      <c r="D42" s="261">
        <v>0.84750000000000003</v>
      </c>
      <c r="E42" s="269">
        <f>+E43</f>
        <v>203.4</v>
      </c>
      <c r="F42" s="292"/>
      <c r="G42" s="292"/>
      <c r="H42" s="112"/>
      <c r="I42" s="112"/>
      <c r="J42" s="112"/>
      <c r="K42" s="112"/>
      <c r="L42" s="112"/>
      <c r="M42" s="112"/>
      <c r="N42" s="112"/>
      <c r="O42" s="112"/>
      <c r="P42" s="112"/>
      <c r="Q42" s="112"/>
      <c r="R42" s="112"/>
      <c r="S42" s="112"/>
      <c r="T42" s="112"/>
      <c r="U42" s="112"/>
      <c r="V42" s="112"/>
      <c r="W42" s="112"/>
      <c r="X42" s="112"/>
      <c r="Y42" s="112"/>
    </row>
    <row r="43" spans="1:32" ht="15.75" customHeight="1" x14ac:dyDescent="0.25">
      <c r="A43" s="112"/>
      <c r="B43" s="254" t="s">
        <v>633</v>
      </c>
      <c r="C43" s="280">
        <f>+'2. Costos O M PM'!F41</f>
        <v>240</v>
      </c>
      <c r="D43" s="261">
        <v>0.84750000000000003</v>
      </c>
      <c r="E43" s="280">
        <f>+C43*D43</f>
        <v>203.4</v>
      </c>
      <c r="F43" s="174"/>
      <c r="G43" s="174"/>
      <c r="H43" s="112"/>
      <c r="I43" s="112"/>
      <c r="J43" s="112"/>
      <c r="K43" s="112"/>
      <c r="L43" s="112"/>
      <c r="M43" s="112"/>
      <c r="N43" s="112"/>
      <c r="O43" s="112"/>
      <c r="P43" s="112"/>
      <c r="Q43" s="112"/>
      <c r="R43" s="112"/>
      <c r="S43" s="112"/>
      <c r="T43" s="112"/>
      <c r="U43" s="112"/>
      <c r="V43" s="112"/>
      <c r="W43" s="112"/>
      <c r="X43" s="112"/>
      <c r="Y43" s="112"/>
    </row>
    <row r="44" spans="1:32" ht="28.5" x14ac:dyDescent="0.25">
      <c r="A44" s="112"/>
      <c r="B44" s="307" t="s">
        <v>641</v>
      </c>
      <c r="C44" s="269">
        <f>SUM(C45:C46)</f>
        <v>360</v>
      </c>
      <c r="D44" s="261">
        <v>0.84750000000000003</v>
      </c>
      <c r="E44" s="269">
        <f>SUM(E45:E46)</f>
        <v>305.10000000000002</v>
      </c>
      <c r="F44" s="292"/>
      <c r="G44" s="292"/>
      <c r="H44" s="112"/>
      <c r="I44" s="112"/>
      <c r="J44" s="112"/>
      <c r="K44" s="112"/>
      <c r="L44" s="112"/>
      <c r="M44" s="112"/>
      <c r="N44" s="112"/>
      <c r="O44" s="112"/>
      <c r="P44" s="112"/>
      <c r="Q44" s="112"/>
      <c r="R44" s="112"/>
      <c r="S44" s="112"/>
      <c r="T44" s="112"/>
      <c r="U44" s="112"/>
      <c r="V44" s="112"/>
      <c r="W44" s="112"/>
      <c r="X44" s="112"/>
      <c r="Y44" s="112"/>
    </row>
    <row r="45" spans="1:32" ht="15.75" customHeight="1" x14ac:dyDescent="0.25">
      <c r="A45" s="112"/>
      <c r="B45" s="254" t="s">
        <v>642</v>
      </c>
      <c r="C45" s="280">
        <f>+'2. Costos O M PM'!F43</f>
        <v>150</v>
      </c>
      <c r="D45" s="261">
        <v>0.84750000000000003</v>
      </c>
      <c r="E45" s="280">
        <f>+C45*D45</f>
        <v>127.125</v>
      </c>
      <c r="F45" s="174"/>
      <c r="G45" s="174"/>
      <c r="H45" s="112"/>
      <c r="I45" s="112"/>
      <c r="J45" s="112"/>
      <c r="K45" s="112"/>
      <c r="L45" s="112"/>
      <c r="M45" s="112"/>
      <c r="N45" s="112"/>
      <c r="O45" s="112"/>
      <c r="P45" s="112"/>
      <c r="Q45" s="112"/>
      <c r="R45" s="112"/>
      <c r="S45" s="112"/>
      <c r="T45" s="112"/>
      <c r="U45" s="112"/>
      <c r="V45" s="112"/>
      <c r="W45" s="112"/>
      <c r="X45" s="112"/>
      <c r="Y45" s="112"/>
    </row>
    <row r="46" spans="1:32" ht="15.75" customHeight="1" x14ac:dyDescent="0.25">
      <c r="A46" s="112"/>
      <c r="B46" s="254" t="s">
        <v>644</v>
      </c>
      <c r="C46" s="280">
        <f>+'2. Costos O M PM'!F44</f>
        <v>210</v>
      </c>
      <c r="D46" s="261">
        <v>0.84750000000000003</v>
      </c>
      <c r="E46" s="280">
        <f t="shared" ref="E46" si="3">+C46*D46</f>
        <v>177.97499999999999</v>
      </c>
      <c r="F46" s="174"/>
      <c r="G46" s="174"/>
      <c r="H46" s="112"/>
      <c r="I46" s="112"/>
      <c r="J46" s="112"/>
      <c r="K46" s="112"/>
      <c r="L46" s="112"/>
      <c r="M46" s="112"/>
      <c r="N46" s="112"/>
      <c r="O46" s="112"/>
      <c r="P46" s="112"/>
      <c r="Q46" s="112"/>
      <c r="R46" s="112"/>
      <c r="S46" s="112"/>
      <c r="T46" s="112"/>
      <c r="U46" s="112"/>
      <c r="V46" s="112"/>
      <c r="W46" s="112"/>
      <c r="X46" s="112"/>
      <c r="Y46" s="112"/>
    </row>
    <row r="47" spans="1:32" ht="15.75" customHeight="1" x14ac:dyDescent="0.25">
      <c r="A47" s="112"/>
      <c r="B47" s="307" t="s">
        <v>645</v>
      </c>
      <c r="C47" s="269">
        <f>+C34+C37+C42+C44</f>
        <v>1475</v>
      </c>
      <c r="D47" s="261">
        <v>0.84750000000000003</v>
      </c>
      <c r="E47" s="269">
        <f>+E34+E37+E42+E44</f>
        <v>1250.0625</v>
      </c>
      <c r="F47" s="292"/>
      <c r="G47" s="292"/>
      <c r="H47" s="112"/>
      <c r="I47" s="112"/>
      <c r="J47" s="112"/>
      <c r="K47" s="112"/>
      <c r="L47" s="112"/>
      <c r="M47" s="112"/>
      <c r="N47" s="112"/>
      <c r="O47" s="112"/>
      <c r="P47" s="112"/>
      <c r="Q47" s="112"/>
      <c r="R47" s="112"/>
      <c r="S47" s="112"/>
      <c r="T47" s="112"/>
      <c r="U47" s="112"/>
      <c r="V47" s="112"/>
      <c r="W47" s="112"/>
      <c r="X47" s="112"/>
      <c r="Y47" s="112"/>
    </row>
    <row r="48" spans="1:32" ht="15.75" customHeight="1" x14ac:dyDescent="0.25">
      <c r="A48" s="112"/>
      <c r="B48" s="112"/>
      <c r="C48" s="112"/>
      <c r="D48" s="112"/>
      <c r="E48" s="112"/>
      <c r="F48" s="112"/>
      <c r="G48" s="112"/>
      <c r="H48" s="112"/>
      <c r="I48" s="112"/>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12"/>
    </row>
    <row r="49" spans="1:32" x14ac:dyDescent="0.25">
      <c r="A49" s="112"/>
      <c r="B49" s="603" t="s">
        <v>774</v>
      </c>
      <c r="C49" s="603"/>
      <c r="D49" s="603"/>
      <c r="E49" s="603"/>
      <c r="F49" s="603"/>
      <c r="G49" s="603"/>
      <c r="H49" s="603"/>
      <c r="I49" s="603"/>
      <c r="J49" s="603"/>
      <c r="K49" s="603"/>
      <c r="L49" s="603"/>
      <c r="M49" s="112"/>
      <c r="N49" s="112"/>
      <c r="O49" s="112"/>
      <c r="P49" s="112"/>
      <c r="Q49" s="112"/>
      <c r="R49" s="112"/>
      <c r="S49" s="112"/>
      <c r="T49" s="112"/>
      <c r="U49" s="112"/>
      <c r="V49" s="112"/>
      <c r="W49" s="112"/>
      <c r="X49" s="112"/>
      <c r="Y49" s="112"/>
      <c r="Z49" s="112"/>
      <c r="AA49" s="112"/>
      <c r="AB49" s="112"/>
      <c r="AC49" s="112"/>
      <c r="AD49" s="112"/>
      <c r="AE49" s="112"/>
      <c r="AF49" s="112"/>
    </row>
    <row r="50" spans="1:32" ht="15.75" customHeight="1" x14ac:dyDescent="0.25">
      <c r="A50" s="112"/>
      <c r="B50" s="248"/>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row>
    <row r="51" spans="1:32" ht="15.75" customHeight="1" x14ac:dyDescent="0.25">
      <c r="A51" s="112"/>
      <c r="B51" s="574" t="s">
        <v>63</v>
      </c>
      <c r="C51" s="262">
        <v>1</v>
      </c>
      <c r="D51" s="262">
        <v>2</v>
      </c>
      <c r="E51" s="262">
        <v>3</v>
      </c>
      <c r="F51" s="262">
        <v>4</v>
      </c>
      <c r="G51" s="262">
        <v>5</v>
      </c>
      <c r="H51" s="262">
        <v>6</v>
      </c>
      <c r="I51" s="262">
        <v>7</v>
      </c>
      <c r="J51" s="262">
        <v>8</v>
      </c>
      <c r="K51" s="262">
        <v>9</v>
      </c>
      <c r="L51" s="262">
        <v>10</v>
      </c>
      <c r="M51" s="112"/>
      <c r="N51" s="112"/>
      <c r="O51" s="112"/>
      <c r="P51" s="112"/>
      <c r="Q51" s="112"/>
      <c r="R51" s="112"/>
      <c r="S51" s="112"/>
      <c r="T51" s="112"/>
      <c r="U51" s="112"/>
      <c r="V51" s="112"/>
      <c r="W51" s="112"/>
      <c r="X51" s="112"/>
      <c r="Y51" s="112"/>
      <c r="Z51" s="112"/>
      <c r="AA51" s="112"/>
      <c r="AB51" s="112"/>
      <c r="AC51" s="112"/>
      <c r="AD51" s="112"/>
      <c r="AE51" s="112"/>
      <c r="AF51" s="112"/>
    </row>
    <row r="52" spans="1:32" ht="15.75" customHeight="1" x14ac:dyDescent="0.25">
      <c r="A52" s="112"/>
      <c r="B52" s="582"/>
      <c r="C52" s="269">
        <v>2020</v>
      </c>
      <c r="D52" s="269">
        <v>2021</v>
      </c>
      <c r="E52" s="269">
        <v>2022</v>
      </c>
      <c r="F52" s="269">
        <v>2023</v>
      </c>
      <c r="G52" s="269">
        <v>2024</v>
      </c>
      <c r="H52" s="269">
        <v>2025</v>
      </c>
      <c r="I52" s="269">
        <v>2026</v>
      </c>
      <c r="J52" s="269">
        <v>2027</v>
      </c>
      <c r="K52" s="269">
        <v>2028</v>
      </c>
      <c r="L52" s="269">
        <v>2029</v>
      </c>
      <c r="M52" s="112"/>
      <c r="N52" s="112"/>
      <c r="O52" s="112"/>
      <c r="P52" s="112"/>
      <c r="Q52" s="112"/>
      <c r="R52" s="112"/>
      <c r="S52" s="112"/>
      <c r="T52" s="112"/>
      <c r="U52" s="112"/>
      <c r="V52" s="112"/>
      <c r="W52" s="112"/>
      <c r="X52" s="112"/>
      <c r="Y52" s="112"/>
      <c r="Z52" s="112"/>
      <c r="AA52" s="112"/>
      <c r="AB52" s="112"/>
      <c r="AC52" s="112"/>
      <c r="AD52" s="112"/>
      <c r="AE52" s="112"/>
      <c r="AF52" s="112"/>
    </row>
    <row r="53" spans="1:32" ht="15.75" customHeight="1" x14ac:dyDescent="0.25">
      <c r="A53" s="112"/>
      <c r="B53" s="307" t="s">
        <v>647</v>
      </c>
      <c r="C53" s="280">
        <f>+C54+C55</f>
        <v>60509.640000000007</v>
      </c>
      <c r="D53" s="280">
        <f t="shared" ref="D53:L53" si="4">+D54+D55</f>
        <v>60509.640000000007</v>
      </c>
      <c r="E53" s="280">
        <f t="shared" si="4"/>
        <v>60509.640000000007</v>
      </c>
      <c r="F53" s="280">
        <f t="shared" si="4"/>
        <v>60509.640000000007</v>
      </c>
      <c r="G53" s="280">
        <f t="shared" si="4"/>
        <v>60509.640000000007</v>
      </c>
      <c r="H53" s="280">
        <f t="shared" si="4"/>
        <v>60509.640000000007</v>
      </c>
      <c r="I53" s="280">
        <f t="shared" si="4"/>
        <v>60509.640000000007</v>
      </c>
      <c r="J53" s="280">
        <f t="shared" si="4"/>
        <v>60509.640000000007</v>
      </c>
      <c r="K53" s="280">
        <f t="shared" si="4"/>
        <v>60509.640000000007</v>
      </c>
      <c r="L53" s="280">
        <f t="shared" si="4"/>
        <v>60509.640000000007</v>
      </c>
      <c r="M53" s="112"/>
      <c r="N53" s="112"/>
      <c r="O53" s="112"/>
      <c r="P53" s="112"/>
      <c r="Q53" s="112"/>
      <c r="R53" s="112"/>
      <c r="S53" s="112"/>
      <c r="T53" s="112"/>
      <c r="U53" s="112"/>
      <c r="V53" s="112"/>
      <c r="W53" s="112"/>
      <c r="X53" s="112"/>
      <c r="Y53" s="112"/>
      <c r="Z53" s="112"/>
      <c r="AA53" s="112"/>
      <c r="AB53" s="112"/>
      <c r="AC53" s="112"/>
      <c r="AD53" s="112"/>
      <c r="AE53" s="112"/>
      <c r="AF53" s="112"/>
    </row>
    <row r="54" spans="1:32" ht="15.75" customHeight="1" x14ac:dyDescent="0.25">
      <c r="A54" s="112"/>
      <c r="B54" s="254" t="s">
        <v>610</v>
      </c>
      <c r="C54" s="280">
        <f>+E19*12</f>
        <v>50724.240000000005</v>
      </c>
      <c r="D54" s="280">
        <f t="shared" ref="D54:L54" si="5">+C54</f>
        <v>50724.240000000005</v>
      </c>
      <c r="E54" s="280">
        <f t="shared" si="5"/>
        <v>50724.240000000005</v>
      </c>
      <c r="F54" s="280">
        <f t="shared" si="5"/>
        <v>50724.240000000005</v>
      </c>
      <c r="G54" s="280">
        <f t="shared" si="5"/>
        <v>50724.240000000005</v>
      </c>
      <c r="H54" s="280">
        <f t="shared" si="5"/>
        <v>50724.240000000005</v>
      </c>
      <c r="I54" s="280">
        <f t="shared" si="5"/>
        <v>50724.240000000005</v>
      </c>
      <c r="J54" s="280">
        <f t="shared" si="5"/>
        <v>50724.240000000005</v>
      </c>
      <c r="K54" s="280">
        <f t="shared" si="5"/>
        <v>50724.240000000005</v>
      </c>
      <c r="L54" s="280">
        <f t="shared" si="5"/>
        <v>50724.240000000005</v>
      </c>
      <c r="M54" s="112"/>
      <c r="N54" s="112"/>
      <c r="O54" s="112"/>
      <c r="P54" s="112"/>
      <c r="Q54" s="112"/>
      <c r="R54" s="112"/>
      <c r="S54" s="112"/>
      <c r="T54" s="112"/>
      <c r="U54" s="112"/>
      <c r="V54" s="112"/>
      <c r="W54" s="112"/>
      <c r="X54" s="112"/>
      <c r="Y54" s="112"/>
      <c r="Z54" s="112"/>
      <c r="AA54" s="112"/>
      <c r="AB54" s="112"/>
      <c r="AC54" s="112"/>
      <c r="AD54" s="112"/>
      <c r="AE54" s="112"/>
      <c r="AF54" s="112"/>
    </row>
    <row r="55" spans="1:32" ht="15.75" customHeight="1" x14ac:dyDescent="0.25">
      <c r="A55" s="112"/>
      <c r="B55" s="254" t="s">
        <v>622</v>
      </c>
      <c r="C55" s="280">
        <f>+E29*12</f>
        <v>9785.4000000000015</v>
      </c>
      <c r="D55" s="280">
        <f t="shared" ref="D55:L55" si="6">+C55</f>
        <v>9785.4000000000015</v>
      </c>
      <c r="E55" s="280">
        <f t="shared" si="6"/>
        <v>9785.4000000000015</v>
      </c>
      <c r="F55" s="280">
        <f t="shared" si="6"/>
        <v>9785.4000000000015</v>
      </c>
      <c r="G55" s="280">
        <f t="shared" si="6"/>
        <v>9785.4000000000015</v>
      </c>
      <c r="H55" s="280">
        <f t="shared" si="6"/>
        <v>9785.4000000000015</v>
      </c>
      <c r="I55" s="280">
        <f t="shared" si="6"/>
        <v>9785.4000000000015</v>
      </c>
      <c r="J55" s="280">
        <f t="shared" si="6"/>
        <v>9785.4000000000015</v>
      </c>
      <c r="K55" s="280">
        <f t="shared" si="6"/>
        <v>9785.4000000000015</v>
      </c>
      <c r="L55" s="280">
        <f t="shared" si="6"/>
        <v>9785.4000000000015</v>
      </c>
      <c r="M55" s="112"/>
      <c r="N55" s="112"/>
      <c r="O55" s="112"/>
      <c r="P55" s="112"/>
      <c r="Q55" s="112"/>
      <c r="R55" s="112"/>
      <c r="S55" s="112"/>
      <c r="T55" s="112"/>
      <c r="U55" s="112"/>
      <c r="V55" s="112"/>
      <c r="W55" s="112"/>
      <c r="X55" s="112"/>
      <c r="Y55" s="112"/>
      <c r="Z55" s="112"/>
      <c r="AA55" s="112"/>
      <c r="AB55" s="112"/>
      <c r="AC55" s="112"/>
      <c r="AD55" s="112"/>
      <c r="AE55" s="112"/>
      <c r="AF55" s="112"/>
    </row>
    <row r="56" spans="1:32" ht="15.75" customHeight="1" x14ac:dyDescent="0.25">
      <c r="A56" s="112"/>
      <c r="B56" s="307" t="s">
        <v>648</v>
      </c>
      <c r="C56" s="280">
        <f t="shared" ref="C56:L56" si="7">+C57+C58+C59+C60</f>
        <v>15000.75</v>
      </c>
      <c r="D56" s="280">
        <f t="shared" si="7"/>
        <v>15000.75</v>
      </c>
      <c r="E56" s="280">
        <f t="shared" si="7"/>
        <v>15000.75</v>
      </c>
      <c r="F56" s="280">
        <f t="shared" si="7"/>
        <v>15000.75</v>
      </c>
      <c r="G56" s="280">
        <f t="shared" si="7"/>
        <v>15000.75</v>
      </c>
      <c r="H56" s="280">
        <f t="shared" si="7"/>
        <v>15000.75</v>
      </c>
      <c r="I56" s="280">
        <f t="shared" si="7"/>
        <v>15000.75</v>
      </c>
      <c r="J56" s="280">
        <f t="shared" si="7"/>
        <v>15000.75</v>
      </c>
      <c r="K56" s="280">
        <f t="shared" si="7"/>
        <v>15000.75</v>
      </c>
      <c r="L56" s="280">
        <f t="shared" si="7"/>
        <v>15000.75</v>
      </c>
      <c r="M56" s="112"/>
      <c r="N56" s="112"/>
      <c r="O56" s="112"/>
      <c r="P56" s="112"/>
      <c r="Q56" s="112"/>
      <c r="R56" s="112"/>
      <c r="S56" s="112"/>
      <c r="T56" s="112"/>
      <c r="U56" s="112"/>
      <c r="V56" s="112"/>
      <c r="W56" s="112"/>
      <c r="X56" s="112"/>
      <c r="Y56" s="112"/>
      <c r="Z56" s="112"/>
      <c r="AA56" s="112"/>
      <c r="AB56" s="112"/>
      <c r="AC56" s="112"/>
      <c r="AD56" s="112"/>
      <c r="AE56" s="112"/>
      <c r="AF56" s="112"/>
    </row>
    <row r="57" spans="1:32" ht="15.75" customHeight="1" x14ac:dyDescent="0.25">
      <c r="A57" s="112"/>
      <c r="B57" s="254" t="s">
        <v>475</v>
      </c>
      <c r="C57" s="280">
        <f>+E34*12</f>
        <v>5695.2000000000007</v>
      </c>
      <c r="D57" s="280">
        <f t="shared" ref="D57:L57" si="8">+C57</f>
        <v>5695.2000000000007</v>
      </c>
      <c r="E57" s="280">
        <f t="shared" si="8"/>
        <v>5695.2000000000007</v>
      </c>
      <c r="F57" s="280">
        <f t="shared" si="8"/>
        <v>5695.2000000000007</v>
      </c>
      <c r="G57" s="280">
        <f t="shared" si="8"/>
        <v>5695.2000000000007</v>
      </c>
      <c r="H57" s="280">
        <f t="shared" si="8"/>
        <v>5695.2000000000007</v>
      </c>
      <c r="I57" s="280">
        <f t="shared" si="8"/>
        <v>5695.2000000000007</v>
      </c>
      <c r="J57" s="280">
        <f t="shared" si="8"/>
        <v>5695.2000000000007</v>
      </c>
      <c r="K57" s="280">
        <f t="shared" si="8"/>
        <v>5695.2000000000007</v>
      </c>
      <c r="L57" s="280">
        <f t="shared" si="8"/>
        <v>5695.2000000000007</v>
      </c>
      <c r="M57" s="112"/>
      <c r="N57" s="112"/>
      <c r="O57" s="112"/>
      <c r="P57" s="112"/>
      <c r="Q57" s="112"/>
      <c r="R57" s="112"/>
      <c r="S57" s="112"/>
      <c r="T57" s="112"/>
      <c r="U57" s="112"/>
      <c r="V57" s="112"/>
      <c r="W57" s="112"/>
      <c r="X57" s="112"/>
      <c r="Y57" s="112"/>
      <c r="Z57" s="112"/>
      <c r="AA57" s="112"/>
      <c r="AB57" s="112"/>
      <c r="AC57" s="112"/>
      <c r="AD57" s="112"/>
      <c r="AE57" s="112"/>
      <c r="AF57" s="112"/>
    </row>
    <row r="58" spans="1:32" ht="15.75" customHeight="1" x14ac:dyDescent="0.25">
      <c r="A58" s="112"/>
      <c r="B58" s="254" t="s">
        <v>637</v>
      </c>
      <c r="C58" s="280">
        <f>+E37*12</f>
        <v>3203.5499999999997</v>
      </c>
      <c r="D58" s="280">
        <f t="shared" ref="D58:L58" si="9">+C58</f>
        <v>3203.5499999999997</v>
      </c>
      <c r="E58" s="280">
        <f t="shared" si="9"/>
        <v>3203.5499999999997</v>
      </c>
      <c r="F58" s="280">
        <f t="shared" si="9"/>
        <v>3203.5499999999997</v>
      </c>
      <c r="G58" s="280">
        <f t="shared" si="9"/>
        <v>3203.5499999999997</v>
      </c>
      <c r="H58" s="280">
        <f t="shared" si="9"/>
        <v>3203.5499999999997</v>
      </c>
      <c r="I58" s="280">
        <f t="shared" si="9"/>
        <v>3203.5499999999997</v>
      </c>
      <c r="J58" s="280">
        <f t="shared" si="9"/>
        <v>3203.5499999999997</v>
      </c>
      <c r="K58" s="280">
        <f t="shared" si="9"/>
        <v>3203.5499999999997</v>
      </c>
      <c r="L58" s="280">
        <f t="shared" si="9"/>
        <v>3203.5499999999997</v>
      </c>
      <c r="M58" s="112"/>
      <c r="N58" s="112"/>
      <c r="O58" s="112"/>
      <c r="P58" s="112"/>
      <c r="Q58" s="112"/>
      <c r="R58" s="112"/>
      <c r="S58" s="112"/>
      <c r="T58" s="112"/>
      <c r="U58" s="112"/>
      <c r="V58" s="112"/>
      <c r="W58" s="112"/>
      <c r="X58" s="112"/>
      <c r="Y58" s="112"/>
      <c r="Z58" s="112"/>
      <c r="AA58" s="112"/>
      <c r="AB58" s="112"/>
      <c r="AC58" s="112"/>
      <c r="AD58" s="112"/>
      <c r="AE58" s="112"/>
      <c r="AF58" s="112"/>
    </row>
    <row r="59" spans="1:32" ht="15.75" customHeight="1" x14ac:dyDescent="0.25">
      <c r="A59" s="112"/>
      <c r="B59" s="254" t="s">
        <v>640</v>
      </c>
      <c r="C59" s="280">
        <f>+E42*12</f>
        <v>2440.8000000000002</v>
      </c>
      <c r="D59" s="280">
        <f t="shared" ref="D59:L59" si="10">+C59</f>
        <v>2440.8000000000002</v>
      </c>
      <c r="E59" s="280">
        <f t="shared" si="10"/>
        <v>2440.8000000000002</v>
      </c>
      <c r="F59" s="280">
        <f t="shared" si="10"/>
        <v>2440.8000000000002</v>
      </c>
      <c r="G59" s="280">
        <f t="shared" si="10"/>
        <v>2440.8000000000002</v>
      </c>
      <c r="H59" s="280">
        <f t="shared" si="10"/>
        <v>2440.8000000000002</v>
      </c>
      <c r="I59" s="280">
        <f t="shared" si="10"/>
        <v>2440.8000000000002</v>
      </c>
      <c r="J59" s="280">
        <f t="shared" si="10"/>
        <v>2440.8000000000002</v>
      </c>
      <c r="K59" s="280">
        <f t="shared" si="10"/>
        <v>2440.8000000000002</v>
      </c>
      <c r="L59" s="280">
        <f t="shared" si="10"/>
        <v>2440.8000000000002</v>
      </c>
      <c r="M59" s="112"/>
      <c r="N59" s="112"/>
      <c r="O59" s="112"/>
      <c r="P59" s="112"/>
      <c r="Q59" s="112"/>
      <c r="R59" s="112"/>
      <c r="S59" s="112"/>
      <c r="T59" s="112"/>
      <c r="U59" s="112"/>
      <c r="V59" s="112"/>
      <c r="W59" s="112"/>
      <c r="X59" s="112"/>
      <c r="Y59" s="112"/>
      <c r="Z59" s="112"/>
      <c r="AA59" s="112"/>
      <c r="AB59" s="112"/>
      <c r="AC59" s="112"/>
      <c r="AD59" s="112"/>
      <c r="AE59" s="112"/>
      <c r="AF59" s="112"/>
    </row>
    <row r="60" spans="1:32" ht="15.75" customHeight="1" x14ac:dyDescent="0.25">
      <c r="A60" s="112"/>
      <c r="B60" s="254" t="s">
        <v>649</v>
      </c>
      <c r="C60" s="280">
        <f>+E44*12</f>
        <v>3661.2000000000003</v>
      </c>
      <c r="D60" s="280">
        <f t="shared" ref="D60:L60" si="11">+C60</f>
        <v>3661.2000000000003</v>
      </c>
      <c r="E60" s="280">
        <f t="shared" si="11"/>
        <v>3661.2000000000003</v>
      </c>
      <c r="F60" s="280">
        <f t="shared" si="11"/>
        <v>3661.2000000000003</v>
      </c>
      <c r="G60" s="280">
        <f t="shared" si="11"/>
        <v>3661.2000000000003</v>
      </c>
      <c r="H60" s="280">
        <f t="shared" si="11"/>
        <v>3661.2000000000003</v>
      </c>
      <c r="I60" s="280">
        <f t="shared" si="11"/>
        <v>3661.2000000000003</v>
      </c>
      <c r="J60" s="280">
        <f t="shared" si="11"/>
        <v>3661.2000000000003</v>
      </c>
      <c r="K60" s="280">
        <f t="shared" si="11"/>
        <v>3661.2000000000003</v>
      </c>
      <c r="L60" s="280">
        <f t="shared" si="11"/>
        <v>3661.2000000000003</v>
      </c>
      <c r="M60" s="112"/>
      <c r="N60" s="112"/>
      <c r="O60" s="112"/>
      <c r="P60" s="112"/>
      <c r="Q60" s="112"/>
      <c r="R60" s="112"/>
      <c r="S60" s="112"/>
      <c r="T60" s="112"/>
      <c r="U60" s="112"/>
      <c r="V60" s="112"/>
      <c r="W60" s="112"/>
      <c r="X60" s="112"/>
      <c r="Y60" s="112"/>
      <c r="Z60" s="112"/>
      <c r="AA60" s="112"/>
      <c r="AB60" s="112"/>
      <c r="AC60" s="112"/>
      <c r="AD60" s="112"/>
      <c r="AE60" s="112"/>
      <c r="AF60" s="112"/>
    </row>
    <row r="61" spans="1:32" ht="15.75" customHeight="1" x14ac:dyDescent="0.25">
      <c r="A61" s="112"/>
      <c r="B61" s="307" t="s">
        <v>114</v>
      </c>
      <c r="C61" s="269">
        <f>+C53+C56</f>
        <v>75510.390000000014</v>
      </c>
      <c r="D61" s="269">
        <f t="shared" ref="D61:L61" si="12">+D53+D56</f>
        <v>75510.390000000014</v>
      </c>
      <c r="E61" s="269">
        <f t="shared" si="12"/>
        <v>75510.390000000014</v>
      </c>
      <c r="F61" s="269">
        <f t="shared" si="12"/>
        <v>75510.390000000014</v>
      </c>
      <c r="G61" s="269">
        <f t="shared" si="12"/>
        <v>75510.390000000014</v>
      </c>
      <c r="H61" s="269">
        <f t="shared" si="12"/>
        <v>75510.390000000014</v>
      </c>
      <c r="I61" s="269">
        <f t="shared" si="12"/>
        <v>75510.390000000014</v>
      </c>
      <c r="J61" s="269">
        <f t="shared" si="12"/>
        <v>75510.390000000014</v>
      </c>
      <c r="K61" s="269">
        <f t="shared" si="12"/>
        <v>75510.390000000014</v>
      </c>
      <c r="L61" s="269">
        <f t="shared" si="12"/>
        <v>75510.390000000014</v>
      </c>
      <c r="M61" s="112"/>
      <c r="N61" s="112"/>
      <c r="O61" s="112"/>
      <c r="P61" s="112"/>
      <c r="Q61" s="112"/>
      <c r="R61" s="112"/>
      <c r="S61" s="112"/>
      <c r="T61" s="112"/>
      <c r="U61" s="112"/>
      <c r="V61" s="112"/>
      <c r="W61" s="112"/>
      <c r="X61" s="112"/>
      <c r="Y61" s="112"/>
      <c r="Z61" s="112"/>
      <c r="AA61" s="112"/>
      <c r="AB61" s="112"/>
      <c r="AC61" s="112"/>
      <c r="AD61" s="112"/>
      <c r="AE61" s="112"/>
      <c r="AF61" s="112"/>
    </row>
    <row r="62" spans="1:32" ht="15.75" customHeight="1" x14ac:dyDescent="0.25">
      <c r="A62" s="112"/>
      <c r="B62" s="112"/>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row>
    <row r="63" spans="1:32" ht="15.75" customHeight="1" x14ac:dyDescent="0.25">
      <c r="A63" s="112"/>
      <c r="B63" s="604" t="s">
        <v>775</v>
      </c>
      <c r="C63" s="604"/>
      <c r="D63" s="604"/>
      <c r="E63" s="604"/>
      <c r="F63" s="604"/>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row>
    <row r="64" spans="1:32" ht="15.75" customHeight="1" x14ac:dyDescent="0.25">
      <c r="A64" s="112"/>
      <c r="B64" s="112"/>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row>
    <row r="65" spans="1:32" ht="15.75" customHeight="1" x14ac:dyDescent="0.25">
      <c r="A65" s="112"/>
      <c r="B65" s="357" t="s">
        <v>651</v>
      </c>
      <c r="C65" s="358"/>
      <c r="D65" s="358"/>
      <c r="E65" s="358"/>
      <c r="F65" s="358"/>
      <c r="G65" s="359"/>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row>
    <row r="66" spans="1:32" s="316" customFormat="1" ht="15.75" customHeight="1" x14ac:dyDescent="0.25">
      <c r="A66" s="314"/>
      <c r="B66" s="360"/>
      <c r="C66" s="339"/>
      <c r="D66" s="339"/>
      <c r="E66" s="339"/>
      <c r="F66" s="339"/>
      <c r="G66" s="339"/>
      <c r="H66" s="314"/>
      <c r="I66" s="314"/>
      <c r="J66" s="314"/>
      <c r="K66" s="314"/>
      <c r="L66" s="314"/>
      <c r="M66" s="314"/>
      <c r="N66" s="314"/>
      <c r="O66" s="314"/>
      <c r="P66" s="314"/>
      <c r="Q66" s="314"/>
      <c r="R66" s="314"/>
      <c r="S66" s="314"/>
      <c r="T66" s="314"/>
      <c r="U66" s="314"/>
      <c r="V66" s="314"/>
      <c r="W66" s="314"/>
      <c r="X66" s="314"/>
      <c r="Y66" s="314"/>
      <c r="Z66" s="314"/>
      <c r="AA66" s="314"/>
      <c r="AB66" s="314"/>
      <c r="AC66" s="314"/>
      <c r="AD66" s="314"/>
      <c r="AE66" s="314"/>
      <c r="AF66" s="314"/>
    </row>
    <row r="67" spans="1:32" s="316" customFormat="1" ht="15.75" customHeight="1" x14ac:dyDescent="0.25">
      <c r="A67" s="314"/>
      <c r="B67" s="605" t="s">
        <v>608</v>
      </c>
      <c r="C67" s="605"/>
      <c r="D67" s="605"/>
      <c r="E67" s="605"/>
      <c r="F67" s="339"/>
      <c r="G67" s="339"/>
      <c r="H67" s="314"/>
      <c r="I67" s="314"/>
      <c r="J67" s="314"/>
      <c r="K67" s="314"/>
      <c r="L67" s="314"/>
      <c r="M67" s="314"/>
      <c r="N67" s="314"/>
      <c r="O67" s="314"/>
      <c r="P67" s="314"/>
      <c r="Q67" s="314"/>
      <c r="R67" s="314"/>
      <c r="S67" s="314"/>
      <c r="T67" s="314"/>
      <c r="U67" s="314"/>
      <c r="V67" s="314"/>
      <c r="W67" s="314"/>
      <c r="X67" s="314"/>
      <c r="Y67" s="314"/>
      <c r="Z67" s="314"/>
      <c r="AA67" s="314"/>
      <c r="AB67" s="314"/>
      <c r="AC67" s="314"/>
      <c r="AD67" s="314"/>
      <c r="AE67" s="314"/>
      <c r="AF67" s="314"/>
    </row>
    <row r="68" spans="1:32" ht="15.75" customHeight="1" x14ac:dyDescent="0.25">
      <c r="A68" s="112"/>
      <c r="B68" s="112"/>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row>
    <row r="69" spans="1:32" ht="16.5" customHeight="1" x14ac:dyDescent="0.25">
      <c r="A69" s="112"/>
      <c r="B69" s="611" t="s">
        <v>610</v>
      </c>
      <c r="C69" s="612"/>
      <c r="D69" s="612"/>
      <c r="E69" s="612"/>
      <c r="F69" s="248"/>
      <c r="G69" s="248"/>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row>
    <row r="70" spans="1:32" ht="31.5" customHeight="1" x14ac:dyDescent="0.25">
      <c r="A70" s="112"/>
      <c r="B70" s="307" t="s">
        <v>63</v>
      </c>
      <c r="C70" s="269" t="s">
        <v>613</v>
      </c>
      <c r="D70" s="262" t="s">
        <v>738</v>
      </c>
      <c r="E70" s="262" t="s">
        <v>733</v>
      </c>
      <c r="F70" s="292"/>
      <c r="G70" s="29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row>
    <row r="71" spans="1:32" ht="15.75" customHeight="1" x14ac:dyDescent="0.25">
      <c r="A71" s="112"/>
      <c r="B71" s="254" t="s">
        <v>310</v>
      </c>
      <c r="C71" s="281">
        <f>+'2. Costos O M PM'!G69</f>
        <v>1013.7</v>
      </c>
      <c r="D71" s="280">
        <v>0.79</v>
      </c>
      <c r="E71" s="280">
        <f>+C71*D71</f>
        <v>800.82300000000009</v>
      </c>
      <c r="F71" s="174"/>
      <c r="G71" s="174"/>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row>
    <row r="72" spans="1:32" ht="15.75" customHeight="1" x14ac:dyDescent="0.25">
      <c r="A72" s="112"/>
      <c r="B72" s="254" t="s">
        <v>615</v>
      </c>
      <c r="C72" s="281">
        <f>+'2. Costos O M PM'!G70</f>
        <v>1013.7</v>
      </c>
      <c r="D72" s="280">
        <v>0.79</v>
      </c>
      <c r="E72" s="389">
        <f t="shared" ref="E72:E79" si="13">+C72*D72</f>
        <v>800.82300000000009</v>
      </c>
      <c r="F72" s="174"/>
      <c r="G72" s="174"/>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row>
    <row r="73" spans="1:32" ht="15.75" customHeight="1" x14ac:dyDescent="0.25">
      <c r="A73" s="112"/>
      <c r="B73" s="254" t="s">
        <v>654</v>
      </c>
      <c r="C73" s="281">
        <f>+'2. Costos O M PM'!G71</f>
        <v>1013.7</v>
      </c>
      <c r="D73" s="280">
        <v>0.79</v>
      </c>
      <c r="E73" s="389">
        <f t="shared" si="13"/>
        <v>800.82300000000009</v>
      </c>
      <c r="F73" s="174"/>
      <c r="G73" s="174"/>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row>
    <row r="74" spans="1:32" ht="15.75" customHeight="1" x14ac:dyDescent="0.25">
      <c r="A74" s="112"/>
      <c r="B74" s="254" t="s">
        <v>655</v>
      </c>
      <c r="C74" s="281">
        <f>+'2. Costos O M PM'!G72</f>
        <v>1943.7</v>
      </c>
      <c r="D74" s="280">
        <v>0.79</v>
      </c>
      <c r="E74" s="389">
        <f t="shared" si="13"/>
        <v>1535.5230000000001</v>
      </c>
      <c r="F74" s="174"/>
      <c r="G74" s="174"/>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row>
    <row r="75" spans="1:32" ht="15.75" customHeight="1" x14ac:dyDescent="0.25">
      <c r="A75" s="112"/>
      <c r="B75" s="254" t="s">
        <v>656</v>
      </c>
      <c r="C75" s="281">
        <f>+'2. Costos O M PM'!G73</f>
        <v>1013.7</v>
      </c>
      <c r="D75" s="280">
        <v>0.79</v>
      </c>
      <c r="E75" s="389">
        <f t="shared" si="13"/>
        <v>800.82300000000009</v>
      </c>
      <c r="F75" s="174"/>
      <c r="G75" s="174"/>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row>
    <row r="76" spans="1:32" ht="15.75" customHeight="1" x14ac:dyDescent="0.25">
      <c r="A76" s="112"/>
      <c r="B76" s="254" t="s">
        <v>616</v>
      </c>
      <c r="C76" s="281">
        <f>+'2. Costos O M PM'!G74</f>
        <v>1090</v>
      </c>
      <c r="D76" s="280">
        <v>0.42</v>
      </c>
      <c r="E76" s="389">
        <f t="shared" si="13"/>
        <v>457.8</v>
      </c>
      <c r="F76" s="174"/>
      <c r="G76" s="174"/>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row>
    <row r="77" spans="1:32" ht="15.75" customHeight="1" x14ac:dyDescent="0.25">
      <c r="A77" s="112"/>
      <c r="B77" s="254" t="s">
        <v>617</v>
      </c>
      <c r="C77" s="281">
        <f>+'2. Costos O M PM'!G75</f>
        <v>1463</v>
      </c>
      <c r="D77" s="280">
        <v>0.42</v>
      </c>
      <c r="E77" s="389">
        <f t="shared" si="13"/>
        <v>614.45999999999992</v>
      </c>
      <c r="F77" s="174"/>
      <c r="G77" s="174"/>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row>
    <row r="78" spans="1:32" ht="15.75" customHeight="1" x14ac:dyDescent="0.25">
      <c r="A78" s="112"/>
      <c r="B78" s="254" t="s">
        <v>618</v>
      </c>
      <c r="C78" s="281">
        <f>+'2. Costos O M PM'!G76</f>
        <v>1013.7</v>
      </c>
      <c r="D78" s="280">
        <v>0.42</v>
      </c>
      <c r="E78" s="389">
        <f t="shared" si="13"/>
        <v>425.75400000000002</v>
      </c>
      <c r="F78" s="174"/>
      <c r="G78" s="174"/>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row>
    <row r="79" spans="1:32" ht="15.75" customHeight="1" x14ac:dyDescent="0.25">
      <c r="A79" s="112"/>
      <c r="B79" s="254" t="s">
        <v>657</v>
      </c>
      <c r="C79" s="281">
        <f>+'2. Costos O M PM'!G77</f>
        <v>1013.7</v>
      </c>
      <c r="D79" s="280">
        <v>0.42</v>
      </c>
      <c r="E79" s="389">
        <f t="shared" si="13"/>
        <v>425.75400000000002</v>
      </c>
      <c r="F79" s="174"/>
      <c r="G79" s="174"/>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row>
    <row r="80" spans="1:32" ht="15.75" customHeight="1" x14ac:dyDescent="0.25">
      <c r="A80" s="112"/>
      <c r="B80" s="254" t="s">
        <v>620</v>
      </c>
      <c r="C80" s="281">
        <f>+'2. Costos O M PM'!G78</f>
        <v>218</v>
      </c>
      <c r="D80" s="280">
        <v>0.79</v>
      </c>
      <c r="E80" s="389">
        <f>+C80*D80</f>
        <v>172.22</v>
      </c>
      <c r="F80" s="174"/>
      <c r="G80" s="174"/>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row>
    <row r="81" spans="1:32" ht="15.75" customHeight="1" x14ac:dyDescent="0.25">
      <c r="A81" s="112"/>
      <c r="B81" s="307" t="s">
        <v>114</v>
      </c>
      <c r="C81" s="281">
        <f>SUM(C71:C80)</f>
        <v>10796.900000000001</v>
      </c>
      <c r="D81" s="280"/>
      <c r="E81" s="280">
        <f>SUM(E71:E80)</f>
        <v>6834.8030000000008</v>
      </c>
      <c r="F81" s="174"/>
      <c r="G81" s="174"/>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row>
    <row r="82" spans="1:32" s="295" customFormat="1" ht="15.75" customHeight="1" x14ac:dyDescent="0.25">
      <c r="A82" s="311"/>
      <c r="B82" s="355"/>
      <c r="C82" s="311"/>
      <c r="D82" s="268"/>
      <c r="E82" s="268"/>
      <c r="F82" s="268"/>
      <c r="G82" s="268"/>
      <c r="H82" s="311"/>
      <c r="I82" s="311"/>
      <c r="J82" s="311"/>
      <c r="K82" s="311"/>
      <c r="L82" s="311"/>
      <c r="M82" s="311"/>
      <c r="N82" s="311"/>
      <c r="O82" s="311"/>
      <c r="P82" s="311"/>
      <c r="Q82" s="311"/>
      <c r="R82" s="311"/>
      <c r="S82" s="311"/>
      <c r="T82" s="311"/>
      <c r="U82" s="311"/>
      <c r="V82" s="311"/>
      <c r="W82" s="311"/>
      <c r="X82" s="311"/>
      <c r="Y82" s="311"/>
      <c r="Z82" s="311"/>
      <c r="AA82" s="311"/>
      <c r="AB82" s="311"/>
      <c r="AC82" s="311"/>
      <c r="AD82" s="311"/>
      <c r="AE82" s="311"/>
      <c r="AF82" s="311"/>
    </row>
    <row r="83" spans="1:32" ht="17.25" customHeight="1" x14ac:dyDescent="0.25">
      <c r="A83" s="112"/>
      <c r="B83" s="611" t="s">
        <v>622</v>
      </c>
      <c r="C83" s="612"/>
      <c r="D83" s="612"/>
      <c r="E83" s="6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row>
    <row r="84" spans="1:32" ht="42.75" x14ac:dyDescent="0.25">
      <c r="A84" s="112"/>
      <c r="B84" s="309" t="s">
        <v>63</v>
      </c>
      <c r="C84" s="247" t="s">
        <v>613</v>
      </c>
      <c r="D84" s="251" t="s">
        <v>590</v>
      </c>
      <c r="E84" s="244" t="s">
        <v>1038</v>
      </c>
      <c r="F84" s="248"/>
      <c r="G84" s="248"/>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row>
    <row r="85" spans="1:32" ht="15.75" customHeight="1" x14ac:dyDescent="0.25">
      <c r="A85" s="112"/>
      <c r="B85" s="254" t="s">
        <v>658</v>
      </c>
      <c r="C85" s="312">
        <f>'2. Costos O M PM'!F83</f>
        <v>1500</v>
      </c>
      <c r="D85" s="280">
        <v>0.86750000000000005</v>
      </c>
      <c r="E85" s="280">
        <f t="shared" ref="E85:E95" si="14">+C85*D85</f>
        <v>1301.25</v>
      </c>
      <c r="F85" s="174"/>
      <c r="G85" s="174"/>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row>
    <row r="86" spans="1:32" ht="15.75" customHeight="1" x14ac:dyDescent="0.25">
      <c r="A86" s="112"/>
      <c r="B86" s="254" t="s">
        <v>624</v>
      </c>
      <c r="C86" s="312">
        <f>'2. Costos O M PM'!F84</f>
        <v>2200</v>
      </c>
      <c r="D86" s="280">
        <v>0.86750000000000005</v>
      </c>
      <c r="E86" s="280">
        <f t="shared" si="14"/>
        <v>1908.5</v>
      </c>
      <c r="F86" s="174"/>
      <c r="G86" s="174"/>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row>
    <row r="87" spans="1:32" ht="15.75" customHeight="1" x14ac:dyDescent="0.25">
      <c r="A87" s="112"/>
      <c r="B87" s="254" t="s">
        <v>625</v>
      </c>
      <c r="C87" s="312">
        <f>'2. Costos O M PM'!F85</f>
        <v>110</v>
      </c>
      <c r="D87" s="280">
        <v>0.86750000000000005</v>
      </c>
      <c r="E87" s="280">
        <f t="shared" si="14"/>
        <v>95.425000000000011</v>
      </c>
      <c r="F87" s="174"/>
      <c r="G87" s="174"/>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row>
    <row r="88" spans="1:32" ht="15.75" customHeight="1" x14ac:dyDescent="0.25">
      <c r="A88" s="112"/>
      <c r="B88" s="254" t="s">
        <v>659</v>
      </c>
      <c r="C88" s="312">
        <f>'2. Costos O M PM'!F86</f>
        <v>250</v>
      </c>
      <c r="D88" s="280">
        <v>0.86750000000000005</v>
      </c>
      <c r="E88" s="280">
        <f t="shared" si="14"/>
        <v>216.875</v>
      </c>
      <c r="F88" s="174"/>
      <c r="G88" s="174"/>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row>
    <row r="89" spans="1:32" ht="15.75" customHeight="1" x14ac:dyDescent="0.25">
      <c r="A89" s="112"/>
      <c r="B89" s="254" t="s">
        <v>627</v>
      </c>
      <c r="C89" s="312">
        <f>'2. Costos O M PM'!F87</f>
        <v>200</v>
      </c>
      <c r="D89" s="280">
        <v>0.86750000000000005</v>
      </c>
      <c r="E89" s="280">
        <f t="shared" si="14"/>
        <v>173.5</v>
      </c>
      <c r="F89" s="174"/>
      <c r="G89" s="174"/>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row>
    <row r="90" spans="1:32" ht="15.75" customHeight="1" x14ac:dyDescent="0.25">
      <c r="A90" s="112"/>
      <c r="B90" s="254" t="s">
        <v>660</v>
      </c>
      <c r="C90" s="312">
        <f>'2. Costos O M PM'!F88</f>
        <v>300</v>
      </c>
      <c r="D90" s="280">
        <v>0.86750000000000005</v>
      </c>
      <c r="E90" s="280">
        <f t="shared" si="14"/>
        <v>260.25</v>
      </c>
      <c r="F90" s="174"/>
      <c r="G90" s="174"/>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row>
    <row r="91" spans="1:32" ht="15.75" customHeight="1" x14ac:dyDescent="0.25">
      <c r="A91" s="112"/>
      <c r="B91" s="254" t="s">
        <v>661</v>
      </c>
      <c r="C91" s="312">
        <f>'2. Costos O M PM'!F89</f>
        <v>500</v>
      </c>
      <c r="D91" s="280">
        <v>0.86750000000000005</v>
      </c>
      <c r="E91" s="280">
        <f t="shared" si="14"/>
        <v>433.75</v>
      </c>
      <c r="F91" s="174"/>
      <c r="G91" s="174"/>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row>
    <row r="92" spans="1:32" ht="15.75" customHeight="1" x14ac:dyDescent="0.25">
      <c r="A92" s="112"/>
      <c r="B92" s="254" t="s">
        <v>628</v>
      </c>
      <c r="C92" s="312">
        <f>'2. Costos O M PM'!F90</f>
        <v>540</v>
      </c>
      <c r="D92" s="280">
        <v>0.86750000000000005</v>
      </c>
      <c r="E92" s="280">
        <f t="shared" si="14"/>
        <v>468.45000000000005</v>
      </c>
      <c r="F92" s="174"/>
      <c r="G92" s="174"/>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12"/>
    </row>
    <row r="93" spans="1:32" ht="15.75" customHeight="1" x14ac:dyDescent="0.25">
      <c r="A93" s="112"/>
      <c r="B93" s="254" t="s">
        <v>630</v>
      </c>
      <c r="C93" s="312">
        <f>'2. Costos O M PM'!F91</f>
        <v>210</v>
      </c>
      <c r="D93" s="280">
        <v>0.86750000000000005</v>
      </c>
      <c r="E93" s="280">
        <f t="shared" si="14"/>
        <v>182.17500000000001</v>
      </c>
      <c r="F93" s="174"/>
      <c r="G93" s="174"/>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row>
    <row r="94" spans="1:32" ht="15.75" customHeight="1" x14ac:dyDescent="0.25">
      <c r="A94" s="112"/>
      <c r="B94" s="254" t="s">
        <v>662</v>
      </c>
      <c r="C94" s="312">
        <f>'2. Costos O M PM'!F92</f>
        <v>200</v>
      </c>
      <c r="D94" s="280">
        <v>0.86750000000000005</v>
      </c>
      <c r="E94" s="280">
        <f t="shared" si="14"/>
        <v>173.5</v>
      </c>
      <c r="F94" s="174"/>
      <c r="G94" s="174"/>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row>
    <row r="95" spans="1:32" ht="15.75" customHeight="1" x14ac:dyDescent="0.25">
      <c r="A95" s="112"/>
      <c r="B95" s="364" t="s">
        <v>620</v>
      </c>
      <c r="C95" s="312">
        <f>'2. Costos O M PM'!F93</f>
        <v>200</v>
      </c>
      <c r="D95" s="313">
        <v>0.86750000000000005</v>
      </c>
      <c r="E95" s="313">
        <f t="shared" si="14"/>
        <v>173.5</v>
      </c>
      <c r="F95" s="174"/>
      <c r="G95" s="174"/>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row>
    <row r="96" spans="1:32" s="338" customFormat="1" ht="15.75" customHeight="1" x14ac:dyDescent="0.25">
      <c r="A96" s="311"/>
      <c r="B96" s="307" t="s">
        <v>114</v>
      </c>
      <c r="C96" s="361">
        <f>SUM(C85:C95)</f>
        <v>6210</v>
      </c>
      <c r="D96" s="280">
        <v>0.86750000000000005</v>
      </c>
      <c r="E96" s="269">
        <f>SUM(E85:E95)</f>
        <v>5387.1750000000002</v>
      </c>
      <c r="F96" s="354"/>
      <c r="G96" s="354"/>
      <c r="H96" s="311"/>
      <c r="I96" s="311"/>
      <c r="J96" s="311"/>
      <c r="K96" s="311"/>
      <c r="L96" s="311"/>
      <c r="M96" s="311"/>
      <c r="N96" s="311"/>
      <c r="O96" s="311"/>
      <c r="P96" s="311"/>
      <c r="Q96" s="311"/>
      <c r="R96" s="311"/>
      <c r="S96" s="311"/>
      <c r="T96" s="311"/>
      <c r="U96" s="311"/>
      <c r="V96" s="311"/>
      <c r="W96" s="311"/>
      <c r="X96" s="311"/>
      <c r="Y96" s="311"/>
      <c r="Z96" s="311"/>
      <c r="AA96" s="311"/>
      <c r="AB96" s="311"/>
      <c r="AC96" s="311"/>
      <c r="AD96" s="311"/>
      <c r="AE96" s="311"/>
      <c r="AF96" s="311"/>
    </row>
    <row r="97" spans="1:32" s="338" customFormat="1" ht="15.75" customHeight="1" x14ac:dyDescent="0.25">
      <c r="A97" s="311"/>
      <c r="B97" s="355"/>
      <c r="C97" s="362"/>
      <c r="D97" s="268"/>
      <c r="E97" s="354"/>
      <c r="F97" s="354"/>
      <c r="G97" s="354"/>
      <c r="H97" s="311"/>
      <c r="I97" s="311"/>
      <c r="J97" s="311"/>
      <c r="K97" s="311"/>
      <c r="L97" s="311"/>
      <c r="M97" s="311"/>
      <c r="N97" s="311"/>
      <c r="O97" s="311"/>
      <c r="P97" s="311"/>
      <c r="Q97" s="311"/>
      <c r="R97" s="311"/>
      <c r="S97" s="311"/>
      <c r="T97" s="311"/>
      <c r="U97" s="311"/>
      <c r="V97" s="311"/>
      <c r="W97" s="311"/>
      <c r="X97" s="311"/>
      <c r="Y97" s="311"/>
      <c r="Z97" s="311"/>
      <c r="AA97" s="311"/>
      <c r="AB97" s="311"/>
      <c r="AC97" s="311"/>
      <c r="AD97" s="311"/>
      <c r="AE97" s="311"/>
      <c r="AF97" s="311"/>
    </row>
    <row r="98" spans="1:32" s="338" customFormat="1" ht="17.25" customHeight="1" x14ac:dyDescent="0.25">
      <c r="A98" s="311"/>
      <c r="B98" s="605" t="s">
        <v>648</v>
      </c>
      <c r="C98" s="616"/>
      <c r="D98" s="616"/>
      <c r="E98" s="616"/>
      <c r="F98" s="311"/>
      <c r="G98" s="311"/>
      <c r="H98" s="311"/>
      <c r="I98" s="311"/>
      <c r="J98" s="311"/>
      <c r="K98" s="311"/>
      <c r="L98" s="311"/>
      <c r="M98" s="311"/>
      <c r="N98" s="311"/>
      <c r="O98" s="311"/>
      <c r="P98" s="311"/>
      <c r="Q98" s="311"/>
      <c r="R98" s="311"/>
      <c r="S98" s="311"/>
      <c r="T98" s="311"/>
      <c r="U98" s="311"/>
      <c r="V98" s="311"/>
      <c r="W98" s="311"/>
      <c r="X98" s="311"/>
      <c r="Y98" s="311"/>
      <c r="Z98" s="311"/>
      <c r="AA98" s="311"/>
      <c r="AB98" s="311"/>
      <c r="AC98" s="311"/>
      <c r="AD98" s="311"/>
      <c r="AE98" s="311"/>
      <c r="AF98" s="311"/>
    </row>
    <row r="99" spans="1:32" s="338" customFormat="1" ht="17.25" customHeight="1" x14ac:dyDescent="0.25">
      <c r="A99" s="311"/>
      <c r="B99" s="365"/>
      <c r="C99" s="339"/>
      <c r="D99" s="339"/>
      <c r="E99" s="339"/>
      <c r="F99" s="311"/>
      <c r="G99" s="311"/>
      <c r="H99" s="311"/>
      <c r="I99" s="311"/>
      <c r="J99" s="311"/>
      <c r="K99" s="311"/>
      <c r="L99" s="311"/>
      <c r="M99" s="311"/>
      <c r="N99" s="311"/>
      <c r="O99" s="311"/>
      <c r="P99" s="311"/>
      <c r="Q99" s="311"/>
      <c r="R99" s="311"/>
      <c r="S99" s="311"/>
      <c r="T99" s="311"/>
      <c r="U99" s="311"/>
      <c r="V99" s="311"/>
      <c r="W99" s="311"/>
      <c r="X99" s="311"/>
      <c r="Y99" s="311"/>
      <c r="Z99" s="311"/>
      <c r="AA99" s="311"/>
      <c r="AB99" s="311"/>
      <c r="AC99" s="311"/>
      <c r="AD99" s="311"/>
      <c r="AE99" s="311"/>
      <c r="AF99" s="311"/>
    </row>
    <row r="100" spans="1:32" ht="42.75" x14ac:dyDescent="0.25">
      <c r="A100" s="112"/>
      <c r="B100" s="309" t="s">
        <v>63</v>
      </c>
      <c r="C100" s="247" t="s">
        <v>270</v>
      </c>
      <c r="D100" s="251" t="s">
        <v>590</v>
      </c>
      <c r="E100" s="309" t="s">
        <v>631</v>
      </c>
      <c r="F100" s="366"/>
      <c r="G100" s="248"/>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c r="AF100" s="112"/>
    </row>
    <row r="101" spans="1:32" ht="15.75" customHeight="1" x14ac:dyDescent="0.25">
      <c r="A101" s="112"/>
      <c r="B101" s="396" t="s">
        <v>475</v>
      </c>
      <c r="C101" s="400">
        <f>'2. Costos O M PM'!F99</f>
        <v>4385</v>
      </c>
      <c r="D101" s="400"/>
      <c r="E101" s="400">
        <f>SUM(E102:E106)</f>
        <v>3716.2874999999999</v>
      </c>
      <c r="F101" s="174"/>
      <c r="G101" s="174"/>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row>
    <row r="102" spans="1:32" ht="15.75" customHeight="1" x14ac:dyDescent="0.25">
      <c r="A102" s="112"/>
      <c r="B102" s="254" t="s">
        <v>664</v>
      </c>
      <c r="C102" s="389">
        <f>'2. Costos O M PM'!F100</f>
        <v>520</v>
      </c>
      <c r="D102" s="261">
        <v>0.84750000000000003</v>
      </c>
      <c r="E102" s="280">
        <f>+C102*D102</f>
        <v>440.7</v>
      </c>
      <c r="F102" s="174"/>
      <c r="G102" s="174"/>
      <c r="H102" s="112"/>
      <c r="I102" s="112"/>
      <c r="J102" s="112"/>
      <c r="K102" s="112"/>
      <c r="L102" s="112"/>
      <c r="M102" s="112"/>
      <c r="N102" s="112"/>
      <c r="O102" s="112"/>
      <c r="P102" s="112"/>
      <c r="Q102" s="112"/>
      <c r="R102" s="112"/>
      <c r="S102" s="112"/>
      <c r="T102" s="112"/>
      <c r="U102" s="112"/>
      <c r="V102" s="112"/>
      <c r="W102" s="112"/>
      <c r="X102" s="112"/>
      <c r="Y102" s="112"/>
      <c r="Z102" s="112"/>
      <c r="AA102" s="112"/>
      <c r="AB102" s="112"/>
      <c r="AC102" s="112"/>
      <c r="AD102" s="112"/>
      <c r="AE102" s="112"/>
      <c r="AF102" s="112"/>
    </row>
    <row r="103" spans="1:32" ht="15.75" customHeight="1" x14ac:dyDescent="0.25">
      <c r="A103" s="112"/>
      <c r="B103" s="254" t="s">
        <v>665</v>
      </c>
      <c r="C103" s="389">
        <f>'2. Costos O M PM'!F101</f>
        <v>220</v>
      </c>
      <c r="D103" s="261">
        <v>0.84750000000000003</v>
      </c>
      <c r="E103" s="280">
        <f t="shared" ref="E103:E106" si="15">+C103*D103</f>
        <v>186.45000000000002</v>
      </c>
      <c r="F103" s="174"/>
      <c r="G103" s="174"/>
      <c r="H103" s="112"/>
      <c r="I103" s="112"/>
      <c r="J103" s="112"/>
      <c r="K103" s="112"/>
      <c r="L103" s="112"/>
      <c r="M103" s="112"/>
      <c r="N103" s="112"/>
      <c r="O103" s="112"/>
      <c r="P103" s="112"/>
      <c r="Q103" s="112"/>
      <c r="R103" s="112"/>
      <c r="S103" s="112"/>
      <c r="T103" s="112"/>
      <c r="U103" s="112"/>
      <c r="V103" s="112"/>
      <c r="W103" s="112"/>
      <c r="X103" s="112"/>
      <c r="Y103" s="112"/>
      <c r="Z103" s="112"/>
      <c r="AA103" s="112"/>
      <c r="AB103" s="112"/>
      <c r="AC103" s="112"/>
      <c r="AD103" s="112"/>
      <c r="AE103" s="112"/>
      <c r="AF103" s="112"/>
    </row>
    <row r="104" spans="1:32" ht="15.75" customHeight="1" x14ac:dyDescent="0.25">
      <c r="A104" s="112"/>
      <c r="B104" s="254" t="s">
        <v>666</v>
      </c>
      <c r="C104" s="389">
        <f>'2. Costos O M PM'!F102</f>
        <v>420</v>
      </c>
      <c r="D104" s="261">
        <v>0.84750000000000003</v>
      </c>
      <c r="E104" s="280">
        <f t="shared" si="15"/>
        <v>355.95</v>
      </c>
      <c r="F104" s="174"/>
      <c r="G104" s="174"/>
      <c r="H104" s="112"/>
      <c r="I104" s="112"/>
      <c r="J104" s="112"/>
      <c r="K104" s="112"/>
      <c r="L104" s="112"/>
      <c r="M104" s="112"/>
      <c r="N104" s="112"/>
      <c r="O104" s="112"/>
      <c r="P104" s="112"/>
      <c r="Q104" s="112"/>
      <c r="R104" s="112"/>
      <c r="S104" s="112"/>
      <c r="T104" s="112"/>
      <c r="U104" s="112"/>
      <c r="V104" s="112"/>
      <c r="W104" s="112"/>
      <c r="X104" s="112"/>
      <c r="Y104" s="112"/>
      <c r="Z104" s="112"/>
      <c r="AA104" s="112"/>
      <c r="AB104" s="112"/>
      <c r="AC104" s="112"/>
      <c r="AD104" s="112"/>
      <c r="AE104" s="112"/>
      <c r="AF104" s="112"/>
    </row>
    <row r="105" spans="1:32" ht="15.75" customHeight="1" x14ac:dyDescent="0.25">
      <c r="A105" s="112"/>
      <c r="B105" s="254" t="s">
        <v>667</v>
      </c>
      <c r="C105" s="389">
        <f>'2. Costos O M PM'!F103</f>
        <v>3075</v>
      </c>
      <c r="D105" s="261">
        <v>0.84750000000000003</v>
      </c>
      <c r="E105" s="280">
        <f t="shared" si="15"/>
        <v>2606.0625</v>
      </c>
      <c r="F105" s="174"/>
      <c r="G105" s="174"/>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c r="AF105" s="112"/>
    </row>
    <row r="106" spans="1:32" ht="15.75" customHeight="1" x14ac:dyDescent="0.25">
      <c r="A106" s="112"/>
      <c r="B106" s="254" t="s">
        <v>635</v>
      </c>
      <c r="C106" s="389">
        <f>'2. Costos O M PM'!F104</f>
        <v>150</v>
      </c>
      <c r="D106" s="261">
        <v>0.84750000000000003</v>
      </c>
      <c r="E106" s="280">
        <f t="shared" si="15"/>
        <v>127.125</v>
      </c>
      <c r="F106" s="174"/>
      <c r="G106" s="174"/>
      <c r="H106" s="112"/>
      <c r="I106" s="112"/>
      <c r="J106" s="112"/>
      <c r="K106" s="112"/>
      <c r="L106" s="112"/>
      <c r="M106" s="112"/>
      <c r="N106" s="112"/>
      <c r="O106" s="112"/>
      <c r="P106" s="112"/>
      <c r="Q106" s="112"/>
      <c r="R106" s="112"/>
      <c r="S106" s="112"/>
      <c r="T106" s="112"/>
      <c r="U106" s="112"/>
      <c r="V106" s="112"/>
      <c r="W106" s="112"/>
      <c r="X106" s="112"/>
      <c r="Y106" s="112"/>
      <c r="Z106" s="112"/>
      <c r="AA106" s="112"/>
      <c r="AB106" s="112"/>
      <c r="AC106" s="112"/>
      <c r="AD106" s="112"/>
      <c r="AE106" s="112"/>
      <c r="AF106" s="112"/>
    </row>
    <row r="107" spans="1:32" ht="15.75" customHeight="1" x14ac:dyDescent="0.25">
      <c r="A107" s="112"/>
      <c r="B107" s="396" t="s">
        <v>668</v>
      </c>
      <c r="C107" s="400">
        <f>'2. Costos O M PM'!F105</f>
        <v>6510</v>
      </c>
      <c r="D107" s="392"/>
      <c r="E107" s="400">
        <f>SUM(E108:E116)</f>
        <v>5394.1749999999993</v>
      </c>
      <c r="F107" s="174"/>
      <c r="G107" s="174"/>
      <c r="H107" s="112"/>
      <c r="I107" s="112"/>
      <c r="J107" s="112"/>
      <c r="K107" s="112"/>
      <c r="L107" s="112"/>
      <c r="M107" s="112"/>
      <c r="N107" s="112"/>
      <c r="O107" s="112"/>
      <c r="P107" s="112"/>
      <c r="Q107" s="112"/>
      <c r="R107" s="112"/>
      <c r="S107" s="112"/>
      <c r="T107" s="112"/>
      <c r="U107" s="112"/>
      <c r="V107" s="112"/>
      <c r="W107" s="112"/>
      <c r="X107" s="112"/>
      <c r="Y107" s="112"/>
      <c r="Z107" s="112"/>
      <c r="AA107" s="112"/>
      <c r="AB107" s="112"/>
      <c r="AC107" s="112"/>
      <c r="AD107" s="112"/>
      <c r="AE107" s="112"/>
      <c r="AF107" s="112"/>
    </row>
    <row r="108" spans="1:32" ht="15.75" customHeight="1" x14ac:dyDescent="0.25">
      <c r="A108" s="112"/>
      <c r="B108" s="254" t="s">
        <v>654</v>
      </c>
      <c r="C108" s="389">
        <f>'2. Costos O M PM'!F106</f>
        <v>2040</v>
      </c>
      <c r="D108" s="280">
        <v>0.79</v>
      </c>
      <c r="E108" s="280">
        <f t="shared" ref="E108:E116" si="16">+C108*D108</f>
        <v>1611.6000000000001</v>
      </c>
      <c r="F108" s="174"/>
      <c r="G108" s="174"/>
      <c r="H108" s="112"/>
      <c r="I108" s="112"/>
      <c r="J108" s="112"/>
      <c r="K108" s="112"/>
      <c r="L108" s="112"/>
      <c r="M108" s="112"/>
      <c r="N108" s="112"/>
      <c r="O108" s="112"/>
      <c r="P108" s="112"/>
      <c r="Q108" s="112"/>
      <c r="R108" s="112"/>
      <c r="S108" s="112"/>
      <c r="T108" s="112"/>
      <c r="U108" s="112"/>
      <c r="V108" s="112"/>
      <c r="W108" s="112"/>
      <c r="X108" s="112"/>
      <c r="Y108" s="112"/>
      <c r="Z108" s="112"/>
      <c r="AA108" s="112"/>
      <c r="AB108" s="112"/>
      <c r="AC108" s="112"/>
      <c r="AD108" s="112"/>
      <c r="AE108" s="112"/>
      <c r="AF108" s="112"/>
    </row>
    <row r="109" spans="1:32" ht="30" x14ac:dyDescent="0.25">
      <c r="A109" s="112"/>
      <c r="B109" s="254" t="s">
        <v>669</v>
      </c>
      <c r="C109" s="389">
        <f>'2. Costos O M PM'!F107</f>
        <v>120</v>
      </c>
      <c r="D109" s="261">
        <v>0.84750000000000003</v>
      </c>
      <c r="E109" s="280">
        <f t="shared" si="16"/>
        <v>101.7</v>
      </c>
      <c r="F109" s="174"/>
      <c r="G109" s="174"/>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row>
    <row r="110" spans="1:32" ht="15.75" customHeight="1" x14ac:dyDescent="0.25">
      <c r="A110" s="112"/>
      <c r="B110" s="254" t="s">
        <v>670</v>
      </c>
      <c r="C110" s="389">
        <f>'2. Costos O M PM'!F108</f>
        <v>520</v>
      </c>
      <c r="D110" s="261">
        <v>0.84750000000000003</v>
      </c>
      <c r="E110" s="280">
        <f t="shared" si="16"/>
        <v>440.7</v>
      </c>
      <c r="F110" s="174"/>
      <c r="G110" s="174"/>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row>
    <row r="111" spans="1:32" ht="15.75" customHeight="1" x14ac:dyDescent="0.25">
      <c r="A111" s="112"/>
      <c r="B111" s="254" t="s">
        <v>639</v>
      </c>
      <c r="C111" s="389">
        <f>'2. Costos O M PM'!F109</f>
        <v>100</v>
      </c>
      <c r="D111" s="280">
        <v>0.79</v>
      </c>
      <c r="E111" s="280">
        <f t="shared" si="16"/>
        <v>79</v>
      </c>
      <c r="F111" s="174"/>
      <c r="G111" s="174"/>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row>
    <row r="112" spans="1:32" ht="30" x14ac:dyDescent="0.25">
      <c r="A112" s="112"/>
      <c r="B112" s="254" t="s">
        <v>671</v>
      </c>
      <c r="C112" s="389">
        <f>'2. Costos O M PM'!F110</f>
        <v>120</v>
      </c>
      <c r="D112" s="261">
        <v>0.84750000000000003</v>
      </c>
      <c r="E112" s="280">
        <f t="shared" si="16"/>
        <v>101.7</v>
      </c>
      <c r="F112" s="174"/>
      <c r="G112" s="174"/>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row>
    <row r="113" spans="1:32" ht="15.75" customHeight="1" x14ac:dyDescent="0.25">
      <c r="A113" s="112"/>
      <c r="B113" s="254" t="s">
        <v>672</v>
      </c>
      <c r="C113" s="389">
        <f>'2. Costos O M PM'!F111</f>
        <v>40</v>
      </c>
      <c r="D113" s="261">
        <v>0.84750000000000003</v>
      </c>
      <c r="E113" s="280">
        <f t="shared" si="16"/>
        <v>33.9</v>
      </c>
      <c r="F113" s="174"/>
      <c r="G113" s="174"/>
      <c r="H113" s="112"/>
      <c r="I113" s="112"/>
      <c r="J113" s="112"/>
      <c r="K113" s="112"/>
      <c r="L113" s="112"/>
      <c r="M113" s="112"/>
      <c r="N113" s="112"/>
      <c r="O113" s="112"/>
      <c r="P113" s="112"/>
      <c r="Q113" s="112"/>
      <c r="R113" s="112"/>
      <c r="S113" s="112"/>
      <c r="T113" s="112"/>
      <c r="U113" s="112"/>
      <c r="V113" s="112"/>
      <c r="W113" s="112"/>
      <c r="X113" s="112"/>
      <c r="Y113" s="112"/>
      <c r="Z113" s="112"/>
      <c r="AA113" s="112"/>
      <c r="AB113" s="112"/>
      <c r="AC113" s="112"/>
      <c r="AD113" s="112"/>
      <c r="AE113" s="112"/>
      <c r="AF113" s="112"/>
    </row>
    <row r="114" spans="1:32" ht="15.75" customHeight="1" x14ac:dyDescent="0.25">
      <c r="A114" s="112"/>
      <c r="B114" s="254" t="s">
        <v>673</v>
      </c>
      <c r="C114" s="389">
        <f>'2. Costos O M PM'!F112</f>
        <v>120</v>
      </c>
      <c r="D114" s="261">
        <v>0.84750000000000003</v>
      </c>
      <c r="E114" s="280">
        <f t="shared" si="16"/>
        <v>101.7</v>
      </c>
      <c r="F114" s="174"/>
      <c r="G114" s="174"/>
      <c r="H114" s="112"/>
      <c r="I114" s="112"/>
      <c r="J114" s="112"/>
      <c r="K114" s="112"/>
      <c r="L114" s="112"/>
      <c r="M114" s="112"/>
      <c r="N114" s="112"/>
      <c r="O114" s="112"/>
      <c r="P114" s="112"/>
      <c r="Q114" s="112"/>
      <c r="R114" s="112"/>
      <c r="S114" s="112"/>
      <c r="T114" s="112"/>
      <c r="U114" s="112"/>
      <c r="V114" s="112"/>
      <c r="W114" s="112"/>
      <c r="X114" s="112"/>
      <c r="Y114" s="112"/>
      <c r="Z114" s="112"/>
      <c r="AA114" s="112"/>
      <c r="AB114" s="112"/>
      <c r="AC114" s="112"/>
      <c r="AD114" s="112"/>
      <c r="AE114" s="112"/>
      <c r="AF114" s="112"/>
    </row>
    <row r="115" spans="1:32" ht="15.75" customHeight="1" x14ac:dyDescent="0.25">
      <c r="A115" s="112"/>
      <c r="B115" s="254" t="s">
        <v>627</v>
      </c>
      <c r="C115" s="389">
        <f>'2. Costos O M PM'!F113</f>
        <v>120</v>
      </c>
      <c r="D115" s="261">
        <v>0.84750000000000003</v>
      </c>
      <c r="E115" s="280">
        <f t="shared" si="16"/>
        <v>101.7</v>
      </c>
      <c r="F115" s="174"/>
      <c r="G115" s="174"/>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row>
    <row r="116" spans="1:32" ht="15.75" customHeight="1" x14ac:dyDescent="0.25">
      <c r="A116" s="112"/>
      <c r="B116" s="254" t="s">
        <v>585</v>
      </c>
      <c r="C116" s="389">
        <f>'2. Costos O M PM'!F114</f>
        <v>3330</v>
      </c>
      <c r="D116" s="261">
        <v>0.84750000000000003</v>
      </c>
      <c r="E116" s="280">
        <f t="shared" si="16"/>
        <v>2822.1750000000002</v>
      </c>
      <c r="F116" s="174"/>
      <c r="G116" s="174"/>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1:32" ht="15.75" customHeight="1" x14ac:dyDescent="0.25">
      <c r="A117" s="112"/>
      <c r="B117" s="396" t="s">
        <v>674</v>
      </c>
      <c r="C117" s="400">
        <f>'2. Costos O M PM'!F115</f>
        <v>2948</v>
      </c>
      <c r="D117" s="392"/>
      <c r="E117" s="400">
        <f>SUM(E118:E122)</f>
        <v>2498.4300000000003</v>
      </c>
      <c r="F117" s="174"/>
      <c r="G117" s="174"/>
      <c r="H117" s="112"/>
      <c r="I117" s="112"/>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c r="AF117" s="112"/>
    </row>
    <row r="118" spans="1:32" ht="15.75" customHeight="1" x14ac:dyDescent="0.25">
      <c r="A118" s="112"/>
      <c r="B118" s="254" t="s">
        <v>642</v>
      </c>
      <c r="C118" s="389">
        <f>'2. Costos O M PM'!F116</f>
        <v>6</v>
      </c>
      <c r="D118" s="261">
        <v>0.84750000000000003</v>
      </c>
      <c r="E118" s="280">
        <f t="shared" ref="E118:E122" si="17">+C118*D118</f>
        <v>5.085</v>
      </c>
      <c r="F118" s="174"/>
      <c r="G118" s="174"/>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row>
    <row r="119" spans="1:32" ht="15.75" customHeight="1" x14ac:dyDescent="0.25">
      <c r="A119" s="112"/>
      <c r="B119" s="254" t="s">
        <v>644</v>
      </c>
      <c r="C119" s="389">
        <f>'2. Costos O M PM'!F117</f>
        <v>122</v>
      </c>
      <c r="D119" s="261">
        <v>0.84750000000000003</v>
      </c>
      <c r="E119" s="280">
        <f t="shared" si="17"/>
        <v>103.39500000000001</v>
      </c>
      <c r="F119" s="174"/>
      <c r="G119" s="174"/>
      <c r="H119" s="112"/>
      <c r="I119" s="112"/>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row>
    <row r="120" spans="1:32" ht="15.75" customHeight="1" x14ac:dyDescent="0.25">
      <c r="A120" s="112"/>
      <c r="B120" s="254" t="s">
        <v>675</v>
      </c>
      <c r="C120" s="389">
        <f>'2. Costos O M PM'!F118</f>
        <v>360</v>
      </c>
      <c r="D120" s="261">
        <v>0.84750000000000003</v>
      </c>
      <c r="E120" s="280">
        <f t="shared" si="17"/>
        <v>305.10000000000002</v>
      </c>
      <c r="F120" s="174"/>
      <c r="G120" s="174"/>
      <c r="H120" s="112"/>
      <c r="I120" s="112"/>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row>
    <row r="121" spans="1:32" ht="15.75" customHeight="1" x14ac:dyDescent="0.25">
      <c r="A121" s="112"/>
      <c r="B121" s="254" t="s">
        <v>676</v>
      </c>
      <c r="C121" s="389">
        <f>'2. Costos O M PM'!F119</f>
        <v>2130</v>
      </c>
      <c r="D121" s="261">
        <v>0.84750000000000003</v>
      </c>
      <c r="E121" s="280">
        <f t="shared" si="17"/>
        <v>1805.175</v>
      </c>
      <c r="F121" s="174"/>
      <c r="G121" s="174"/>
      <c r="H121" s="112"/>
      <c r="I121" s="112"/>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row>
    <row r="122" spans="1:32" ht="15.75" customHeight="1" x14ac:dyDescent="0.25">
      <c r="A122" s="112"/>
      <c r="B122" s="254" t="s">
        <v>678</v>
      </c>
      <c r="C122" s="389">
        <f>'2. Costos O M PM'!F120</f>
        <v>330</v>
      </c>
      <c r="D122" s="261">
        <v>0.84750000000000003</v>
      </c>
      <c r="E122" s="280">
        <f t="shared" si="17"/>
        <v>279.67500000000001</v>
      </c>
      <c r="F122" s="174"/>
      <c r="G122" s="174"/>
      <c r="H122" s="112"/>
      <c r="I122" s="112"/>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c r="AF122" s="112"/>
    </row>
    <row r="123" spans="1:32" ht="15.75" customHeight="1" x14ac:dyDescent="0.25">
      <c r="A123" s="112"/>
      <c r="B123" s="396" t="s">
        <v>640</v>
      </c>
      <c r="C123" s="400">
        <f>'2. Costos O M PM'!F121</f>
        <v>105</v>
      </c>
      <c r="D123" s="392">
        <v>0.84750000000000003</v>
      </c>
      <c r="E123" s="400">
        <f>SUM(E124:E125)</f>
        <v>88.987500000000011</v>
      </c>
      <c r="F123" s="174"/>
      <c r="G123" s="174"/>
      <c r="H123" s="112"/>
      <c r="I123" s="112"/>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row>
    <row r="124" spans="1:32" ht="15.75" customHeight="1" x14ac:dyDescent="0.25">
      <c r="A124" s="112"/>
      <c r="B124" s="254" t="s">
        <v>680</v>
      </c>
      <c r="C124" s="389">
        <f>'2. Costos O M PM'!F122</f>
        <v>50</v>
      </c>
      <c r="D124" s="261">
        <v>0.84750000000000003</v>
      </c>
      <c r="E124" s="280">
        <f t="shared" ref="E124:E125" si="18">+C124*D124</f>
        <v>42.375</v>
      </c>
      <c r="F124" s="174"/>
      <c r="G124" s="174"/>
      <c r="H124" s="112"/>
      <c r="I124" s="112"/>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c r="AF124" s="112"/>
    </row>
    <row r="125" spans="1:32" ht="30" x14ac:dyDescent="0.25">
      <c r="A125" s="112"/>
      <c r="B125" s="254" t="s">
        <v>681</v>
      </c>
      <c r="C125" s="389">
        <f>'2. Costos O M PM'!F123</f>
        <v>55</v>
      </c>
      <c r="D125" s="261">
        <v>0.84750000000000003</v>
      </c>
      <c r="E125" s="280">
        <f t="shared" si="18"/>
        <v>46.612500000000004</v>
      </c>
      <c r="F125" s="174"/>
      <c r="G125" s="174"/>
      <c r="H125" s="112"/>
      <c r="I125" s="112"/>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c r="AF125" s="112"/>
    </row>
    <row r="126" spans="1:32" ht="28.5" x14ac:dyDescent="0.25">
      <c r="A126" s="112"/>
      <c r="B126" s="396" t="s">
        <v>682</v>
      </c>
      <c r="C126" s="400">
        <f>'2. Costos O M PM'!F124</f>
        <v>966</v>
      </c>
      <c r="D126" s="392"/>
      <c r="E126" s="400">
        <f>SUM(E127:E130)</f>
        <v>818.68500000000017</v>
      </c>
      <c r="F126" s="174"/>
      <c r="G126" s="174"/>
      <c r="H126" s="112"/>
      <c r="I126" s="112"/>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row>
    <row r="127" spans="1:32" ht="15.75" customHeight="1" x14ac:dyDescent="0.25">
      <c r="A127" s="112"/>
      <c r="B127" s="254" t="s">
        <v>642</v>
      </c>
      <c r="C127" s="389">
        <f>'2. Costos O M PM'!F125</f>
        <v>240</v>
      </c>
      <c r="D127" s="261">
        <v>0.84750000000000003</v>
      </c>
      <c r="E127" s="280">
        <f t="shared" ref="E127:E130" si="19">+C127*D127</f>
        <v>203.4</v>
      </c>
      <c r="F127" s="174"/>
      <c r="G127" s="174"/>
      <c r="H127" s="112"/>
      <c r="I127" s="112"/>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row>
    <row r="128" spans="1:32" ht="15.75" customHeight="1" x14ac:dyDescent="0.25">
      <c r="A128" s="112"/>
      <c r="B128" s="254" t="s">
        <v>644</v>
      </c>
      <c r="C128" s="389">
        <f>'2. Costos O M PM'!F126</f>
        <v>66</v>
      </c>
      <c r="D128" s="261">
        <v>0.84750000000000003</v>
      </c>
      <c r="E128" s="280">
        <f t="shared" si="19"/>
        <v>55.935000000000002</v>
      </c>
      <c r="F128" s="174"/>
      <c r="G128" s="174"/>
      <c r="H128" s="112"/>
      <c r="I128" s="112"/>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row>
    <row r="129" spans="1:32" ht="15.75" customHeight="1" x14ac:dyDescent="0.25">
      <c r="A129" s="112"/>
      <c r="B129" s="254" t="s">
        <v>675</v>
      </c>
      <c r="C129" s="389">
        <f>'2. Costos O M PM'!F127</f>
        <v>440</v>
      </c>
      <c r="D129" s="261">
        <v>0.84750000000000003</v>
      </c>
      <c r="E129" s="280">
        <f t="shared" si="19"/>
        <v>372.90000000000003</v>
      </c>
      <c r="F129" s="174"/>
      <c r="G129" s="174"/>
      <c r="H129" s="112"/>
      <c r="I129" s="112"/>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row>
    <row r="130" spans="1:32" ht="15.75" customHeight="1" x14ac:dyDescent="0.25">
      <c r="A130" s="112"/>
      <c r="B130" s="254" t="s">
        <v>678</v>
      </c>
      <c r="C130" s="389">
        <f>'2. Costos O M PM'!F128</f>
        <v>220</v>
      </c>
      <c r="D130" s="261">
        <v>0.84750000000000003</v>
      </c>
      <c r="E130" s="280">
        <f t="shared" si="19"/>
        <v>186.45000000000002</v>
      </c>
      <c r="F130" s="174"/>
      <c r="G130" s="174"/>
      <c r="H130" s="112"/>
      <c r="I130" s="112"/>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c r="AF130" s="112"/>
    </row>
    <row r="131" spans="1:32" ht="15.75" customHeight="1" x14ac:dyDescent="0.25">
      <c r="A131" s="112"/>
      <c r="B131" s="396" t="s">
        <v>683</v>
      </c>
      <c r="C131" s="400">
        <f>'2. Costos O M PM'!F129</f>
        <v>1564</v>
      </c>
      <c r="D131" s="392">
        <v>0.84750000000000003</v>
      </c>
      <c r="E131" s="400">
        <f>SUM(E132:E133)</f>
        <v>1325.49</v>
      </c>
      <c r="F131" s="174"/>
      <c r="G131" s="174"/>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row>
    <row r="132" spans="1:32" ht="15.75" customHeight="1" x14ac:dyDescent="0.25">
      <c r="A132" s="112"/>
      <c r="B132" s="254" t="s">
        <v>684</v>
      </c>
      <c r="C132" s="389">
        <f>'2. Costos O M PM'!F130</f>
        <v>1020</v>
      </c>
      <c r="D132" s="261">
        <v>0.84750000000000003</v>
      </c>
      <c r="E132" s="280">
        <f t="shared" ref="E132:E133" si="20">+C132*D132</f>
        <v>864.45</v>
      </c>
      <c r="F132" s="174"/>
      <c r="G132" s="174"/>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row>
    <row r="133" spans="1:32" ht="15.75" customHeight="1" x14ac:dyDescent="0.25">
      <c r="A133" s="112"/>
      <c r="B133" s="254" t="s">
        <v>685</v>
      </c>
      <c r="C133" s="389">
        <f>'2. Costos O M PM'!F131</f>
        <v>544</v>
      </c>
      <c r="D133" s="261">
        <v>0.84750000000000003</v>
      </c>
      <c r="E133" s="280">
        <f t="shared" si="20"/>
        <v>461.04</v>
      </c>
      <c r="F133" s="174"/>
      <c r="G133" s="174"/>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row>
    <row r="134" spans="1:32" ht="15.75" customHeight="1" x14ac:dyDescent="0.25">
      <c r="A134" s="112"/>
      <c r="B134" s="396" t="s">
        <v>686</v>
      </c>
      <c r="C134" s="400">
        <f>'2. Costos O M PM'!F132</f>
        <v>480</v>
      </c>
      <c r="D134" s="392"/>
      <c r="E134" s="400">
        <f>SUM(E135:E136)</f>
        <v>406.8</v>
      </c>
      <c r="F134" s="174"/>
      <c r="G134" s="174"/>
      <c r="H134" s="112"/>
      <c r="I134" s="112"/>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c r="AF134" s="112"/>
    </row>
    <row r="135" spans="1:32" ht="30" x14ac:dyDescent="0.25">
      <c r="A135" s="112"/>
      <c r="B135" s="254" t="s">
        <v>687</v>
      </c>
      <c r="C135" s="389">
        <f>'2. Costos O M PM'!F133</f>
        <v>240</v>
      </c>
      <c r="D135" s="261">
        <v>0.84750000000000003</v>
      </c>
      <c r="E135" s="280">
        <f t="shared" ref="E135:E136" si="21">+C135*D135</f>
        <v>203.4</v>
      </c>
      <c r="F135" s="174"/>
      <c r="G135" s="174"/>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row>
    <row r="136" spans="1:32" ht="15.75" customHeight="1" x14ac:dyDescent="0.25">
      <c r="A136" s="112"/>
      <c r="B136" s="254" t="s">
        <v>688</v>
      </c>
      <c r="C136" s="389">
        <f>'2. Costos O M PM'!F134</f>
        <v>240</v>
      </c>
      <c r="D136" s="261">
        <v>0.84750000000000003</v>
      </c>
      <c r="E136" s="280">
        <f t="shared" si="21"/>
        <v>203.4</v>
      </c>
      <c r="F136" s="174"/>
      <c r="G136" s="174"/>
      <c r="H136" s="112"/>
      <c r="I136" s="112"/>
      <c r="J136" s="112"/>
      <c r="K136" s="112"/>
      <c r="L136" s="112"/>
      <c r="M136" s="112"/>
      <c r="N136" s="112"/>
      <c r="O136" s="112"/>
      <c r="P136" s="112"/>
      <c r="Q136" s="112"/>
      <c r="R136" s="112"/>
      <c r="S136" s="112"/>
      <c r="T136" s="112"/>
      <c r="U136" s="112"/>
      <c r="V136" s="112"/>
      <c r="W136" s="112"/>
      <c r="X136" s="112"/>
      <c r="Y136" s="112"/>
      <c r="Z136" s="112"/>
      <c r="AA136" s="112"/>
      <c r="AB136" s="112"/>
      <c r="AC136" s="112"/>
      <c r="AD136" s="112"/>
      <c r="AE136" s="112"/>
      <c r="AF136" s="112"/>
    </row>
    <row r="137" spans="1:32" ht="15.75" customHeight="1" x14ac:dyDescent="0.25">
      <c r="A137" s="112"/>
      <c r="B137" s="397" t="s">
        <v>689</v>
      </c>
      <c r="C137" s="400">
        <f>'2. Costos O M PM'!F135</f>
        <v>13480</v>
      </c>
      <c r="D137" s="392"/>
      <c r="E137" s="400">
        <f>SUM(E138:E140)</f>
        <v>11424.300000000001</v>
      </c>
      <c r="F137" s="174"/>
      <c r="G137" s="174"/>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row>
    <row r="138" spans="1:32" ht="15.75" customHeight="1" x14ac:dyDescent="0.25">
      <c r="A138" s="112"/>
      <c r="B138" s="254" t="s">
        <v>642</v>
      </c>
      <c r="C138" s="389">
        <f>'2. Costos O M PM'!F136</f>
        <v>520</v>
      </c>
      <c r="D138" s="261">
        <v>0.84750000000000003</v>
      </c>
      <c r="E138" s="280">
        <f t="shared" ref="E138:E140" si="22">+C138*D138</f>
        <v>440.7</v>
      </c>
      <c r="F138" s="174"/>
      <c r="G138" s="174"/>
      <c r="H138" s="112"/>
      <c r="I138" s="112"/>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c r="AF138" s="112"/>
    </row>
    <row r="139" spans="1:32" ht="15.75" customHeight="1" x14ac:dyDescent="0.25">
      <c r="A139" s="112"/>
      <c r="B139" s="254" t="s">
        <v>690</v>
      </c>
      <c r="C139" s="389">
        <f>'2. Costos O M PM'!F137</f>
        <v>12080</v>
      </c>
      <c r="D139" s="261">
        <v>0.84750000000000003</v>
      </c>
      <c r="E139" s="280">
        <f t="shared" si="22"/>
        <v>10237.800000000001</v>
      </c>
      <c r="F139" s="174"/>
      <c r="G139" s="174"/>
      <c r="H139" s="112"/>
      <c r="I139" s="112"/>
      <c r="J139" s="112"/>
      <c r="K139" s="112"/>
      <c r="L139" s="112"/>
      <c r="M139" s="112"/>
      <c r="N139" s="112"/>
      <c r="O139" s="112"/>
      <c r="P139" s="112"/>
      <c r="Q139" s="112"/>
      <c r="R139" s="112"/>
      <c r="S139" s="112"/>
      <c r="T139" s="112"/>
      <c r="U139" s="112"/>
      <c r="V139" s="112"/>
      <c r="W139" s="112"/>
      <c r="X139" s="112"/>
      <c r="Y139" s="112"/>
      <c r="Z139" s="112"/>
      <c r="AA139" s="112"/>
      <c r="AB139" s="112"/>
      <c r="AC139" s="112"/>
      <c r="AD139" s="112"/>
      <c r="AE139" s="112"/>
      <c r="AF139" s="112"/>
    </row>
    <row r="140" spans="1:32" ht="15.75" customHeight="1" x14ac:dyDescent="0.25">
      <c r="A140" s="112"/>
      <c r="B140" s="254" t="s">
        <v>691</v>
      </c>
      <c r="C140" s="389">
        <f>'2. Costos O M PM'!F138</f>
        <v>880</v>
      </c>
      <c r="D140" s="261">
        <v>0.84750000000000003</v>
      </c>
      <c r="E140" s="280">
        <f t="shared" si="22"/>
        <v>745.80000000000007</v>
      </c>
      <c r="F140" s="174"/>
      <c r="G140" s="174"/>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row>
    <row r="141" spans="1:32" ht="15.75" customHeight="1" x14ac:dyDescent="0.25">
      <c r="A141" s="112"/>
      <c r="B141" s="396" t="s">
        <v>692</v>
      </c>
      <c r="C141" s="400">
        <f>'2. Costos O M PM'!F139</f>
        <v>360</v>
      </c>
      <c r="D141" s="392">
        <v>0.84750000000000003</v>
      </c>
      <c r="E141" s="400">
        <f>SUM(E142:E144)</f>
        <v>305.10000000000002</v>
      </c>
      <c r="F141" s="174"/>
      <c r="G141" s="174"/>
      <c r="H141" s="112"/>
      <c r="I141" s="112"/>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c r="AF141" s="112"/>
    </row>
    <row r="142" spans="1:32" ht="15.75" customHeight="1" x14ac:dyDescent="0.25">
      <c r="A142" s="112"/>
      <c r="B142" s="254" t="s">
        <v>693</v>
      </c>
      <c r="C142" s="389">
        <f>'2. Costos O M PM'!F140</f>
        <v>300</v>
      </c>
      <c r="D142" s="261">
        <v>0.84750000000000003</v>
      </c>
      <c r="E142" s="280">
        <f t="shared" ref="E142:E144" si="23">+C142*D142</f>
        <v>254.25</v>
      </c>
      <c r="F142" s="174"/>
      <c r="G142" s="174"/>
      <c r="H142" s="112"/>
      <c r="I142" s="112"/>
      <c r="J142" s="112"/>
      <c r="K142" s="112"/>
      <c r="L142" s="112"/>
      <c r="M142" s="112"/>
      <c r="N142" s="112"/>
      <c r="O142" s="112"/>
      <c r="P142" s="112"/>
      <c r="Q142" s="112"/>
      <c r="R142" s="112"/>
      <c r="S142" s="112"/>
      <c r="T142" s="112"/>
      <c r="U142" s="112"/>
      <c r="V142" s="112"/>
      <c r="W142" s="112"/>
      <c r="X142" s="112"/>
      <c r="Y142" s="112"/>
      <c r="Z142" s="112"/>
      <c r="AA142" s="112"/>
      <c r="AB142" s="112"/>
      <c r="AC142" s="112"/>
      <c r="AD142" s="112"/>
      <c r="AE142" s="112"/>
      <c r="AF142" s="112"/>
    </row>
    <row r="143" spans="1:32" ht="15.75" customHeight="1" x14ac:dyDescent="0.25">
      <c r="A143" s="112"/>
      <c r="B143" s="254" t="s">
        <v>694</v>
      </c>
      <c r="C143" s="389">
        <f>'2. Costos O M PM'!F141</f>
        <v>30</v>
      </c>
      <c r="D143" s="261">
        <v>0.84750000000000003</v>
      </c>
      <c r="E143" s="280">
        <f t="shared" si="23"/>
        <v>25.425000000000001</v>
      </c>
      <c r="F143" s="174"/>
      <c r="G143" s="174"/>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row>
    <row r="144" spans="1:32" ht="15.75" customHeight="1" x14ac:dyDescent="0.25">
      <c r="A144" s="112"/>
      <c r="B144" s="254" t="s">
        <v>695</v>
      </c>
      <c r="C144" s="389">
        <f>'2. Costos O M PM'!F142</f>
        <v>30</v>
      </c>
      <c r="D144" s="261">
        <v>0.84750000000000003</v>
      </c>
      <c r="E144" s="280">
        <f t="shared" si="23"/>
        <v>25.425000000000001</v>
      </c>
      <c r="F144" s="174"/>
      <c r="G144" s="174"/>
      <c r="H144" s="112"/>
      <c r="I144" s="112"/>
      <c r="J144" s="112"/>
      <c r="K144" s="112"/>
      <c r="L144" s="112"/>
      <c r="M144" s="112"/>
      <c r="N144" s="112"/>
      <c r="O144" s="112"/>
      <c r="P144" s="112"/>
      <c r="Q144" s="112"/>
      <c r="R144" s="112"/>
      <c r="S144" s="112"/>
      <c r="T144" s="112"/>
      <c r="U144" s="112"/>
      <c r="V144" s="112"/>
      <c r="W144" s="112"/>
      <c r="X144" s="112"/>
      <c r="Y144" s="112"/>
      <c r="Z144" s="112"/>
      <c r="AA144" s="112"/>
      <c r="AB144" s="112"/>
      <c r="AC144" s="112"/>
      <c r="AD144" s="112"/>
      <c r="AE144" s="112"/>
      <c r="AF144" s="112"/>
    </row>
    <row r="145" spans="1:32" ht="15.75" customHeight="1" x14ac:dyDescent="0.25">
      <c r="A145" s="112"/>
      <c r="B145" s="396" t="s">
        <v>696</v>
      </c>
      <c r="C145" s="400">
        <f>'2. Costos O M PM'!F143</f>
        <v>2100</v>
      </c>
      <c r="D145" s="392"/>
      <c r="E145" s="400">
        <f>SUM(E146:E147)</f>
        <v>1779.75</v>
      </c>
      <c r="F145" s="174"/>
      <c r="G145" s="174"/>
      <c r="H145" s="112"/>
      <c r="I145" s="112"/>
      <c r="J145" s="112"/>
      <c r="K145" s="112"/>
      <c r="L145" s="112"/>
      <c r="M145" s="112"/>
      <c r="N145" s="112"/>
      <c r="O145" s="112"/>
      <c r="P145" s="112"/>
      <c r="Q145" s="112"/>
      <c r="R145" s="112"/>
      <c r="S145" s="112"/>
      <c r="T145" s="112"/>
      <c r="U145" s="112"/>
      <c r="V145" s="112"/>
      <c r="W145" s="112"/>
      <c r="X145" s="112"/>
      <c r="Y145" s="112"/>
      <c r="Z145" s="112"/>
      <c r="AA145" s="112"/>
      <c r="AB145" s="112"/>
      <c r="AC145" s="112"/>
      <c r="AD145" s="112"/>
      <c r="AE145" s="112"/>
      <c r="AF145" s="112"/>
    </row>
    <row r="146" spans="1:32" ht="30" x14ac:dyDescent="0.25">
      <c r="A146" s="112"/>
      <c r="B146" s="254" t="s">
        <v>697</v>
      </c>
      <c r="C146" s="389">
        <f>'2. Costos O M PM'!F144</f>
        <v>300</v>
      </c>
      <c r="D146" s="261">
        <v>0.84750000000000003</v>
      </c>
      <c r="E146" s="280">
        <f t="shared" ref="E146:E147" si="24">+C146*D146</f>
        <v>254.25</v>
      </c>
      <c r="F146" s="174"/>
      <c r="G146" s="174"/>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row>
    <row r="147" spans="1:32" ht="15.75" customHeight="1" x14ac:dyDescent="0.25">
      <c r="A147" s="112"/>
      <c r="B147" s="254" t="s">
        <v>620</v>
      </c>
      <c r="C147" s="389">
        <f>'2. Costos O M PM'!F145</f>
        <v>1800</v>
      </c>
      <c r="D147" s="261">
        <v>0.84750000000000003</v>
      </c>
      <c r="E147" s="280">
        <f t="shared" si="24"/>
        <v>1525.5</v>
      </c>
      <c r="F147" s="174"/>
      <c r="G147" s="174"/>
      <c r="H147" s="112"/>
      <c r="I147" s="112"/>
      <c r="J147" s="112"/>
      <c r="K147" s="112"/>
      <c r="L147" s="112"/>
      <c r="M147" s="112"/>
      <c r="N147" s="112"/>
      <c r="O147" s="112"/>
      <c r="P147" s="112"/>
      <c r="Q147" s="112"/>
      <c r="R147" s="112"/>
      <c r="S147" s="112"/>
      <c r="T147" s="112"/>
      <c r="U147" s="112"/>
      <c r="V147" s="112"/>
      <c r="W147" s="112"/>
      <c r="X147" s="112"/>
      <c r="Y147" s="112"/>
      <c r="Z147" s="112"/>
      <c r="AA147" s="112"/>
      <c r="AB147" s="112"/>
      <c r="AC147" s="112"/>
      <c r="AD147" s="112"/>
      <c r="AE147" s="112"/>
      <c r="AF147" s="112"/>
    </row>
    <row r="148" spans="1:32" ht="15.75" customHeight="1" x14ac:dyDescent="0.25">
      <c r="A148" s="112"/>
      <c r="B148" s="396" t="s">
        <v>645</v>
      </c>
      <c r="C148" s="363">
        <f>+C101+C107+C117+C123+C126+C131+C134+C137+C141+C145</f>
        <v>32898</v>
      </c>
      <c r="D148" s="392"/>
      <c r="E148" s="363">
        <f>+E101+E107+E117+E123+E126+E131+E134+E137+E141+E145</f>
        <v>27758.004999999997</v>
      </c>
      <c r="F148" s="292"/>
      <c r="G148" s="292"/>
      <c r="H148" s="112"/>
      <c r="I148" s="112"/>
      <c r="J148" s="112"/>
      <c r="K148" s="112"/>
      <c r="L148" s="112"/>
      <c r="M148" s="112"/>
      <c r="N148" s="112"/>
      <c r="O148" s="112"/>
      <c r="P148" s="112"/>
      <c r="Q148" s="112"/>
      <c r="R148" s="112"/>
      <c r="S148" s="112"/>
      <c r="T148" s="112"/>
      <c r="U148" s="112"/>
      <c r="V148" s="112"/>
      <c r="W148" s="112"/>
      <c r="X148" s="112"/>
      <c r="Y148" s="112"/>
      <c r="Z148" s="112"/>
      <c r="AA148" s="112"/>
      <c r="AB148" s="112"/>
      <c r="AC148" s="112"/>
      <c r="AD148" s="112"/>
      <c r="AE148" s="112"/>
      <c r="AF148" s="112"/>
    </row>
    <row r="149" spans="1:32" ht="15.75" customHeight="1" x14ac:dyDescent="0.25">
      <c r="A149" s="112"/>
      <c r="B149" s="112"/>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row>
    <row r="150" spans="1:32" ht="15.75" customHeight="1" x14ac:dyDescent="0.25">
      <c r="A150" s="112"/>
      <c r="B150" s="112"/>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12"/>
      <c r="AA150" s="112"/>
      <c r="AB150" s="112"/>
      <c r="AC150" s="112"/>
      <c r="AD150" s="112"/>
      <c r="AE150" s="112"/>
      <c r="AF150" s="112"/>
    </row>
    <row r="151" spans="1:32" ht="15.75" customHeight="1" x14ac:dyDescent="0.25">
      <c r="A151" s="112"/>
      <c r="B151" s="613" t="s">
        <v>776</v>
      </c>
      <c r="C151" s="614"/>
      <c r="D151" s="614"/>
      <c r="E151" s="614"/>
      <c r="F151" s="614"/>
      <c r="G151" s="614"/>
      <c r="H151" s="614"/>
      <c r="I151" s="614"/>
      <c r="J151" s="614"/>
      <c r="K151" s="614"/>
      <c r="L151" s="615"/>
      <c r="N151" s="112"/>
      <c r="O151" s="112"/>
      <c r="P151" s="112"/>
      <c r="Q151" s="112"/>
      <c r="R151" s="112"/>
      <c r="S151" s="112"/>
      <c r="T151" s="112"/>
      <c r="U151" s="112"/>
      <c r="V151" s="112"/>
      <c r="W151" s="112"/>
      <c r="X151" s="112"/>
      <c r="Y151" s="112"/>
      <c r="Z151" s="112"/>
      <c r="AA151" s="112"/>
      <c r="AB151" s="112"/>
      <c r="AC151" s="112"/>
      <c r="AD151" s="112"/>
      <c r="AE151" s="112"/>
      <c r="AF151" s="112"/>
    </row>
    <row r="152" spans="1:32" ht="15.75" customHeight="1" x14ac:dyDescent="0.25">
      <c r="A152" s="112"/>
      <c r="B152" s="112"/>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row>
    <row r="153" spans="1:32" ht="15.75" customHeight="1" x14ac:dyDescent="0.25">
      <c r="A153" s="112"/>
      <c r="B153" s="112"/>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row>
    <row r="154" spans="1:32" ht="15.75" customHeight="1" x14ac:dyDescent="0.25">
      <c r="A154" s="112"/>
      <c r="B154" s="574" t="s">
        <v>63</v>
      </c>
      <c r="C154" s="262">
        <v>1</v>
      </c>
      <c r="D154" s="262">
        <v>2</v>
      </c>
      <c r="E154" s="262">
        <v>3</v>
      </c>
      <c r="F154" s="262">
        <v>4</v>
      </c>
      <c r="G154" s="262">
        <v>5</v>
      </c>
      <c r="H154" s="262">
        <v>6</v>
      </c>
      <c r="I154" s="262">
        <v>7</v>
      </c>
      <c r="J154" s="262">
        <v>8</v>
      </c>
      <c r="K154" s="262">
        <v>9</v>
      </c>
      <c r="L154" s="262">
        <v>10</v>
      </c>
      <c r="M154" s="112"/>
      <c r="N154" s="112"/>
      <c r="O154" s="112"/>
      <c r="P154" s="112"/>
      <c r="Q154" s="112"/>
      <c r="R154" s="112"/>
      <c r="S154" s="112"/>
      <c r="T154" s="112"/>
      <c r="U154" s="112"/>
      <c r="V154" s="112"/>
      <c r="W154" s="112"/>
      <c r="X154" s="112"/>
      <c r="Y154" s="112"/>
      <c r="Z154" s="112"/>
      <c r="AA154" s="112"/>
      <c r="AB154" s="112"/>
      <c r="AC154" s="112"/>
      <c r="AD154" s="112"/>
      <c r="AE154" s="112"/>
      <c r="AF154" s="112"/>
    </row>
    <row r="155" spans="1:32" ht="16.5" customHeight="1" x14ac:dyDescent="0.25">
      <c r="A155" s="112"/>
      <c r="B155" s="573"/>
      <c r="C155" s="281"/>
      <c r="D155" s="281"/>
      <c r="E155" s="281"/>
      <c r="F155" s="281"/>
      <c r="G155" s="281"/>
      <c r="H155" s="281"/>
      <c r="I155" s="281"/>
      <c r="J155" s="281"/>
      <c r="K155" s="281"/>
      <c r="L155" s="281"/>
      <c r="M155" s="112"/>
      <c r="N155" s="112"/>
      <c r="O155" s="112"/>
      <c r="P155" s="112"/>
      <c r="Q155" s="112"/>
      <c r="R155" s="112"/>
      <c r="S155" s="112"/>
      <c r="T155" s="112"/>
      <c r="U155" s="112"/>
      <c r="V155" s="112"/>
      <c r="W155" s="112"/>
      <c r="X155" s="112"/>
      <c r="Y155" s="112"/>
      <c r="Z155" s="112"/>
      <c r="AA155" s="112"/>
      <c r="AB155" s="112"/>
      <c r="AC155" s="112"/>
      <c r="AD155" s="112"/>
      <c r="AE155" s="112"/>
      <c r="AF155" s="112"/>
    </row>
    <row r="156" spans="1:32" ht="15.75" customHeight="1" x14ac:dyDescent="0.25">
      <c r="A156" s="112"/>
      <c r="B156" s="307" t="s">
        <v>647</v>
      </c>
      <c r="C156" s="269">
        <f>+C157+C158</f>
        <v>146663.73600000003</v>
      </c>
      <c r="D156" s="269">
        <f t="shared" ref="D156:L156" si="25">+D157+D158</f>
        <v>146663.73600000003</v>
      </c>
      <c r="E156" s="269">
        <f t="shared" si="25"/>
        <v>146663.73600000003</v>
      </c>
      <c r="F156" s="269">
        <f t="shared" si="25"/>
        <v>146663.73600000003</v>
      </c>
      <c r="G156" s="269">
        <f t="shared" si="25"/>
        <v>146663.73600000003</v>
      </c>
      <c r="H156" s="269">
        <f t="shared" si="25"/>
        <v>146663.73600000003</v>
      </c>
      <c r="I156" s="269">
        <f t="shared" si="25"/>
        <v>146663.73600000003</v>
      </c>
      <c r="J156" s="269">
        <f t="shared" si="25"/>
        <v>146663.73600000003</v>
      </c>
      <c r="K156" s="269">
        <f t="shared" si="25"/>
        <v>146663.73600000003</v>
      </c>
      <c r="L156" s="269">
        <f t="shared" si="25"/>
        <v>146663.73600000003</v>
      </c>
      <c r="M156" s="112"/>
      <c r="N156" s="112"/>
      <c r="O156" s="112"/>
      <c r="P156" s="112"/>
      <c r="Q156" s="112"/>
      <c r="R156" s="112"/>
      <c r="S156" s="112"/>
      <c r="T156" s="112"/>
      <c r="U156" s="112"/>
      <c r="V156" s="112"/>
      <c r="W156" s="112"/>
      <c r="X156" s="112"/>
      <c r="Y156" s="112"/>
      <c r="Z156" s="112"/>
      <c r="AA156" s="112"/>
      <c r="AB156" s="112"/>
      <c r="AC156" s="112"/>
      <c r="AD156" s="112"/>
      <c r="AE156" s="112"/>
      <c r="AF156" s="112"/>
    </row>
    <row r="157" spans="1:32" ht="15.75" customHeight="1" x14ac:dyDescent="0.25">
      <c r="A157" s="112"/>
      <c r="B157" s="254" t="s">
        <v>610</v>
      </c>
      <c r="C157" s="280">
        <f>+E81*12</f>
        <v>82017.636000000013</v>
      </c>
      <c r="D157" s="280">
        <f t="shared" ref="D157:L157" si="26">+C157</f>
        <v>82017.636000000013</v>
      </c>
      <c r="E157" s="280">
        <f t="shared" si="26"/>
        <v>82017.636000000013</v>
      </c>
      <c r="F157" s="280">
        <f t="shared" si="26"/>
        <v>82017.636000000013</v>
      </c>
      <c r="G157" s="280">
        <f t="shared" si="26"/>
        <v>82017.636000000013</v>
      </c>
      <c r="H157" s="280">
        <f t="shared" si="26"/>
        <v>82017.636000000013</v>
      </c>
      <c r="I157" s="280">
        <f t="shared" si="26"/>
        <v>82017.636000000013</v>
      </c>
      <c r="J157" s="280">
        <f t="shared" si="26"/>
        <v>82017.636000000013</v>
      </c>
      <c r="K157" s="280">
        <f t="shared" si="26"/>
        <v>82017.636000000013</v>
      </c>
      <c r="L157" s="280">
        <f t="shared" si="26"/>
        <v>82017.636000000013</v>
      </c>
      <c r="M157" s="112"/>
      <c r="N157" s="112"/>
      <c r="O157" s="112"/>
      <c r="P157" s="112"/>
      <c r="Q157" s="112"/>
      <c r="R157" s="112"/>
      <c r="S157" s="112"/>
      <c r="T157" s="112"/>
      <c r="U157" s="112"/>
      <c r="V157" s="112"/>
      <c r="W157" s="112"/>
      <c r="X157" s="112"/>
      <c r="Y157" s="112"/>
      <c r="Z157" s="112"/>
      <c r="AA157" s="112"/>
      <c r="AB157" s="112"/>
      <c r="AC157" s="112"/>
      <c r="AD157" s="112"/>
      <c r="AE157" s="112"/>
      <c r="AF157" s="112"/>
    </row>
    <row r="158" spans="1:32" ht="15.75" customHeight="1" x14ac:dyDescent="0.25">
      <c r="A158" s="112"/>
      <c r="B158" s="254" t="s">
        <v>622</v>
      </c>
      <c r="C158" s="280">
        <f>+E96*12</f>
        <v>64646.100000000006</v>
      </c>
      <c r="D158" s="280">
        <f t="shared" ref="D158:L158" si="27">+C158</f>
        <v>64646.100000000006</v>
      </c>
      <c r="E158" s="280">
        <f t="shared" si="27"/>
        <v>64646.100000000006</v>
      </c>
      <c r="F158" s="280">
        <f t="shared" si="27"/>
        <v>64646.100000000006</v>
      </c>
      <c r="G158" s="280">
        <f t="shared" si="27"/>
        <v>64646.100000000006</v>
      </c>
      <c r="H158" s="280">
        <f t="shared" si="27"/>
        <v>64646.100000000006</v>
      </c>
      <c r="I158" s="280">
        <f t="shared" si="27"/>
        <v>64646.100000000006</v>
      </c>
      <c r="J158" s="280">
        <f t="shared" si="27"/>
        <v>64646.100000000006</v>
      </c>
      <c r="K158" s="280">
        <f t="shared" si="27"/>
        <v>64646.100000000006</v>
      </c>
      <c r="L158" s="280">
        <f t="shared" si="27"/>
        <v>64646.100000000006</v>
      </c>
      <c r="M158" s="112"/>
      <c r="N158" s="112"/>
      <c r="O158" s="112"/>
      <c r="P158" s="112"/>
      <c r="Q158" s="112"/>
      <c r="R158" s="112"/>
      <c r="S158" s="112"/>
      <c r="T158" s="112"/>
      <c r="U158" s="112"/>
      <c r="V158" s="112"/>
      <c r="W158" s="112"/>
      <c r="X158" s="112"/>
      <c r="Y158" s="112"/>
      <c r="Z158" s="112"/>
      <c r="AA158" s="112"/>
      <c r="AB158" s="112"/>
      <c r="AC158" s="112"/>
      <c r="AD158" s="112"/>
      <c r="AE158" s="112"/>
      <c r="AF158" s="112"/>
    </row>
    <row r="159" spans="1:32" ht="15.75" customHeight="1" x14ac:dyDescent="0.25">
      <c r="A159" s="112"/>
      <c r="B159" s="307" t="s">
        <v>698</v>
      </c>
      <c r="C159" s="269">
        <f t="shared" ref="C159:L159" si="28">SUM(C160:C169)</f>
        <v>333096.06</v>
      </c>
      <c r="D159" s="269">
        <f t="shared" si="28"/>
        <v>333096.06</v>
      </c>
      <c r="E159" s="269">
        <f t="shared" si="28"/>
        <v>333096.06</v>
      </c>
      <c r="F159" s="269">
        <f t="shared" si="28"/>
        <v>333096.06</v>
      </c>
      <c r="G159" s="269">
        <f t="shared" si="28"/>
        <v>333096.06</v>
      </c>
      <c r="H159" s="269">
        <f t="shared" si="28"/>
        <v>333096.06</v>
      </c>
      <c r="I159" s="269">
        <f t="shared" si="28"/>
        <v>333096.06</v>
      </c>
      <c r="J159" s="269">
        <f t="shared" si="28"/>
        <v>333096.06</v>
      </c>
      <c r="K159" s="269">
        <f t="shared" si="28"/>
        <v>333096.06</v>
      </c>
      <c r="L159" s="269">
        <f t="shared" si="28"/>
        <v>333096.06</v>
      </c>
      <c r="M159" s="112"/>
      <c r="N159" s="112"/>
      <c r="O159" s="112"/>
      <c r="P159" s="112"/>
      <c r="Q159" s="112"/>
      <c r="R159" s="112"/>
      <c r="S159" s="112"/>
      <c r="T159" s="112"/>
      <c r="U159" s="112"/>
      <c r="V159" s="112"/>
      <c r="W159" s="112"/>
      <c r="X159" s="112"/>
      <c r="Y159" s="112"/>
      <c r="Z159" s="112"/>
      <c r="AA159" s="112"/>
      <c r="AB159" s="112"/>
      <c r="AC159" s="112"/>
      <c r="AD159" s="112"/>
      <c r="AE159" s="112"/>
      <c r="AF159" s="112"/>
    </row>
    <row r="160" spans="1:32" ht="15.75" customHeight="1" x14ac:dyDescent="0.25">
      <c r="A160" s="112"/>
      <c r="B160" s="254" t="s">
        <v>475</v>
      </c>
      <c r="C160" s="280">
        <f>+E101*12</f>
        <v>44595.45</v>
      </c>
      <c r="D160" s="280">
        <f t="shared" ref="D160:L160" si="29">+C160</f>
        <v>44595.45</v>
      </c>
      <c r="E160" s="280">
        <f t="shared" si="29"/>
        <v>44595.45</v>
      </c>
      <c r="F160" s="280">
        <f t="shared" si="29"/>
        <v>44595.45</v>
      </c>
      <c r="G160" s="280">
        <f t="shared" si="29"/>
        <v>44595.45</v>
      </c>
      <c r="H160" s="280">
        <f t="shared" si="29"/>
        <v>44595.45</v>
      </c>
      <c r="I160" s="280">
        <f t="shared" si="29"/>
        <v>44595.45</v>
      </c>
      <c r="J160" s="280">
        <f t="shared" si="29"/>
        <v>44595.45</v>
      </c>
      <c r="K160" s="280">
        <f t="shared" si="29"/>
        <v>44595.45</v>
      </c>
      <c r="L160" s="280">
        <f t="shared" si="29"/>
        <v>44595.45</v>
      </c>
      <c r="M160" s="112"/>
      <c r="N160" s="112"/>
      <c r="O160" s="112"/>
      <c r="P160" s="112"/>
      <c r="Q160" s="112"/>
      <c r="R160" s="112"/>
      <c r="S160" s="112"/>
      <c r="T160" s="112"/>
      <c r="U160" s="112"/>
      <c r="V160" s="112"/>
      <c r="W160" s="112"/>
      <c r="X160" s="112"/>
      <c r="Y160" s="112"/>
      <c r="Z160" s="112"/>
      <c r="AA160" s="112"/>
      <c r="AB160" s="112"/>
      <c r="AC160" s="112"/>
      <c r="AD160" s="112"/>
      <c r="AE160" s="112"/>
      <c r="AF160" s="112"/>
    </row>
    <row r="161" spans="1:32" ht="15.75" customHeight="1" x14ac:dyDescent="0.25">
      <c r="A161" s="112"/>
      <c r="B161" s="254" t="s">
        <v>699</v>
      </c>
      <c r="C161" s="280">
        <f>+E107*12</f>
        <v>64730.099999999991</v>
      </c>
      <c r="D161" s="280">
        <f t="shared" ref="D161:L161" si="30">+C161</f>
        <v>64730.099999999991</v>
      </c>
      <c r="E161" s="280">
        <f t="shared" si="30"/>
        <v>64730.099999999991</v>
      </c>
      <c r="F161" s="280">
        <f t="shared" si="30"/>
        <v>64730.099999999991</v>
      </c>
      <c r="G161" s="280">
        <f t="shared" si="30"/>
        <v>64730.099999999991</v>
      </c>
      <c r="H161" s="280">
        <f t="shared" si="30"/>
        <v>64730.099999999991</v>
      </c>
      <c r="I161" s="280">
        <f t="shared" si="30"/>
        <v>64730.099999999991</v>
      </c>
      <c r="J161" s="280">
        <f t="shared" si="30"/>
        <v>64730.099999999991</v>
      </c>
      <c r="K161" s="280">
        <f t="shared" si="30"/>
        <v>64730.099999999991</v>
      </c>
      <c r="L161" s="280">
        <f t="shared" si="30"/>
        <v>64730.099999999991</v>
      </c>
      <c r="M161" s="112"/>
      <c r="N161" s="112"/>
      <c r="O161" s="112"/>
      <c r="P161" s="112"/>
      <c r="Q161" s="112"/>
      <c r="R161" s="112"/>
      <c r="S161" s="112"/>
      <c r="T161" s="112"/>
      <c r="U161" s="112"/>
      <c r="V161" s="112"/>
      <c r="W161" s="112"/>
      <c r="X161" s="112"/>
      <c r="Y161" s="112"/>
      <c r="Z161" s="112"/>
      <c r="AA161" s="112"/>
      <c r="AB161" s="112"/>
      <c r="AC161" s="112"/>
      <c r="AD161" s="112"/>
      <c r="AE161" s="112"/>
      <c r="AF161" s="112"/>
    </row>
    <row r="162" spans="1:32" ht="15.75" customHeight="1" x14ac:dyDescent="0.25">
      <c r="A162" s="112"/>
      <c r="B162" s="254" t="s">
        <v>700</v>
      </c>
      <c r="C162" s="280">
        <f>+E117*12</f>
        <v>29981.160000000003</v>
      </c>
      <c r="D162" s="280">
        <f t="shared" ref="D162:L162" si="31">+C162</f>
        <v>29981.160000000003</v>
      </c>
      <c r="E162" s="280">
        <f t="shared" si="31"/>
        <v>29981.160000000003</v>
      </c>
      <c r="F162" s="280">
        <f t="shared" si="31"/>
        <v>29981.160000000003</v>
      </c>
      <c r="G162" s="280">
        <f t="shared" si="31"/>
        <v>29981.160000000003</v>
      </c>
      <c r="H162" s="280">
        <f t="shared" si="31"/>
        <v>29981.160000000003</v>
      </c>
      <c r="I162" s="280">
        <f t="shared" si="31"/>
        <v>29981.160000000003</v>
      </c>
      <c r="J162" s="280">
        <f t="shared" si="31"/>
        <v>29981.160000000003</v>
      </c>
      <c r="K162" s="280">
        <f t="shared" si="31"/>
        <v>29981.160000000003</v>
      </c>
      <c r="L162" s="280">
        <f t="shared" si="31"/>
        <v>29981.160000000003</v>
      </c>
      <c r="M162" s="112"/>
      <c r="N162" s="112"/>
      <c r="O162" s="112"/>
      <c r="P162" s="112"/>
      <c r="Q162" s="112"/>
      <c r="R162" s="112"/>
      <c r="S162" s="112"/>
      <c r="T162" s="112"/>
      <c r="U162" s="112"/>
      <c r="V162" s="112"/>
      <c r="W162" s="112"/>
      <c r="X162" s="112"/>
      <c r="Y162" s="112"/>
      <c r="Z162" s="112"/>
      <c r="AA162" s="112"/>
      <c r="AB162" s="112"/>
      <c r="AC162" s="112"/>
      <c r="AD162" s="112"/>
      <c r="AE162" s="112"/>
      <c r="AF162" s="112"/>
    </row>
    <row r="163" spans="1:32" ht="15.75" customHeight="1" x14ac:dyDescent="0.25">
      <c r="A163" s="112"/>
      <c r="B163" s="254" t="s">
        <v>640</v>
      </c>
      <c r="C163" s="280">
        <f>+E123*12</f>
        <v>1067.8500000000001</v>
      </c>
      <c r="D163" s="280">
        <f t="shared" ref="D163:L163" si="32">+C163</f>
        <v>1067.8500000000001</v>
      </c>
      <c r="E163" s="280">
        <f t="shared" si="32"/>
        <v>1067.8500000000001</v>
      </c>
      <c r="F163" s="280">
        <f t="shared" si="32"/>
        <v>1067.8500000000001</v>
      </c>
      <c r="G163" s="280">
        <f t="shared" si="32"/>
        <v>1067.8500000000001</v>
      </c>
      <c r="H163" s="280">
        <f t="shared" si="32"/>
        <v>1067.8500000000001</v>
      </c>
      <c r="I163" s="280">
        <f t="shared" si="32"/>
        <v>1067.8500000000001</v>
      </c>
      <c r="J163" s="280">
        <f t="shared" si="32"/>
        <v>1067.8500000000001</v>
      </c>
      <c r="K163" s="280">
        <f t="shared" si="32"/>
        <v>1067.8500000000001</v>
      </c>
      <c r="L163" s="280">
        <f t="shared" si="32"/>
        <v>1067.8500000000001</v>
      </c>
      <c r="M163" s="112"/>
      <c r="N163" s="112"/>
      <c r="O163" s="112"/>
      <c r="P163" s="112"/>
      <c r="Q163" s="112"/>
      <c r="R163" s="112"/>
      <c r="S163" s="112"/>
      <c r="T163" s="112"/>
      <c r="U163" s="112"/>
      <c r="V163" s="112"/>
      <c r="W163" s="112"/>
      <c r="X163" s="112"/>
      <c r="Y163" s="112"/>
      <c r="Z163" s="112"/>
      <c r="AA163" s="112"/>
      <c r="AB163" s="112"/>
      <c r="AC163" s="112"/>
      <c r="AD163" s="112"/>
      <c r="AE163" s="112"/>
      <c r="AF163" s="112"/>
    </row>
    <row r="164" spans="1:32" ht="28.5" x14ac:dyDescent="0.25">
      <c r="A164" s="112"/>
      <c r="B164" s="307" t="s">
        <v>682</v>
      </c>
      <c r="C164" s="280">
        <f>+E126*12</f>
        <v>9824.2200000000012</v>
      </c>
      <c r="D164" s="280">
        <f t="shared" ref="D164:L164" si="33">+C164</f>
        <v>9824.2200000000012</v>
      </c>
      <c r="E164" s="280">
        <f t="shared" si="33"/>
        <v>9824.2200000000012</v>
      </c>
      <c r="F164" s="280">
        <f t="shared" si="33"/>
        <v>9824.2200000000012</v>
      </c>
      <c r="G164" s="280">
        <f t="shared" si="33"/>
        <v>9824.2200000000012</v>
      </c>
      <c r="H164" s="280">
        <f t="shared" si="33"/>
        <v>9824.2200000000012</v>
      </c>
      <c r="I164" s="280">
        <f t="shared" si="33"/>
        <v>9824.2200000000012</v>
      </c>
      <c r="J164" s="280">
        <f t="shared" si="33"/>
        <v>9824.2200000000012</v>
      </c>
      <c r="K164" s="280">
        <f t="shared" si="33"/>
        <v>9824.2200000000012</v>
      </c>
      <c r="L164" s="280">
        <f t="shared" si="33"/>
        <v>9824.2200000000012</v>
      </c>
      <c r="M164" s="112"/>
      <c r="N164" s="112"/>
      <c r="O164" s="112"/>
      <c r="P164" s="112"/>
      <c r="Q164" s="112"/>
      <c r="R164" s="112"/>
      <c r="S164" s="112"/>
      <c r="T164" s="112"/>
      <c r="U164" s="112"/>
      <c r="V164" s="112"/>
      <c r="W164" s="112"/>
      <c r="X164" s="112"/>
      <c r="Y164" s="112"/>
      <c r="Z164" s="112"/>
      <c r="AA164" s="112"/>
      <c r="AB164" s="112"/>
      <c r="AC164" s="112"/>
      <c r="AD164" s="112"/>
      <c r="AE164" s="112"/>
      <c r="AF164" s="112"/>
    </row>
    <row r="165" spans="1:32" ht="15.75" customHeight="1" x14ac:dyDescent="0.25">
      <c r="A165" s="112"/>
      <c r="B165" s="254" t="s">
        <v>701</v>
      </c>
      <c r="C165" s="280">
        <f>+E131*12</f>
        <v>15905.880000000001</v>
      </c>
      <c r="D165" s="280">
        <f t="shared" ref="D165:L165" si="34">+C165</f>
        <v>15905.880000000001</v>
      </c>
      <c r="E165" s="280">
        <f t="shared" si="34"/>
        <v>15905.880000000001</v>
      </c>
      <c r="F165" s="280">
        <f t="shared" si="34"/>
        <v>15905.880000000001</v>
      </c>
      <c r="G165" s="280">
        <f t="shared" si="34"/>
        <v>15905.880000000001</v>
      </c>
      <c r="H165" s="280">
        <f t="shared" si="34"/>
        <v>15905.880000000001</v>
      </c>
      <c r="I165" s="280">
        <f t="shared" si="34"/>
        <v>15905.880000000001</v>
      </c>
      <c r="J165" s="280">
        <f t="shared" si="34"/>
        <v>15905.880000000001</v>
      </c>
      <c r="K165" s="280">
        <f t="shared" si="34"/>
        <v>15905.880000000001</v>
      </c>
      <c r="L165" s="280">
        <f t="shared" si="34"/>
        <v>15905.880000000001</v>
      </c>
      <c r="M165" s="112"/>
      <c r="N165" s="112"/>
      <c r="O165" s="112"/>
      <c r="P165" s="112"/>
      <c r="Q165" s="112"/>
      <c r="R165" s="112"/>
      <c r="S165" s="112"/>
      <c r="T165" s="112"/>
      <c r="U165" s="112"/>
      <c r="V165" s="112"/>
      <c r="W165" s="112"/>
      <c r="X165" s="112"/>
      <c r="Y165" s="112"/>
      <c r="Z165" s="112"/>
      <c r="AA165" s="112"/>
      <c r="AB165" s="112"/>
      <c r="AC165" s="112"/>
      <c r="AD165" s="112"/>
      <c r="AE165" s="112"/>
      <c r="AF165" s="112"/>
    </row>
    <row r="166" spans="1:32" ht="15.75" customHeight="1" x14ac:dyDescent="0.25">
      <c r="A166" s="112"/>
      <c r="B166" s="254" t="s">
        <v>702</v>
      </c>
      <c r="C166" s="280">
        <f>+E134*12</f>
        <v>4881.6000000000004</v>
      </c>
      <c r="D166" s="280">
        <f t="shared" ref="D166:L166" si="35">+C166</f>
        <v>4881.6000000000004</v>
      </c>
      <c r="E166" s="280">
        <f t="shared" si="35"/>
        <v>4881.6000000000004</v>
      </c>
      <c r="F166" s="280">
        <f t="shared" si="35"/>
        <v>4881.6000000000004</v>
      </c>
      <c r="G166" s="280">
        <f t="shared" si="35"/>
        <v>4881.6000000000004</v>
      </c>
      <c r="H166" s="280">
        <f t="shared" si="35"/>
        <v>4881.6000000000004</v>
      </c>
      <c r="I166" s="280">
        <f t="shared" si="35"/>
        <v>4881.6000000000004</v>
      </c>
      <c r="J166" s="280">
        <f t="shared" si="35"/>
        <v>4881.6000000000004</v>
      </c>
      <c r="K166" s="280">
        <f t="shared" si="35"/>
        <v>4881.6000000000004</v>
      </c>
      <c r="L166" s="280">
        <f t="shared" si="35"/>
        <v>4881.6000000000004</v>
      </c>
      <c r="M166" s="112"/>
      <c r="N166" s="112"/>
      <c r="O166" s="112"/>
      <c r="P166" s="112"/>
      <c r="Q166" s="112"/>
      <c r="R166" s="112"/>
      <c r="S166" s="112"/>
      <c r="T166" s="112"/>
      <c r="U166" s="112"/>
      <c r="V166" s="112"/>
      <c r="W166" s="112"/>
      <c r="X166" s="112"/>
      <c r="Y166" s="112"/>
      <c r="Z166" s="112"/>
      <c r="AA166" s="112"/>
      <c r="AB166" s="112"/>
      <c r="AC166" s="112"/>
      <c r="AD166" s="112"/>
      <c r="AE166" s="112"/>
      <c r="AF166" s="112"/>
    </row>
    <row r="167" spans="1:32" ht="15.75" customHeight="1" x14ac:dyDescent="0.25">
      <c r="A167" s="112"/>
      <c r="B167" s="254" t="s">
        <v>703</v>
      </c>
      <c r="C167" s="280">
        <f>+E137*12</f>
        <v>137091.6</v>
      </c>
      <c r="D167" s="280">
        <f t="shared" ref="D167:L167" si="36">+C167</f>
        <v>137091.6</v>
      </c>
      <c r="E167" s="280">
        <f t="shared" si="36"/>
        <v>137091.6</v>
      </c>
      <c r="F167" s="280">
        <f t="shared" si="36"/>
        <v>137091.6</v>
      </c>
      <c r="G167" s="280">
        <f t="shared" si="36"/>
        <v>137091.6</v>
      </c>
      <c r="H167" s="280">
        <f t="shared" si="36"/>
        <v>137091.6</v>
      </c>
      <c r="I167" s="280">
        <f t="shared" si="36"/>
        <v>137091.6</v>
      </c>
      <c r="J167" s="280">
        <f t="shared" si="36"/>
        <v>137091.6</v>
      </c>
      <c r="K167" s="280">
        <f t="shared" si="36"/>
        <v>137091.6</v>
      </c>
      <c r="L167" s="280">
        <f t="shared" si="36"/>
        <v>137091.6</v>
      </c>
      <c r="M167" s="112"/>
      <c r="N167" s="112"/>
      <c r="O167" s="112"/>
      <c r="P167" s="112"/>
      <c r="Q167" s="112"/>
      <c r="R167" s="112"/>
      <c r="S167" s="112"/>
      <c r="T167" s="112"/>
      <c r="U167" s="112"/>
      <c r="V167" s="112"/>
      <c r="W167" s="112"/>
      <c r="X167" s="112"/>
      <c r="Y167" s="112"/>
      <c r="Z167" s="112"/>
      <c r="AA167" s="112"/>
      <c r="AB167" s="112"/>
      <c r="AC167" s="112"/>
      <c r="AD167" s="112"/>
      <c r="AE167" s="112"/>
      <c r="AF167" s="112"/>
    </row>
    <row r="168" spans="1:32" ht="15.75" customHeight="1" x14ac:dyDescent="0.25">
      <c r="A168" s="112"/>
      <c r="B168" s="254" t="s">
        <v>704</v>
      </c>
      <c r="C168" s="280">
        <f>+E141*12</f>
        <v>3661.2000000000003</v>
      </c>
      <c r="D168" s="280">
        <f t="shared" ref="D168:L168" si="37">+C168</f>
        <v>3661.2000000000003</v>
      </c>
      <c r="E168" s="280">
        <f t="shared" si="37"/>
        <v>3661.2000000000003</v>
      </c>
      <c r="F168" s="280">
        <f t="shared" si="37"/>
        <v>3661.2000000000003</v>
      </c>
      <c r="G168" s="280">
        <f t="shared" si="37"/>
        <v>3661.2000000000003</v>
      </c>
      <c r="H168" s="280">
        <f t="shared" si="37"/>
        <v>3661.2000000000003</v>
      </c>
      <c r="I168" s="280">
        <f t="shared" si="37"/>
        <v>3661.2000000000003</v>
      </c>
      <c r="J168" s="280">
        <f t="shared" si="37"/>
        <v>3661.2000000000003</v>
      </c>
      <c r="K168" s="280">
        <f t="shared" si="37"/>
        <v>3661.2000000000003</v>
      </c>
      <c r="L168" s="280">
        <f t="shared" si="37"/>
        <v>3661.2000000000003</v>
      </c>
      <c r="M168" s="112"/>
      <c r="N168" s="112"/>
      <c r="O168" s="112"/>
      <c r="P168" s="112"/>
      <c r="Q168" s="112"/>
      <c r="R168" s="112"/>
      <c r="S168" s="112"/>
      <c r="T168" s="112"/>
      <c r="U168" s="112"/>
      <c r="V168" s="112"/>
      <c r="W168" s="112"/>
      <c r="X168" s="112"/>
      <c r="Y168" s="112"/>
      <c r="Z168" s="112"/>
      <c r="AA168" s="112"/>
      <c r="AB168" s="112"/>
      <c r="AC168" s="112"/>
      <c r="AD168" s="112"/>
      <c r="AE168" s="112"/>
      <c r="AF168" s="112"/>
    </row>
    <row r="169" spans="1:32" ht="15.75" customHeight="1" x14ac:dyDescent="0.25">
      <c r="A169" s="112"/>
      <c r="B169" s="254" t="s">
        <v>696</v>
      </c>
      <c r="C169" s="269">
        <f>+E145*12</f>
        <v>21357</v>
      </c>
      <c r="D169" s="269">
        <f t="shared" ref="D169:L169" si="38">+C169</f>
        <v>21357</v>
      </c>
      <c r="E169" s="269">
        <f t="shared" si="38"/>
        <v>21357</v>
      </c>
      <c r="F169" s="269">
        <f t="shared" si="38"/>
        <v>21357</v>
      </c>
      <c r="G169" s="269">
        <f t="shared" si="38"/>
        <v>21357</v>
      </c>
      <c r="H169" s="269">
        <f t="shared" si="38"/>
        <v>21357</v>
      </c>
      <c r="I169" s="269">
        <f t="shared" si="38"/>
        <v>21357</v>
      </c>
      <c r="J169" s="269">
        <f t="shared" si="38"/>
        <v>21357</v>
      </c>
      <c r="K169" s="269">
        <f t="shared" si="38"/>
        <v>21357</v>
      </c>
      <c r="L169" s="269">
        <f t="shared" si="38"/>
        <v>21357</v>
      </c>
      <c r="M169" s="112"/>
      <c r="N169" s="112"/>
      <c r="O169" s="112"/>
      <c r="P169" s="112"/>
      <c r="Q169" s="112"/>
      <c r="R169" s="112"/>
      <c r="S169" s="112"/>
      <c r="T169" s="112"/>
      <c r="U169" s="112"/>
      <c r="V169" s="112"/>
      <c r="W169" s="112"/>
      <c r="X169" s="112"/>
      <c r="Y169" s="112"/>
      <c r="Z169" s="112"/>
      <c r="AA169" s="112"/>
      <c r="AB169" s="112"/>
      <c r="AC169" s="112"/>
      <c r="AD169" s="112"/>
      <c r="AE169" s="112"/>
      <c r="AF169" s="112"/>
    </row>
    <row r="170" spans="1:32" ht="15.75" customHeight="1" x14ac:dyDescent="0.25">
      <c r="A170" s="112"/>
      <c r="B170" s="307" t="s">
        <v>114</v>
      </c>
      <c r="C170" s="269">
        <f>+C156+C159</f>
        <v>479759.79600000003</v>
      </c>
      <c r="D170" s="269">
        <f t="shared" ref="D170:L170" si="39">+D156+D159</f>
        <v>479759.79600000003</v>
      </c>
      <c r="E170" s="269">
        <f t="shared" si="39"/>
        <v>479759.79600000003</v>
      </c>
      <c r="F170" s="269">
        <f t="shared" si="39"/>
        <v>479759.79600000003</v>
      </c>
      <c r="G170" s="269">
        <f t="shared" si="39"/>
        <v>479759.79600000003</v>
      </c>
      <c r="H170" s="269">
        <f t="shared" si="39"/>
        <v>479759.79600000003</v>
      </c>
      <c r="I170" s="269">
        <f t="shared" si="39"/>
        <v>479759.79600000003</v>
      </c>
      <c r="J170" s="269">
        <f t="shared" si="39"/>
        <v>479759.79600000003</v>
      </c>
      <c r="K170" s="269">
        <f t="shared" si="39"/>
        <v>479759.79600000003</v>
      </c>
      <c r="L170" s="269">
        <f t="shared" si="39"/>
        <v>479759.79600000003</v>
      </c>
      <c r="M170" s="112"/>
      <c r="N170" s="112"/>
      <c r="O170" s="112"/>
      <c r="P170" s="112"/>
      <c r="Q170" s="112"/>
      <c r="R170" s="112"/>
      <c r="S170" s="112"/>
      <c r="T170" s="112"/>
      <c r="U170" s="112"/>
      <c r="V170" s="112"/>
      <c r="W170" s="112"/>
      <c r="X170" s="112"/>
      <c r="Y170" s="112"/>
      <c r="Z170" s="112"/>
      <c r="AA170" s="112"/>
      <c r="AB170" s="112"/>
      <c r="AC170" s="112"/>
      <c r="AD170" s="112"/>
      <c r="AE170" s="112"/>
      <c r="AF170" s="112"/>
    </row>
    <row r="171" spans="1:32" ht="15.75" customHeight="1" x14ac:dyDescent="0.25">
      <c r="A171" s="112"/>
      <c r="B171" s="239"/>
      <c r="C171" s="292"/>
      <c r="D171" s="292"/>
      <c r="E171" s="292"/>
      <c r="F171" s="292"/>
      <c r="G171" s="292"/>
      <c r="H171" s="292"/>
      <c r="I171" s="292"/>
      <c r="J171" s="292"/>
      <c r="K171" s="292"/>
      <c r="L171" s="292"/>
      <c r="M171" s="112"/>
      <c r="N171" s="112"/>
      <c r="O171" s="112"/>
      <c r="P171" s="112"/>
      <c r="Q171" s="112"/>
      <c r="R171" s="112"/>
      <c r="S171" s="112"/>
      <c r="T171" s="112"/>
      <c r="U171" s="112"/>
      <c r="V171" s="112"/>
      <c r="W171" s="112"/>
      <c r="X171" s="112"/>
      <c r="Y171" s="112"/>
      <c r="Z171" s="112"/>
      <c r="AA171" s="112"/>
      <c r="AB171" s="112"/>
      <c r="AC171" s="112"/>
      <c r="AD171" s="112"/>
      <c r="AE171" s="112"/>
      <c r="AF171" s="112"/>
    </row>
    <row r="172" spans="1:32" s="295" customFormat="1" ht="15.75" customHeight="1" x14ac:dyDescent="0.25">
      <c r="A172" s="112"/>
      <c r="B172" s="357" t="s">
        <v>705</v>
      </c>
      <c r="C172" s="358"/>
      <c r="D172" s="358"/>
      <c r="E172" s="358"/>
      <c r="F172" s="358"/>
      <c r="G172" s="359"/>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c r="AF172" s="112"/>
    </row>
    <row r="173" spans="1:32" s="316" customFormat="1" ht="15.75" customHeight="1" x14ac:dyDescent="0.25">
      <c r="A173" s="314"/>
      <c r="B173" s="360"/>
      <c r="C173" s="339"/>
      <c r="D173" s="339"/>
      <c r="E173" s="339"/>
      <c r="F173" s="339"/>
      <c r="G173" s="339"/>
      <c r="H173" s="314"/>
      <c r="I173" s="314"/>
      <c r="J173" s="314"/>
      <c r="K173" s="314"/>
      <c r="L173" s="314"/>
      <c r="M173" s="314"/>
      <c r="N173" s="314"/>
      <c r="O173" s="314"/>
      <c r="P173" s="314"/>
      <c r="Q173" s="314"/>
      <c r="R173" s="314"/>
      <c r="S173" s="314"/>
      <c r="T173" s="314"/>
      <c r="U173" s="314"/>
      <c r="V173" s="314"/>
      <c r="W173" s="314"/>
      <c r="X173" s="314"/>
      <c r="Y173" s="314"/>
      <c r="Z173" s="314"/>
      <c r="AA173" s="314"/>
      <c r="AB173" s="314"/>
      <c r="AC173" s="314"/>
      <c r="AD173" s="314"/>
      <c r="AE173" s="314"/>
      <c r="AF173" s="314"/>
    </row>
    <row r="174" spans="1:32" s="316" customFormat="1" ht="15.75" customHeight="1" x14ac:dyDescent="0.25">
      <c r="A174" s="314"/>
      <c r="B174" s="605" t="s">
        <v>608</v>
      </c>
      <c r="C174" s="605"/>
      <c r="D174" s="605"/>
      <c r="E174" s="605"/>
      <c r="F174" s="339"/>
      <c r="G174" s="339"/>
      <c r="H174" s="314"/>
      <c r="I174" s="314"/>
      <c r="J174" s="314"/>
      <c r="K174" s="314"/>
      <c r="L174" s="314"/>
      <c r="M174" s="314"/>
      <c r="N174" s="314"/>
      <c r="O174" s="314"/>
      <c r="P174" s="314"/>
      <c r="Q174" s="314"/>
      <c r="R174" s="314"/>
      <c r="S174" s="314"/>
      <c r="T174" s="314"/>
      <c r="U174" s="314"/>
      <c r="V174" s="314"/>
      <c r="W174" s="314"/>
      <c r="X174" s="314"/>
      <c r="Y174" s="314"/>
      <c r="Z174" s="314"/>
      <c r="AA174" s="314"/>
      <c r="AB174" s="314"/>
      <c r="AC174" s="314"/>
      <c r="AD174" s="314"/>
      <c r="AE174" s="314"/>
      <c r="AF174" s="314"/>
    </row>
    <row r="175" spans="1:32" s="316" customFormat="1" ht="15.75" customHeight="1" x14ac:dyDescent="0.25">
      <c r="A175" s="314"/>
      <c r="B175" s="365"/>
      <c r="C175" s="365"/>
      <c r="D175" s="365"/>
      <c r="E175" s="365"/>
      <c r="F175" s="339"/>
      <c r="G175" s="339"/>
      <c r="H175" s="314"/>
      <c r="I175" s="314"/>
      <c r="J175" s="314"/>
      <c r="K175" s="314"/>
      <c r="L175" s="314"/>
      <c r="M175" s="314"/>
      <c r="N175" s="314"/>
      <c r="O175" s="314"/>
      <c r="P175" s="314"/>
      <c r="Q175" s="314"/>
      <c r="R175" s="314"/>
      <c r="S175" s="314"/>
      <c r="T175" s="314"/>
      <c r="U175" s="314"/>
      <c r="V175" s="314"/>
      <c r="W175" s="314"/>
      <c r="X175" s="314"/>
      <c r="Y175" s="314"/>
      <c r="Z175" s="314"/>
      <c r="AA175" s="314"/>
      <c r="AB175" s="314"/>
      <c r="AC175" s="314"/>
      <c r="AD175" s="314"/>
      <c r="AE175" s="314"/>
      <c r="AF175" s="314"/>
    </row>
    <row r="176" spans="1:32" ht="16.5" customHeight="1" x14ac:dyDescent="0.25">
      <c r="A176" s="112"/>
      <c r="B176" s="611" t="s">
        <v>610</v>
      </c>
      <c r="C176" s="612"/>
      <c r="D176" s="612"/>
      <c r="E176" s="612"/>
      <c r="F176" s="248"/>
      <c r="G176" s="248"/>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row>
    <row r="177" spans="1:32" ht="28.5" x14ac:dyDescent="0.25">
      <c r="A177" s="112"/>
      <c r="B177" s="307" t="s">
        <v>63</v>
      </c>
      <c r="C177" s="269" t="s">
        <v>613</v>
      </c>
      <c r="D177" s="262" t="s">
        <v>738</v>
      </c>
      <c r="E177" s="262" t="s">
        <v>733</v>
      </c>
      <c r="F177" s="292"/>
      <c r="G177" s="292"/>
      <c r="H177" s="112"/>
      <c r="I177" s="112"/>
      <c r="J177" s="112"/>
      <c r="K177" s="112"/>
      <c r="L177" s="112"/>
      <c r="M177" s="112"/>
      <c r="N177" s="112"/>
      <c r="O177" s="112"/>
      <c r="P177" s="112"/>
      <c r="Q177" s="112"/>
      <c r="R177" s="112"/>
      <c r="S177" s="112"/>
      <c r="T177" s="112"/>
      <c r="U177" s="112"/>
      <c r="V177" s="112"/>
      <c r="W177" s="112"/>
      <c r="X177" s="112"/>
      <c r="Y177" s="112"/>
      <c r="Z177" s="112"/>
      <c r="AA177" s="112"/>
      <c r="AB177" s="112"/>
      <c r="AC177" s="112"/>
      <c r="AD177" s="112"/>
      <c r="AE177" s="112"/>
      <c r="AF177" s="112"/>
    </row>
    <row r="178" spans="1:32" ht="15.75" customHeight="1" x14ac:dyDescent="0.25">
      <c r="A178" s="112"/>
      <c r="B178" s="254" t="s">
        <v>310</v>
      </c>
      <c r="C178" s="280">
        <f>+'2. Costos O M PM'!G174</f>
        <v>1199</v>
      </c>
      <c r="D178" s="280">
        <v>0.79</v>
      </c>
      <c r="E178" s="280">
        <f t="shared" ref="E178:E187" si="40">+C178*D178</f>
        <v>947.21</v>
      </c>
      <c r="F178" s="174"/>
      <c r="G178" s="174"/>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row>
    <row r="179" spans="1:32" ht="15.75" customHeight="1" x14ac:dyDescent="0.25">
      <c r="A179" s="112"/>
      <c r="B179" s="254" t="s">
        <v>615</v>
      </c>
      <c r="C179" s="280">
        <f>+'2. Costos O M PM'!G175</f>
        <v>1417</v>
      </c>
      <c r="D179" s="280">
        <v>0.79</v>
      </c>
      <c r="E179" s="280">
        <f t="shared" si="40"/>
        <v>1119.43</v>
      </c>
      <c r="F179" s="174"/>
      <c r="G179" s="174"/>
      <c r="H179" s="112"/>
      <c r="I179" s="112"/>
      <c r="J179" s="112"/>
      <c r="K179" s="112"/>
      <c r="L179" s="112"/>
      <c r="M179" s="112"/>
      <c r="N179" s="112"/>
      <c r="O179" s="112"/>
      <c r="P179" s="112"/>
      <c r="Q179" s="112"/>
      <c r="R179" s="112"/>
      <c r="S179" s="112"/>
      <c r="T179" s="112"/>
      <c r="U179" s="112"/>
      <c r="V179" s="112"/>
      <c r="W179" s="112"/>
      <c r="X179" s="112"/>
      <c r="Y179" s="112"/>
      <c r="Z179" s="112"/>
      <c r="AA179" s="112"/>
      <c r="AB179" s="112"/>
      <c r="AC179" s="112"/>
      <c r="AD179" s="112"/>
      <c r="AE179" s="112"/>
      <c r="AF179" s="112"/>
    </row>
    <row r="180" spans="1:32" ht="15.75" customHeight="1" x14ac:dyDescent="0.25">
      <c r="A180" s="112"/>
      <c r="B180" s="254" t="s">
        <v>654</v>
      </c>
      <c r="C180" s="280">
        <f>+'2. Costos O M PM'!G176</f>
        <v>1013.7</v>
      </c>
      <c r="D180" s="280">
        <v>0.79</v>
      </c>
      <c r="E180" s="280">
        <f t="shared" si="40"/>
        <v>800.82300000000009</v>
      </c>
      <c r="F180" s="174"/>
      <c r="G180" s="174"/>
      <c r="H180" s="112"/>
      <c r="I180" s="112"/>
      <c r="J180" s="112"/>
      <c r="K180" s="112"/>
      <c r="L180" s="112"/>
      <c r="M180" s="112"/>
      <c r="N180" s="112"/>
      <c r="O180" s="112"/>
      <c r="P180" s="112"/>
      <c r="Q180" s="112"/>
      <c r="R180" s="112"/>
      <c r="S180" s="112"/>
      <c r="T180" s="112"/>
      <c r="U180" s="112"/>
      <c r="V180" s="112"/>
      <c r="W180" s="112"/>
      <c r="X180" s="112"/>
      <c r="Y180" s="112"/>
      <c r="Z180" s="112"/>
      <c r="AA180" s="112"/>
      <c r="AB180" s="112"/>
      <c r="AC180" s="112"/>
      <c r="AD180" s="112"/>
      <c r="AE180" s="112"/>
      <c r="AF180" s="112"/>
    </row>
    <row r="181" spans="1:32" ht="15.75" customHeight="1" x14ac:dyDescent="0.25">
      <c r="A181" s="112"/>
      <c r="B181" s="254" t="s">
        <v>655</v>
      </c>
      <c r="C181" s="280">
        <f>+'2. Costos O M PM'!G177</f>
        <v>1943.7</v>
      </c>
      <c r="D181" s="280">
        <v>0.79</v>
      </c>
      <c r="E181" s="280">
        <f t="shared" si="40"/>
        <v>1535.5230000000001</v>
      </c>
      <c r="F181" s="174"/>
      <c r="G181" s="174"/>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12"/>
      <c r="AF181" s="112"/>
    </row>
    <row r="182" spans="1:32" ht="15.75" customHeight="1" x14ac:dyDescent="0.25">
      <c r="A182" s="112"/>
      <c r="B182" s="254" t="s">
        <v>656</v>
      </c>
      <c r="C182" s="280">
        <f>+'2. Costos O M PM'!G178</f>
        <v>1013.7</v>
      </c>
      <c r="D182" s="280">
        <v>0.79</v>
      </c>
      <c r="E182" s="280">
        <f t="shared" si="40"/>
        <v>800.82300000000009</v>
      </c>
      <c r="F182" s="174"/>
      <c r="G182" s="174"/>
      <c r="H182" s="112"/>
      <c r="I182" s="112"/>
      <c r="J182" s="112"/>
      <c r="K182" s="112"/>
      <c r="L182" s="112"/>
      <c r="M182" s="112"/>
      <c r="N182" s="112"/>
      <c r="O182" s="112"/>
      <c r="P182" s="112"/>
      <c r="Q182" s="112"/>
      <c r="R182" s="112"/>
      <c r="S182" s="112"/>
      <c r="T182" s="112"/>
      <c r="U182" s="112"/>
      <c r="V182" s="112"/>
      <c r="W182" s="112"/>
      <c r="X182" s="112"/>
      <c r="Y182" s="112"/>
      <c r="Z182" s="112"/>
      <c r="AA182" s="112"/>
      <c r="AB182" s="112"/>
      <c r="AC182" s="112"/>
      <c r="AD182" s="112"/>
      <c r="AE182" s="112"/>
      <c r="AF182" s="112"/>
    </row>
    <row r="183" spans="1:32" ht="15.75" customHeight="1" x14ac:dyDescent="0.25">
      <c r="A183" s="112"/>
      <c r="B183" s="254" t="s">
        <v>616</v>
      </c>
      <c r="C183" s="280">
        <f>+'2. Costos O M PM'!G179</f>
        <v>1308</v>
      </c>
      <c r="D183" s="280">
        <v>0.42</v>
      </c>
      <c r="E183" s="280">
        <f t="shared" si="40"/>
        <v>549.36</v>
      </c>
      <c r="F183" s="174"/>
      <c r="G183" s="174"/>
      <c r="H183" s="112"/>
      <c r="I183" s="112"/>
      <c r="J183" s="112"/>
      <c r="K183" s="112"/>
      <c r="L183" s="112"/>
      <c r="M183" s="112"/>
      <c r="N183" s="112"/>
      <c r="O183" s="112"/>
      <c r="P183" s="112"/>
      <c r="Q183" s="112"/>
      <c r="R183" s="112"/>
      <c r="S183" s="112"/>
      <c r="T183" s="112"/>
      <c r="U183" s="112"/>
      <c r="V183" s="112"/>
      <c r="W183" s="112"/>
      <c r="X183" s="112"/>
      <c r="Y183" s="112"/>
      <c r="Z183" s="112"/>
      <c r="AA183" s="112"/>
      <c r="AB183" s="112"/>
      <c r="AC183" s="112"/>
      <c r="AD183" s="112"/>
      <c r="AE183" s="112"/>
      <c r="AF183" s="112"/>
    </row>
    <row r="184" spans="1:32" ht="15.75" customHeight="1" x14ac:dyDescent="0.25">
      <c r="A184" s="112"/>
      <c r="B184" s="254" t="s">
        <v>617</v>
      </c>
      <c r="C184" s="280">
        <f>+'2. Costos O M PM'!G180</f>
        <v>1463</v>
      </c>
      <c r="D184" s="280">
        <v>0.42</v>
      </c>
      <c r="E184" s="280">
        <f t="shared" si="40"/>
        <v>614.45999999999992</v>
      </c>
      <c r="F184" s="174"/>
      <c r="G184" s="174"/>
      <c r="H184" s="112"/>
      <c r="I184" s="112"/>
      <c r="J184" s="112"/>
      <c r="K184" s="112"/>
      <c r="L184" s="112"/>
      <c r="M184" s="112"/>
      <c r="N184" s="112"/>
      <c r="O184" s="112"/>
      <c r="P184" s="112"/>
      <c r="Q184" s="112"/>
      <c r="R184" s="112"/>
      <c r="S184" s="112"/>
      <c r="T184" s="112"/>
      <c r="U184" s="112"/>
      <c r="V184" s="112"/>
      <c r="W184" s="112"/>
      <c r="X184" s="112"/>
      <c r="Y184" s="112"/>
      <c r="Z184" s="112"/>
      <c r="AA184" s="112"/>
      <c r="AB184" s="112"/>
      <c r="AC184" s="112"/>
      <c r="AD184" s="112"/>
      <c r="AE184" s="112"/>
      <c r="AF184" s="112"/>
    </row>
    <row r="185" spans="1:32" ht="15.75" customHeight="1" x14ac:dyDescent="0.25">
      <c r="A185" s="112"/>
      <c r="B185" s="254" t="s">
        <v>618</v>
      </c>
      <c r="C185" s="280">
        <f>+'2. Costos O M PM'!G181</f>
        <v>1013.7</v>
      </c>
      <c r="D185" s="280">
        <v>0.42</v>
      </c>
      <c r="E185" s="280">
        <f t="shared" si="40"/>
        <v>425.75400000000002</v>
      </c>
      <c r="F185" s="174"/>
      <c r="G185" s="174"/>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12"/>
      <c r="AF185" s="112"/>
    </row>
    <row r="186" spans="1:32" ht="15.75" customHeight="1" x14ac:dyDescent="0.25">
      <c r="A186" s="112"/>
      <c r="B186" s="254" t="s">
        <v>657</v>
      </c>
      <c r="C186" s="280">
        <f>+'2. Costos O M PM'!G182</f>
        <v>1013.7</v>
      </c>
      <c r="D186" s="280">
        <v>0.42</v>
      </c>
      <c r="E186" s="280">
        <f t="shared" si="40"/>
        <v>425.75400000000002</v>
      </c>
      <c r="F186" s="174"/>
      <c r="G186" s="174"/>
      <c r="H186" s="112"/>
      <c r="I186" s="112"/>
      <c r="J186" s="112"/>
      <c r="K186" s="112"/>
      <c r="L186" s="112"/>
      <c r="M186" s="112"/>
      <c r="N186" s="112"/>
      <c r="O186" s="112"/>
      <c r="P186" s="112"/>
      <c r="Q186" s="112"/>
      <c r="R186" s="112"/>
      <c r="S186" s="112"/>
      <c r="T186" s="112"/>
      <c r="U186" s="112"/>
      <c r="V186" s="112"/>
      <c r="W186" s="112"/>
      <c r="X186" s="112"/>
      <c r="Y186" s="112"/>
      <c r="Z186" s="112"/>
      <c r="AA186" s="112"/>
      <c r="AB186" s="112"/>
      <c r="AC186" s="112"/>
      <c r="AD186" s="112"/>
      <c r="AE186" s="112"/>
      <c r="AF186" s="112"/>
    </row>
    <row r="187" spans="1:32" ht="15.75" customHeight="1" x14ac:dyDescent="0.25">
      <c r="A187" s="112"/>
      <c r="B187" s="254" t="s">
        <v>620</v>
      </c>
      <c r="C187" s="280">
        <f>+'2. Costos O M PM'!G183</f>
        <v>327</v>
      </c>
      <c r="D187" s="280">
        <v>0.79</v>
      </c>
      <c r="E187" s="280">
        <f t="shared" si="40"/>
        <v>258.33</v>
      </c>
      <c r="F187" s="174"/>
      <c r="G187" s="174"/>
      <c r="H187" s="112"/>
      <c r="I187" s="112"/>
      <c r="J187" s="112"/>
      <c r="K187" s="112"/>
      <c r="L187" s="112"/>
      <c r="M187" s="112"/>
      <c r="N187" s="112"/>
      <c r="O187" s="112"/>
      <c r="P187" s="112"/>
      <c r="Q187" s="112"/>
      <c r="R187" s="112"/>
      <c r="S187" s="112"/>
      <c r="T187" s="112"/>
      <c r="U187" s="112"/>
      <c r="V187" s="112"/>
      <c r="W187" s="112"/>
      <c r="X187" s="112"/>
      <c r="Y187" s="112"/>
      <c r="Z187" s="112"/>
      <c r="AA187" s="112"/>
      <c r="AB187" s="112"/>
      <c r="AC187" s="112"/>
      <c r="AD187" s="112"/>
      <c r="AE187" s="112"/>
      <c r="AF187" s="112"/>
    </row>
    <row r="188" spans="1:32" ht="15.75" customHeight="1" x14ac:dyDescent="0.25">
      <c r="A188" s="112"/>
      <c r="B188" s="307" t="s">
        <v>114</v>
      </c>
      <c r="C188" s="269">
        <f>SUM(C178:C187)</f>
        <v>11712.5</v>
      </c>
      <c r="D188" s="269"/>
      <c r="E188" s="269">
        <f>SUM(E178:E187)</f>
        <v>7477.4670000000006</v>
      </c>
      <c r="F188" s="292"/>
      <c r="G188" s="292"/>
      <c r="H188" s="112"/>
      <c r="I188" s="112"/>
      <c r="J188" s="112"/>
      <c r="K188" s="112"/>
      <c r="L188" s="112"/>
      <c r="M188" s="112"/>
      <c r="N188" s="112"/>
      <c r="O188" s="112"/>
      <c r="P188" s="112"/>
      <c r="Q188" s="112"/>
      <c r="R188" s="112"/>
      <c r="S188" s="112"/>
      <c r="T188" s="112"/>
      <c r="U188" s="112"/>
      <c r="V188" s="112"/>
      <c r="W188" s="112"/>
      <c r="X188" s="112"/>
      <c r="Y188" s="112"/>
      <c r="Z188" s="112"/>
      <c r="AA188" s="112"/>
      <c r="AB188" s="112"/>
      <c r="AC188" s="112"/>
      <c r="AD188" s="112"/>
      <c r="AE188" s="112"/>
      <c r="AF188" s="112"/>
    </row>
    <row r="189" spans="1:32" s="295" customFormat="1" ht="15.75" customHeight="1" x14ac:dyDescent="0.25">
      <c r="A189" s="311"/>
      <c r="B189" s="355"/>
      <c r="C189" s="354"/>
      <c r="D189" s="354"/>
      <c r="E189" s="354"/>
      <c r="F189" s="354"/>
      <c r="G189" s="354"/>
      <c r="H189" s="311"/>
      <c r="I189" s="311"/>
      <c r="J189" s="311"/>
      <c r="K189" s="311"/>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row>
    <row r="190" spans="1:32" ht="21" customHeight="1" x14ac:dyDescent="0.25">
      <c r="A190" s="112"/>
      <c r="B190" s="611" t="s">
        <v>622</v>
      </c>
      <c r="C190" s="612"/>
      <c r="D190" s="612"/>
      <c r="E190" s="612"/>
      <c r="F190" s="248"/>
      <c r="G190" s="248"/>
      <c r="H190" s="112"/>
      <c r="I190" s="112"/>
      <c r="J190" s="112"/>
      <c r="K190" s="112"/>
      <c r="L190" s="112"/>
      <c r="M190" s="112"/>
      <c r="N190" s="112"/>
      <c r="O190" s="112"/>
      <c r="P190" s="112"/>
      <c r="Q190" s="112"/>
      <c r="R190" s="112"/>
      <c r="S190" s="112"/>
      <c r="T190" s="112"/>
      <c r="U190" s="112"/>
      <c r="V190" s="112"/>
      <c r="W190" s="112"/>
      <c r="X190" s="112"/>
      <c r="Y190" s="112"/>
      <c r="Z190" s="112"/>
      <c r="AA190" s="112"/>
      <c r="AB190" s="112"/>
      <c r="AC190" s="112"/>
      <c r="AD190" s="112"/>
      <c r="AE190" s="112"/>
      <c r="AF190" s="112"/>
    </row>
    <row r="191" spans="1:32" ht="28.5" x14ac:dyDescent="0.25">
      <c r="A191" s="112"/>
      <c r="B191" s="307" t="s">
        <v>63</v>
      </c>
      <c r="C191" s="247" t="s">
        <v>613</v>
      </c>
      <c r="D191" s="251" t="s">
        <v>590</v>
      </c>
      <c r="E191" s="392" t="s">
        <v>733</v>
      </c>
      <c r="F191" s="112"/>
      <c r="G191" s="112"/>
      <c r="H191" s="112"/>
      <c r="I191" s="112"/>
      <c r="J191" s="112"/>
      <c r="K191" s="112"/>
      <c r="L191" s="112"/>
      <c r="M191" s="112"/>
      <c r="N191" s="112"/>
      <c r="O191" s="112"/>
      <c r="P191" s="112"/>
      <c r="Q191" s="112"/>
      <c r="R191" s="112"/>
      <c r="S191" s="112"/>
      <c r="T191" s="112"/>
      <c r="U191" s="112"/>
      <c r="V191" s="112"/>
      <c r="W191" s="112"/>
      <c r="X191" s="112"/>
      <c r="Y191" s="112"/>
      <c r="Z191" s="112"/>
      <c r="AA191" s="112"/>
      <c r="AB191" s="112"/>
      <c r="AC191" s="112"/>
      <c r="AD191" s="112"/>
      <c r="AE191" s="112"/>
      <c r="AF191" s="112"/>
    </row>
    <row r="192" spans="1:32" ht="15.75" customHeight="1" x14ac:dyDescent="0.25">
      <c r="A192" s="112"/>
      <c r="B192" s="254" t="s">
        <v>658</v>
      </c>
      <c r="C192" s="280">
        <f>+'2. Costos O M PM'!H188</f>
        <v>1000</v>
      </c>
      <c r="D192" s="280">
        <v>0.86750000000000005</v>
      </c>
      <c r="E192" s="280">
        <f t="shared" ref="E192:E202" si="41">+C192*D192</f>
        <v>867.5</v>
      </c>
      <c r="F192" s="174"/>
      <c r="G192" s="174"/>
      <c r="H192" s="112"/>
      <c r="I192" s="112"/>
      <c r="J192" s="112"/>
      <c r="K192" s="112"/>
      <c r="L192" s="112"/>
      <c r="M192" s="112"/>
      <c r="N192" s="112"/>
      <c r="O192" s="112"/>
      <c r="P192" s="112"/>
      <c r="Q192" s="112"/>
      <c r="R192" s="112"/>
      <c r="S192" s="112"/>
      <c r="T192" s="112"/>
      <c r="U192" s="112"/>
      <c r="V192" s="112"/>
      <c r="W192" s="112"/>
      <c r="X192" s="112"/>
      <c r="Y192" s="112"/>
      <c r="Z192" s="112"/>
      <c r="AA192" s="112"/>
      <c r="AB192" s="112"/>
      <c r="AC192" s="112"/>
      <c r="AD192" s="112"/>
      <c r="AE192" s="112"/>
      <c r="AF192" s="112"/>
    </row>
    <row r="193" spans="1:32" ht="15.75" customHeight="1" x14ac:dyDescent="0.25">
      <c r="A193" s="112"/>
      <c r="B193" s="254" t="s">
        <v>624</v>
      </c>
      <c r="C193" s="280">
        <f>+'2. Costos O M PM'!H189</f>
        <v>900</v>
      </c>
      <c r="D193" s="280">
        <v>0.86750000000000005</v>
      </c>
      <c r="E193" s="280">
        <f t="shared" si="41"/>
        <v>780.75</v>
      </c>
      <c r="F193" s="174"/>
      <c r="G193" s="174"/>
      <c r="H193" s="112"/>
      <c r="I193" s="112"/>
      <c r="J193" s="112"/>
      <c r="K193" s="112"/>
      <c r="L193" s="112"/>
      <c r="M193" s="112"/>
      <c r="N193" s="112"/>
      <c r="O193" s="112"/>
      <c r="P193" s="112"/>
      <c r="Q193" s="112"/>
      <c r="R193" s="112"/>
      <c r="S193" s="112"/>
      <c r="T193" s="112"/>
      <c r="U193" s="112"/>
      <c r="V193" s="112"/>
      <c r="W193" s="112"/>
      <c r="X193" s="112"/>
      <c r="Y193" s="112"/>
      <c r="Z193" s="112"/>
      <c r="AA193" s="112"/>
      <c r="AB193" s="112"/>
      <c r="AC193" s="112"/>
      <c r="AD193" s="112"/>
      <c r="AE193" s="112"/>
      <c r="AF193" s="112"/>
    </row>
    <row r="194" spans="1:32" ht="15.75" customHeight="1" x14ac:dyDescent="0.25">
      <c r="A194" s="112"/>
      <c r="B194" s="254" t="s">
        <v>625</v>
      </c>
      <c r="C194" s="280">
        <f>+'2. Costos O M PM'!H190</f>
        <v>160</v>
      </c>
      <c r="D194" s="280">
        <v>0.86750000000000005</v>
      </c>
      <c r="E194" s="280">
        <f t="shared" si="41"/>
        <v>138.80000000000001</v>
      </c>
      <c r="F194" s="174"/>
      <c r="G194" s="174"/>
      <c r="H194" s="112"/>
      <c r="I194" s="112"/>
      <c r="J194" s="112"/>
      <c r="K194" s="112"/>
      <c r="L194" s="112"/>
      <c r="M194" s="112"/>
      <c r="N194" s="112"/>
      <c r="O194" s="112"/>
      <c r="P194" s="112"/>
      <c r="Q194" s="112"/>
      <c r="R194" s="112"/>
      <c r="S194" s="112"/>
      <c r="T194" s="112"/>
      <c r="U194" s="112"/>
      <c r="V194" s="112"/>
      <c r="W194" s="112"/>
      <c r="X194" s="112"/>
      <c r="Y194" s="112"/>
      <c r="Z194" s="112"/>
      <c r="AA194" s="112"/>
      <c r="AB194" s="112"/>
      <c r="AC194" s="112"/>
      <c r="AD194" s="112"/>
      <c r="AE194" s="112"/>
      <c r="AF194" s="112"/>
    </row>
    <row r="195" spans="1:32" ht="15.75" customHeight="1" x14ac:dyDescent="0.25">
      <c r="A195" s="112"/>
      <c r="B195" s="254" t="s">
        <v>659</v>
      </c>
      <c r="C195" s="280">
        <f>+'2. Costos O M PM'!H191</f>
        <v>250</v>
      </c>
      <c r="D195" s="280">
        <v>0.86750000000000005</v>
      </c>
      <c r="E195" s="280">
        <f t="shared" si="41"/>
        <v>216.875</v>
      </c>
      <c r="F195" s="174"/>
      <c r="G195" s="174"/>
      <c r="H195" s="112"/>
      <c r="I195" s="112"/>
      <c r="J195" s="112"/>
      <c r="K195" s="112"/>
      <c r="L195" s="112"/>
      <c r="M195" s="112"/>
      <c r="N195" s="112"/>
      <c r="O195" s="112"/>
      <c r="P195" s="112"/>
      <c r="Q195" s="112"/>
      <c r="R195" s="112"/>
      <c r="S195" s="112"/>
      <c r="T195" s="112"/>
      <c r="U195" s="112"/>
      <c r="V195" s="112"/>
      <c r="W195" s="112"/>
      <c r="X195" s="112"/>
      <c r="Y195" s="112"/>
      <c r="Z195" s="112"/>
      <c r="AA195" s="112"/>
      <c r="AB195" s="112"/>
      <c r="AC195" s="112"/>
      <c r="AD195" s="112"/>
      <c r="AE195" s="112"/>
      <c r="AF195" s="112"/>
    </row>
    <row r="196" spans="1:32" ht="15.75" customHeight="1" x14ac:dyDescent="0.25">
      <c r="A196" s="112"/>
      <c r="B196" s="254" t="s">
        <v>627</v>
      </c>
      <c r="C196" s="280">
        <f>+'2. Costos O M PM'!H192</f>
        <v>120</v>
      </c>
      <c r="D196" s="280">
        <v>0.86750000000000005</v>
      </c>
      <c r="E196" s="280">
        <f t="shared" si="41"/>
        <v>104.10000000000001</v>
      </c>
      <c r="F196" s="174"/>
      <c r="G196" s="174"/>
      <c r="H196" s="112"/>
      <c r="I196" s="112"/>
      <c r="J196" s="112"/>
      <c r="K196" s="112"/>
      <c r="L196" s="112"/>
      <c r="M196" s="112"/>
      <c r="N196" s="112"/>
      <c r="O196" s="112"/>
      <c r="P196" s="112"/>
      <c r="Q196" s="112"/>
      <c r="R196" s="112"/>
      <c r="S196" s="112"/>
      <c r="T196" s="112"/>
      <c r="U196" s="112"/>
      <c r="V196" s="112"/>
      <c r="W196" s="112"/>
      <c r="X196" s="112"/>
      <c r="Y196" s="112"/>
      <c r="Z196" s="112"/>
      <c r="AA196" s="112"/>
      <c r="AB196" s="112"/>
      <c r="AC196" s="112"/>
      <c r="AD196" s="112"/>
      <c r="AE196" s="112"/>
      <c r="AF196" s="112"/>
    </row>
    <row r="197" spans="1:32" ht="15.75" customHeight="1" x14ac:dyDescent="0.25">
      <c r="A197" s="112"/>
      <c r="B197" s="254" t="s">
        <v>660</v>
      </c>
      <c r="C197" s="280">
        <f>+'2. Costos O M PM'!H193</f>
        <v>300</v>
      </c>
      <c r="D197" s="280">
        <v>0.86750000000000005</v>
      </c>
      <c r="E197" s="280">
        <f t="shared" si="41"/>
        <v>260.25</v>
      </c>
      <c r="F197" s="174"/>
      <c r="G197" s="174"/>
      <c r="H197" s="112"/>
      <c r="I197" s="112"/>
      <c r="J197" s="112"/>
      <c r="K197" s="112"/>
      <c r="L197" s="112"/>
      <c r="M197" s="112"/>
      <c r="N197" s="112"/>
      <c r="O197" s="112"/>
      <c r="P197" s="112"/>
      <c r="Q197" s="112"/>
      <c r="R197" s="112"/>
      <c r="S197" s="112"/>
      <c r="T197" s="112"/>
      <c r="U197" s="112"/>
      <c r="V197" s="112"/>
      <c r="W197" s="112"/>
      <c r="X197" s="112"/>
      <c r="Y197" s="112"/>
      <c r="Z197" s="112"/>
      <c r="AA197" s="112"/>
      <c r="AB197" s="112"/>
      <c r="AC197" s="112"/>
      <c r="AD197" s="112"/>
      <c r="AE197" s="112"/>
      <c r="AF197" s="112"/>
    </row>
    <row r="198" spans="1:32" ht="15.75" customHeight="1" x14ac:dyDescent="0.25">
      <c r="A198" s="112"/>
      <c r="B198" s="254" t="s">
        <v>661</v>
      </c>
      <c r="C198" s="280">
        <f>+'2. Costos O M PM'!H194</f>
        <v>500</v>
      </c>
      <c r="D198" s="280">
        <v>0.86750000000000005</v>
      </c>
      <c r="E198" s="280">
        <f t="shared" si="41"/>
        <v>433.75</v>
      </c>
      <c r="F198" s="174"/>
      <c r="G198" s="174"/>
      <c r="H198" s="112"/>
      <c r="I198" s="112"/>
      <c r="J198" s="112"/>
      <c r="K198" s="112"/>
      <c r="L198" s="112"/>
      <c r="M198" s="112"/>
      <c r="N198" s="112"/>
      <c r="O198" s="112"/>
      <c r="P198" s="112"/>
      <c r="Q198" s="112"/>
      <c r="R198" s="112"/>
      <c r="S198" s="112"/>
      <c r="T198" s="112"/>
      <c r="U198" s="112"/>
      <c r="V198" s="112"/>
      <c r="W198" s="112"/>
      <c r="X198" s="112"/>
      <c r="Y198" s="112"/>
      <c r="Z198" s="112"/>
      <c r="AA198" s="112"/>
      <c r="AB198" s="112"/>
      <c r="AC198" s="112"/>
      <c r="AD198" s="112"/>
      <c r="AE198" s="112"/>
      <c r="AF198" s="112"/>
    </row>
    <row r="199" spans="1:32" ht="15.75" customHeight="1" x14ac:dyDescent="0.25">
      <c r="A199" s="112"/>
      <c r="B199" s="254" t="s">
        <v>628</v>
      </c>
      <c r="C199" s="280">
        <f>+'2. Costos O M PM'!H195</f>
        <v>360</v>
      </c>
      <c r="D199" s="280">
        <v>0.86750000000000005</v>
      </c>
      <c r="E199" s="280">
        <f t="shared" si="41"/>
        <v>312.3</v>
      </c>
      <c r="F199" s="174"/>
      <c r="G199" s="174"/>
      <c r="H199" s="112"/>
      <c r="I199" s="112"/>
      <c r="J199" s="112"/>
      <c r="K199" s="112"/>
      <c r="L199" s="112"/>
      <c r="M199" s="112"/>
      <c r="N199" s="112"/>
      <c r="O199" s="112"/>
      <c r="P199" s="112"/>
      <c r="Q199" s="112"/>
      <c r="R199" s="112"/>
      <c r="S199" s="112"/>
      <c r="T199" s="112"/>
      <c r="U199" s="112"/>
      <c r="V199" s="112"/>
      <c r="W199" s="112"/>
      <c r="X199" s="112"/>
      <c r="Y199" s="112"/>
      <c r="Z199" s="112"/>
      <c r="AA199" s="112"/>
      <c r="AB199" s="112"/>
      <c r="AC199" s="112"/>
      <c r="AD199" s="112"/>
      <c r="AE199" s="112"/>
      <c r="AF199" s="112"/>
    </row>
    <row r="200" spans="1:32" ht="15.75" customHeight="1" x14ac:dyDescent="0.25">
      <c r="A200" s="112"/>
      <c r="B200" s="254" t="s">
        <v>630</v>
      </c>
      <c r="C200" s="280">
        <f>+'2. Costos O M PM'!H196</f>
        <v>100</v>
      </c>
      <c r="D200" s="280">
        <v>0.86750000000000005</v>
      </c>
      <c r="E200" s="280">
        <f t="shared" si="41"/>
        <v>86.75</v>
      </c>
      <c r="F200" s="174"/>
      <c r="G200" s="174"/>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row>
    <row r="201" spans="1:32" ht="15.75" customHeight="1" x14ac:dyDescent="0.25">
      <c r="A201" s="112"/>
      <c r="B201" s="254" t="s">
        <v>662</v>
      </c>
      <c r="C201" s="280">
        <f>+'2. Costos O M PM'!H197</f>
        <v>200</v>
      </c>
      <c r="D201" s="280">
        <v>0.86750000000000005</v>
      </c>
      <c r="E201" s="280">
        <f t="shared" si="41"/>
        <v>173.5</v>
      </c>
      <c r="F201" s="174"/>
      <c r="G201" s="174"/>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c r="AE201" s="112"/>
      <c r="AF201" s="112"/>
    </row>
    <row r="202" spans="1:32" ht="15.75" customHeight="1" x14ac:dyDescent="0.25">
      <c r="A202" s="112"/>
      <c r="B202" s="254" t="s">
        <v>620</v>
      </c>
      <c r="C202" s="280">
        <f>+'2. Costos O M PM'!H198</f>
        <v>200</v>
      </c>
      <c r="D202" s="280">
        <v>0.86750000000000005</v>
      </c>
      <c r="E202" s="280">
        <f t="shared" si="41"/>
        <v>173.5</v>
      </c>
      <c r="F202" s="174"/>
      <c r="G202" s="174"/>
      <c r="H202" s="112"/>
      <c r="I202" s="112"/>
      <c r="J202" s="112"/>
      <c r="K202" s="112"/>
      <c r="L202" s="112"/>
      <c r="M202" s="112"/>
      <c r="N202" s="112"/>
      <c r="O202" s="112"/>
      <c r="P202" s="112"/>
      <c r="Q202" s="112"/>
      <c r="R202" s="112"/>
      <c r="S202" s="112"/>
      <c r="T202" s="112"/>
      <c r="U202" s="112"/>
      <c r="V202" s="112"/>
      <c r="W202" s="112"/>
      <c r="X202" s="112"/>
      <c r="Y202" s="112"/>
      <c r="Z202" s="112"/>
      <c r="AA202" s="112"/>
      <c r="AB202" s="112"/>
      <c r="AC202" s="112"/>
      <c r="AD202" s="112"/>
      <c r="AE202" s="112"/>
      <c r="AF202" s="112"/>
    </row>
    <row r="203" spans="1:32" ht="15.75" customHeight="1" x14ac:dyDescent="0.25">
      <c r="A203" s="112"/>
      <c r="B203" s="307" t="s">
        <v>114</v>
      </c>
      <c r="C203" s="269">
        <f>SUM(C192:C202)</f>
        <v>4090</v>
      </c>
      <c r="D203" s="280">
        <v>0.86750000000000005</v>
      </c>
      <c r="E203" s="269">
        <f>SUM(E192:E202)</f>
        <v>3548.0750000000003</v>
      </c>
      <c r="F203" s="292"/>
      <c r="G203" s="292"/>
      <c r="H203" s="112"/>
      <c r="I203" s="112"/>
      <c r="J203" s="112"/>
      <c r="K203" s="112"/>
      <c r="L203" s="112"/>
      <c r="M203" s="112"/>
      <c r="N203" s="112"/>
      <c r="O203" s="112"/>
      <c r="P203" s="112"/>
      <c r="Q203" s="112"/>
      <c r="R203" s="112"/>
      <c r="S203" s="112"/>
      <c r="T203" s="112"/>
      <c r="U203" s="112"/>
      <c r="V203" s="112"/>
      <c r="W203" s="112"/>
      <c r="X203" s="112"/>
      <c r="Y203" s="112"/>
      <c r="Z203" s="112"/>
      <c r="AA203" s="112"/>
      <c r="AB203" s="112"/>
      <c r="AC203" s="112"/>
      <c r="AD203" s="112"/>
      <c r="AE203" s="112"/>
      <c r="AF203" s="112"/>
    </row>
    <row r="204" spans="1:32" s="295" customFormat="1" ht="15.75" customHeight="1" x14ac:dyDescent="0.25">
      <c r="A204" s="311"/>
      <c r="B204" s="355"/>
      <c r="C204" s="354"/>
      <c r="D204" s="268"/>
      <c r="E204" s="354"/>
      <c r="F204" s="354"/>
      <c r="G204" s="354"/>
      <c r="H204" s="311"/>
      <c r="I204" s="311"/>
      <c r="J204" s="311"/>
      <c r="K204" s="311"/>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row>
    <row r="205" spans="1:32" ht="16.5" customHeight="1" x14ac:dyDescent="0.25">
      <c r="A205" s="112"/>
      <c r="B205" s="605" t="s">
        <v>648</v>
      </c>
      <c r="C205" s="616"/>
      <c r="D205" s="616"/>
      <c r="E205" s="616"/>
      <c r="F205" s="248"/>
      <c r="G205" s="248"/>
      <c r="H205" s="112"/>
      <c r="I205" s="112"/>
      <c r="J205" s="112"/>
      <c r="K205" s="112"/>
      <c r="L205" s="112"/>
      <c r="M205" s="112"/>
      <c r="N205" s="112"/>
      <c r="O205" s="112"/>
      <c r="P205" s="112"/>
      <c r="Q205" s="112"/>
      <c r="R205" s="112"/>
      <c r="S205" s="112"/>
      <c r="T205" s="112"/>
      <c r="U205" s="112"/>
      <c r="V205" s="112"/>
      <c r="W205" s="112"/>
      <c r="X205" s="112"/>
      <c r="Y205" s="112"/>
      <c r="Z205" s="112"/>
      <c r="AA205" s="112"/>
      <c r="AB205" s="112"/>
      <c r="AC205" s="112"/>
      <c r="AD205" s="112"/>
      <c r="AE205" s="112"/>
      <c r="AF205" s="112"/>
    </row>
    <row r="206" spans="1:32" s="316" customFormat="1" ht="16.5" customHeight="1" x14ac:dyDescent="0.25">
      <c r="A206" s="314"/>
      <c r="B206" s="365"/>
      <c r="C206" s="339"/>
      <c r="D206" s="339"/>
      <c r="E206" s="339"/>
      <c r="F206" s="360"/>
      <c r="G206" s="360"/>
      <c r="H206" s="314"/>
      <c r="I206" s="314"/>
      <c r="J206" s="314"/>
      <c r="K206" s="314"/>
      <c r="L206" s="314"/>
      <c r="M206" s="314"/>
      <c r="N206" s="314"/>
      <c r="O206" s="314"/>
      <c r="P206" s="314"/>
      <c r="Q206" s="314"/>
      <c r="R206" s="314"/>
      <c r="S206" s="314"/>
      <c r="T206" s="314"/>
      <c r="U206" s="314"/>
      <c r="V206" s="314"/>
      <c r="W206" s="314"/>
      <c r="X206" s="314"/>
      <c r="Y206" s="314"/>
      <c r="Z206" s="314"/>
      <c r="AA206" s="314"/>
      <c r="AB206" s="314"/>
      <c r="AC206" s="314"/>
      <c r="AD206" s="314"/>
      <c r="AE206" s="314"/>
      <c r="AF206" s="314"/>
    </row>
    <row r="207" spans="1:32" ht="28.5" x14ac:dyDescent="0.25">
      <c r="A207" s="112"/>
      <c r="B207" s="307" t="s">
        <v>63</v>
      </c>
      <c r="C207" s="247" t="s">
        <v>613</v>
      </c>
      <c r="D207" s="251" t="s">
        <v>590</v>
      </c>
      <c r="E207" s="392" t="s">
        <v>733</v>
      </c>
      <c r="F207" s="112"/>
      <c r="G207" s="112"/>
      <c r="H207" s="112"/>
      <c r="I207" s="112"/>
      <c r="J207" s="112"/>
      <c r="K207" s="112"/>
      <c r="L207" s="112"/>
      <c r="M207" s="112"/>
      <c r="N207" s="112"/>
      <c r="O207" s="112"/>
      <c r="P207" s="112"/>
      <c r="Q207" s="112"/>
      <c r="R207" s="112"/>
      <c r="S207" s="112"/>
      <c r="T207" s="112"/>
      <c r="U207" s="112"/>
      <c r="V207" s="112"/>
      <c r="W207" s="112"/>
      <c r="X207" s="112"/>
      <c r="Y207" s="112"/>
      <c r="Z207" s="112"/>
      <c r="AA207" s="112"/>
      <c r="AB207" s="112"/>
      <c r="AC207" s="112"/>
      <c r="AD207" s="112"/>
      <c r="AE207" s="112"/>
      <c r="AF207" s="112"/>
    </row>
    <row r="208" spans="1:32" ht="15.75" customHeight="1" x14ac:dyDescent="0.25">
      <c r="A208" s="112"/>
      <c r="B208" s="307" t="s">
        <v>475</v>
      </c>
      <c r="C208" s="269">
        <f>'2. Costos O M PM'!F204</f>
        <v>1390</v>
      </c>
      <c r="D208" s="269"/>
      <c r="E208" s="269">
        <f>SUM(E209:E213)</f>
        <v>1178.0250000000001</v>
      </c>
      <c r="F208" s="292"/>
      <c r="G208" s="292"/>
      <c r="H208" s="112"/>
      <c r="I208" s="112"/>
      <c r="J208" s="112"/>
      <c r="K208" s="112"/>
      <c r="L208" s="112"/>
      <c r="M208" s="112"/>
      <c r="N208" s="112"/>
      <c r="O208" s="112"/>
      <c r="P208" s="112"/>
      <c r="Q208" s="112"/>
      <c r="R208" s="112"/>
      <c r="S208" s="112"/>
      <c r="T208" s="112"/>
      <c r="U208" s="112"/>
      <c r="V208" s="112"/>
      <c r="W208" s="112"/>
      <c r="X208" s="112"/>
      <c r="Y208" s="112"/>
      <c r="Z208" s="112"/>
      <c r="AA208" s="112"/>
      <c r="AB208" s="112"/>
      <c r="AC208" s="112"/>
      <c r="AD208" s="112"/>
      <c r="AE208" s="112"/>
      <c r="AF208" s="112"/>
    </row>
    <row r="209" spans="1:32" ht="15.75" customHeight="1" x14ac:dyDescent="0.25">
      <c r="A209" s="112"/>
      <c r="B209" s="254" t="s">
        <v>664</v>
      </c>
      <c r="C209" s="400">
        <f>'2. Costos O M PM'!F205</f>
        <v>300</v>
      </c>
      <c r="D209" s="261">
        <v>0.84750000000000003</v>
      </c>
      <c r="E209" s="280">
        <f t="shared" ref="E209:E213" si="42">+C209*D209</f>
        <v>254.25</v>
      </c>
      <c r="F209" s="174"/>
      <c r="G209" s="174"/>
      <c r="H209" s="112"/>
      <c r="I209" s="112"/>
      <c r="J209" s="112"/>
      <c r="K209" s="112"/>
      <c r="L209" s="112"/>
      <c r="M209" s="112"/>
      <c r="N209" s="112"/>
      <c r="O209" s="112"/>
      <c r="P209" s="112"/>
      <c r="Q209" s="112"/>
      <c r="R209" s="112"/>
      <c r="S209" s="112"/>
      <c r="T209" s="112"/>
      <c r="U209" s="112"/>
      <c r="V209" s="112"/>
      <c r="W209" s="112"/>
      <c r="X209" s="112"/>
      <c r="Y209" s="112"/>
      <c r="Z209" s="112"/>
      <c r="AA209" s="112"/>
      <c r="AB209" s="112"/>
      <c r="AC209" s="112"/>
      <c r="AD209" s="112"/>
      <c r="AE209" s="112"/>
      <c r="AF209" s="112"/>
    </row>
    <row r="210" spans="1:32" ht="15.75" customHeight="1" x14ac:dyDescent="0.25">
      <c r="A210" s="112"/>
      <c r="B210" s="254" t="s">
        <v>665</v>
      </c>
      <c r="C210" s="400">
        <f>'2. Costos O M PM'!F206</f>
        <v>200</v>
      </c>
      <c r="D210" s="261">
        <v>0.84750000000000003</v>
      </c>
      <c r="E210" s="280">
        <f t="shared" si="42"/>
        <v>169.5</v>
      </c>
      <c r="F210" s="174"/>
      <c r="G210" s="174"/>
      <c r="H210" s="112"/>
      <c r="I210" s="112"/>
      <c r="J210" s="112"/>
      <c r="K210" s="112"/>
      <c r="L210" s="112"/>
      <c r="M210" s="112"/>
      <c r="N210" s="112"/>
      <c r="O210" s="112"/>
      <c r="P210" s="112"/>
      <c r="Q210" s="112"/>
      <c r="R210" s="112"/>
      <c r="S210" s="112"/>
      <c r="T210" s="112"/>
      <c r="U210" s="112"/>
      <c r="V210" s="112"/>
      <c r="W210" s="112"/>
      <c r="X210" s="112"/>
      <c r="Y210" s="112"/>
      <c r="Z210" s="112"/>
      <c r="AA210" s="112"/>
      <c r="AB210" s="112"/>
      <c r="AC210" s="112"/>
      <c r="AD210" s="112"/>
      <c r="AE210" s="112"/>
      <c r="AF210" s="112"/>
    </row>
    <row r="211" spans="1:32" ht="15.75" customHeight="1" x14ac:dyDescent="0.25">
      <c r="A211" s="112"/>
      <c r="B211" s="254" t="s">
        <v>666</v>
      </c>
      <c r="C211" s="400">
        <f>'2. Costos O M PM'!F207</f>
        <v>200</v>
      </c>
      <c r="D211" s="261">
        <v>0.84750000000000003</v>
      </c>
      <c r="E211" s="280">
        <f t="shared" si="42"/>
        <v>169.5</v>
      </c>
      <c r="F211" s="174"/>
      <c r="G211" s="174"/>
      <c r="H211" s="112"/>
      <c r="I211" s="112"/>
      <c r="J211" s="112"/>
      <c r="K211" s="112"/>
      <c r="L211" s="112"/>
      <c r="M211" s="112"/>
      <c r="N211" s="112"/>
      <c r="O211" s="112"/>
      <c r="P211" s="112"/>
      <c r="Q211" s="112"/>
      <c r="R211" s="112"/>
      <c r="S211" s="112"/>
      <c r="T211" s="112"/>
      <c r="U211" s="112"/>
      <c r="V211" s="112"/>
      <c r="W211" s="112"/>
      <c r="X211" s="112"/>
      <c r="Y211" s="112"/>
      <c r="Z211" s="112"/>
      <c r="AA211" s="112"/>
      <c r="AB211" s="112"/>
      <c r="AC211" s="112"/>
      <c r="AD211" s="112"/>
      <c r="AE211" s="112"/>
      <c r="AF211" s="112"/>
    </row>
    <row r="212" spans="1:32" ht="15.75" customHeight="1" x14ac:dyDescent="0.25">
      <c r="A212" s="112"/>
      <c r="B212" s="254" t="s">
        <v>667</v>
      </c>
      <c r="C212" s="400">
        <f>'2. Costos O M PM'!F208</f>
        <v>600</v>
      </c>
      <c r="D212" s="261">
        <v>0.84750000000000003</v>
      </c>
      <c r="E212" s="280">
        <f t="shared" si="42"/>
        <v>508.5</v>
      </c>
      <c r="F212" s="174"/>
      <c r="G212" s="174"/>
      <c r="H212" s="112"/>
      <c r="I212" s="112"/>
      <c r="J212" s="112"/>
      <c r="K212" s="112"/>
      <c r="L212" s="112"/>
      <c r="M212" s="112"/>
      <c r="N212" s="112"/>
      <c r="O212" s="112"/>
      <c r="P212" s="112"/>
      <c r="Q212" s="112"/>
      <c r="R212" s="112"/>
      <c r="S212" s="112"/>
      <c r="T212" s="112"/>
      <c r="U212" s="112"/>
      <c r="V212" s="112"/>
      <c r="W212" s="112"/>
      <c r="X212" s="112"/>
      <c r="Y212" s="112"/>
      <c r="Z212" s="112"/>
      <c r="AA212" s="112"/>
      <c r="AB212" s="112"/>
      <c r="AC212" s="112"/>
      <c r="AD212" s="112"/>
      <c r="AE212" s="112"/>
      <c r="AF212" s="112"/>
    </row>
    <row r="213" spans="1:32" ht="15.75" customHeight="1" x14ac:dyDescent="0.25">
      <c r="A213" s="112"/>
      <c r="B213" s="254" t="s">
        <v>635</v>
      </c>
      <c r="C213" s="400">
        <f>'2. Costos O M PM'!F209</f>
        <v>90</v>
      </c>
      <c r="D213" s="261">
        <v>0.84750000000000003</v>
      </c>
      <c r="E213" s="280">
        <f t="shared" si="42"/>
        <v>76.275000000000006</v>
      </c>
      <c r="F213" s="174"/>
      <c r="G213" s="174"/>
      <c r="H213" s="112"/>
      <c r="I213" s="112"/>
      <c r="J213" s="112"/>
      <c r="K213" s="112"/>
      <c r="L213" s="112"/>
      <c r="M213" s="112"/>
      <c r="N213" s="112"/>
      <c r="O213" s="112"/>
      <c r="P213" s="112"/>
      <c r="Q213" s="112"/>
      <c r="R213" s="112"/>
      <c r="S213" s="112"/>
      <c r="T213" s="112"/>
      <c r="U213" s="112"/>
      <c r="V213" s="112"/>
      <c r="W213" s="112"/>
      <c r="X213" s="112"/>
      <c r="Y213" s="112"/>
      <c r="Z213" s="112"/>
      <c r="AA213" s="112"/>
      <c r="AB213" s="112"/>
      <c r="AC213" s="112"/>
      <c r="AD213" s="112"/>
      <c r="AE213" s="112"/>
      <c r="AF213" s="112"/>
    </row>
    <row r="214" spans="1:32" ht="15.75" customHeight="1" x14ac:dyDescent="0.25">
      <c r="A214" s="112"/>
      <c r="B214" s="307" t="s">
        <v>668</v>
      </c>
      <c r="C214" s="400">
        <f>'2. Costos O M PM'!F210</f>
        <v>5980</v>
      </c>
      <c r="D214" s="261">
        <v>0.84750000000000003</v>
      </c>
      <c r="E214" s="269">
        <f>SUM(E215:E223)</f>
        <v>5068.05</v>
      </c>
      <c r="F214" s="292"/>
      <c r="G214" s="292"/>
      <c r="H214" s="112"/>
      <c r="I214" s="112"/>
      <c r="J214" s="112"/>
      <c r="K214" s="112"/>
      <c r="L214" s="112"/>
      <c r="M214" s="112"/>
      <c r="N214" s="112"/>
      <c r="O214" s="112"/>
      <c r="P214" s="112"/>
      <c r="Q214" s="112"/>
      <c r="R214" s="112"/>
      <c r="S214" s="112"/>
      <c r="T214" s="112"/>
      <c r="U214" s="112"/>
      <c r="V214" s="112"/>
      <c r="W214" s="112"/>
      <c r="X214" s="112"/>
      <c r="Y214" s="112"/>
      <c r="Z214" s="112"/>
      <c r="AA214" s="112"/>
      <c r="AB214" s="112"/>
      <c r="AC214" s="112"/>
      <c r="AD214" s="112"/>
      <c r="AE214" s="112"/>
      <c r="AF214" s="112"/>
    </row>
    <row r="215" spans="1:32" ht="15.75" customHeight="1" x14ac:dyDescent="0.25">
      <c r="A215" s="112"/>
      <c r="B215" s="254" t="s">
        <v>654</v>
      </c>
      <c r="C215" s="400">
        <f>'2. Costos O M PM'!F211</f>
        <v>1800</v>
      </c>
      <c r="D215" s="261">
        <v>0.84750000000000003</v>
      </c>
      <c r="E215" s="280">
        <f t="shared" ref="E215:E223" si="43">+C215*D215</f>
        <v>1525.5</v>
      </c>
      <c r="F215" s="174"/>
      <c r="G215" s="174"/>
      <c r="H215" s="112"/>
      <c r="I215" s="112"/>
      <c r="J215" s="112"/>
      <c r="K215" s="112"/>
      <c r="L215" s="112"/>
      <c r="M215" s="112"/>
      <c r="N215" s="112"/>
      <c r="O215" s="112"/>
      <c r="P215" s="112"/>
      <c r="Q215" s="112"/>
      <c r="R215" s="112"/>
      <c r="S215" s="112"/>
      <c r="T215" s="112"/>
      <c r="U215" s="112"/>
      <c r="V215" s="112"/>
      <c r="W215" s="112"/>
      <c r="X215" s="112"/>
      <c r="Y215" s="112"/>
      <c r="Z215" s="112"/>
      <c r="AA215" s="112"/>
      <c r="AB215" s="112"/>
      <c r="AC215" s="112"/>
      <c r="AD215" s="112"/>
      <c r="AE215" s="112"/>
      <c r="AF215" s="112"/>
    </row>
    <row r="216" spans="1:32" ht="15.75" customHeight="1" x14ac:dyDescent="0.25">
      <c r="A216" s="112"/>
      <c r="B216" s="254" t="s">
        <v>669</v>
      </c>
      <c r="C216" s="400">
        <f>'2. Costos O M PM'!F212</f>
        <v>180</v>
      </c>
      <c r="D216" s="261">
        <v>0.84750000000000003</v>
      </c>
      <c r="E216" s="280">
        <f t="shared" si="43"/>
        <v>152.55000000000001</v>
      </c>
      <c r="F216" s="174"/>
      <c r="G216" s="174"/>
      <c r="H216" s="112"/>
      <c r="I216" s="112"/>
      <c r="J216" s="112"/>
      <c r="K216" s="112"/>
      <c r="L216" s="112"/>
      <c r="M216" s="112"/>
      <c r="N216" s="112"/>
      <c r="O216" s="112"/>
      <c r="P216" s="112"/>
      <c r="Q216" s="112"/>
      <c r="R216" s="112"/>
      <c r="S216" s="112"/>
      <c r="T216" s="112"/>
      <c r="U216" s="112"/>
      <c r="V216" s="112"/>
      <c r="W216" s="112"/>
      <c r="X216" s="112"/>
      <c r="Y216" s="112"/>
      <c r="Z216" s="112"/>
      <c r="AA216" s="112"/>
      <c r="AB216" s="112"/>
      <c r="AC216" s="112"/>
      <c r="AD216" s="112"/>
      <c r="AE216" s="112"/>
      <c r="AF216" s="112"/>
    </row>
    <row r="217" spans="1:32" ht="15.75" customHeight="1" x14ac:dyDescent="0.25">
      <c r="A217" s="112"/>
      <c r="B217" s="254" t="s">
        <v>670</v>
      </c>
      <c r="C217" s="400">
        <f>'2. Costos O M PM'!F213</f>
        <v>420</v>
      </c>
      <c r="D217" s="261">
        <v>0.84750000000000003</v>
      </c>
      <c r="E217" s="280">
        <f t="shared" si="43"/>
        <v>355.95</v>
      </c>
      <c r="F217" s="174"/>
      <c r="G217" s="174"/>
      <c r="H217" s="112"/>
      <c r="I217" s="112"/>
      <c r="J217" s="112"/>
      <c r="K217" s="112"/>
      <c r="L217" s="112"/>
      <c r="M217" s="112"/>
      <c r="N217" s="112"/>
      <c r="O217" s="112"/>
      <c r="P217" s="112"/>
      <c r="Q217" s="112"/>
      <c r="R217" s="112"/>
      <c r="S217" s="112"/>
      <c r="T217" s="112"/>
      <c r="U217" s="112"/>
      <c r="V217" s="112"/>
      <c r="W217" s="112"/>
      <c r="X217" s="112"/>
      <c r="Y217" s="112"/>
      <c r="Z217" s="112"/>
      <c r="AA217" s="112"/>
      <c r="AB217" s="112"/>
      <c r="AC217" s="112"/>
      <c r="AD217" s="112"/>
      <c r="AE217" s="112"/>
      <c r="AF217" s="112"/>
    </row>
    <row r="218" spans="1:32" ht="15.75" customHeight="1" x14ac:dyDescent="0.25">
      <c r="A218" s="112"/>
      <c r="B218" s="254" t="s">
        <v>639</v>
      </c>
      <c r="C218" s="400">
        <f>'2. Costos O M PM'!F214</f>
        <v>80</v>
      </c>
      <c r="D218" s="261">
        <v>0.84750000000000003</v>
      </c>
      <c r="E218" s="280">
        <f t="shared" si="43"/>
        <v>67.8</v>
      </c>
      <c r="F218" s="174"/>
      <c r="G218" s="174"/>
      <c r="H218" s="112"/>
      <c r="I218" s="112"/>
      <c r="J218" s="112"/>
      <c r="K218" s="112"/>
      <c r="L218" s="112"/>
      <c r="M218" s="112"/>
      <c r="N218" s="112"/>
      <c r="O218" s="112"/>
      <c r="P218" s="112"/>
      <c r="Q218" s="112"/>
      <c r="R218" s="112"/>
      <c r="S218" s="112"/>
      <c r="T218" s="112"/>
      <c r="U218" s="112"/>
      <c r="V218" s="112"/>
      <c r="W218" s="112"/>
      <c r="X218" s="112"/>
      <c r="Y218" s="112"/>
      <c r="Z218" s="112"/>
      <c r="AA218" s="112"/>
      <c r="AB218" s="112"/>
      <c r="AC218" s="112"/>
      <c r="AD218" s="112"/>
      <c r="AE218" s="112"/>
      <c r="AF218" s="112"/>
    </row>
    <row r="219" spans="1:32" ht="15.75" customHeight="1" x14ac:dyDescent="0.25">
      <c r="A219" s="112"/>
      <c r="B219" s="254" t="s">
        <v>671</v>
      </c>
      <c r="C219" s="400">
        <f>'2. Costos O M PM'!F215</f>
        <v>100</v>
      </c>
      <c r="D219" s="261">
        <v>0.84750000000000003</v>
      </c>
      <c r="E219" s="280">
        <f t="shared" si="43"/>
        <v>84.75</v>
      </c>
      <c r="F219" s="174"/>
      <c r="G219" s="174"/>
      <c r="H219" s="112"/>
      <c r="I219" s="112"/>
      <c r="J219" s="112"/>
      <c r="K219" s="112"/>
      <c r="L219" s="112"/>
      <c r="M219" s="112"/>
      <c r="N219" s="112"/>
      <c r="O219" s="112"/>
      <c r="P219" s="112"/>
      <c r="Q219" s="112"/>
      <c r="R219" s="112"/>
      <c r="S219" s="112"/>
      <c r="T219" s="112"/>
      <c r="U219" s="112"/>
      <c r="V219" s="112"/>
      <c r="W219" s="112"/>
      <c r="X219" s="112"/>
      <c r="Y219" s="112"/>
      <c r="Z219" s="112"/>
      <c r="AA219" s="112"/>
      <c r="AB219" s="112"/>
      <c r="AC219" s="112"/>
      <c r="AD219" s="112"/>
      <c r="AE219" s="112"/>
      <c r="AF219" s="112"/>
    </row>
    <row r="220" spans="1:32" ht="15.75" customHeight="1" x14ac:dyDescent="0.25">
      <c r="A220" s="112"/>
      <c r="B220" s="254" t="s">
        <v>672</v>
      </c>
      <c r="C220" s="400">
        <f>'2. Costos O M PM'!F216</f>
        <v>50</v>
      </c>
      <c r="D220" s="261">
        <v>0.84750000000000003</v>
      </c>
      <c r="E220" s="280">
        <f t="shared" si="43"/>
        <v>42.375</v>
      </c>
      <c r="F220" s="174"/>
      <c r="G220" s="174"/>
      <c r="H220" s="112"/>
      <c r="I220" s="112"/>
      <c r="J220" s="112"/>
      <c r="K220" s="112"/>
      <c r="L220" s="112"/>
      <c r="M220" s="112"/>
      <c r="N220" s="112"/>
      <c r="O220" s="112"/>
      <c r="P220" s="112"/>
      <c r="Q220" s="112"/>
      <c r="R220" s="112"/>
      <c r="S220" s="112"/>
      <c r="T220" s="112"/>
      <c r="U220" s="112"/>
      <c r="V220" s="112"/>
      <c r="W220" s="112"/>
      <c r="X220" s="112"/>
      <c r="Y220" s="112"/>
      <c r="Z220" s="112"/>
      <c r="AA220" s="112"/>
      <c r="AB220" s="112"/>
      <c r="AC220" s="112"/>
      <c r="AD220" s="112"/>
      <c r="AE220" s="112"/>
      <c r="AF220" s="112"/>
    </row>
    <row r="221" spans="1:32" ht="15.75" customHeight="1" x14ac:dyDescent="0.25">
      <c r="A221" s="112"/>
      <c r="B221" s="254" t="s">
        <v>673</v>
      </c>
      <c r="C221" s="400">
        <f>'2. Costos O M PM'!F217</f>
        <v>100</v>
      </c>
      <c r="D221" s="261">
        <v>0.84750000000000003</v>
      </c>
      <c r="E221" s="280">
        <f t="shared" si="43"/>
        <v>84.75</v>
      </c>
      <c r="F221" s="174"/>
      <c r="G221" s="174"/>
      <c r="H221" s="112"/>
      <c r="I221" s="112"/>
      <c r="J221" s="112"/>
      <c r="K221" s="112"/>
      <c r="L221" s="112"/>
      <c r="M221" s="112"/>
      <c r="N221" s="112"/>
      <c r="O221" s="112"/>
      <c r="P221" s="112"/>
      <c r="Q221" s="112"/>
      <c r="R221" s="112"/>
      <c r="S221" s="112"/>
      <c r="T221" s="112"/>
      <c r="U221" s="112"/>
      <c r="V221" s="112"/>
      <c r="W221" s="112"/>
      <c r="X221" s="112"/>
      <c r="Y221" s="112"/>
      <c r="Z221" s="112"/>
      <c r="AA221" s="112"/>
      <c r="AB221" s="112"/>
      <c r="AC221" s="112"/>
      <c r="AD221" s="112"/>
      <c r="AE221" s="112"/>
      <c r="AF221" s="112"/>
    </row>
    <row r="222" spans="1:32" ht="15.75" customHeight="1" x14ac:dyDescent="0.25">
      <c r="A222" s="112"/>
      <c r="B222" s="254" t="s">
        <v>627</v>
      </c>
      <c r="C222" s="400">
        <f>'2. Costos O M PM'!F218</f>
        <v>100</v>
      </c>
      <c r="D222" s="261">
        <v>0.84750000000000003</v>
      </c>
      <c r="E222" s="280">
        <f t="shared" si="43"/>
        <v>84.75</v>
      </c>
      <c r="F222" s="174"/>
      <c r="G222" s="174"/>
      <c r="H222" s="112"/>
      <c r="I222" s="112"/>
      <c r="J222" s="112"/>
      <c r="K222" s="112"/>
      <c r="L222" s="112"/>
      <c r="M222" s="112"/>
      <c r="N222" s="112"/>
      <c r="O222" s="112"/>
      <c r="P222" s="112"/>
      <c r="Q222" s="112"/>
      <c r="R222" s="112"/>
      <c r="S222" s="112"/>
      <c r="T222" s="112"/>
      <c r="U222" s="112"/>
      <c r="V222" s="112"/>
      <c r="W222" s="112"/>
      <c r="X222" s="112"/>
      <c r="Y222" s="112"/>
      <c r="Z222" s="112"/>
      <c r="AA222" s="112"/>
      <c r="AB222" s="112"/>
      <c r="AC222" s="112"/>
      <c r="AD222" s="112"/>
      <c r="AE222" s="112"/>
      <c r="AF222" s="112"/>
    </row>
    <row r="223" spans="1:32" ht="15.75" customHeight="1" x14ac:dyDescent="0.25">
      <c r="A223" s="112"/>
      <c r="B223" s="254" t="s">
        <v>585</v>
      </c>
      <c r="C223" s="400">
        <f>'2. Costos O M PM'!F219</f>
        <v>3150</v>
      </c>
      <c r="D223" s="261">
        <v>0.84750000000000003</v>
      </c>
      <c r="E223" s="280">
        <f t="shared" si="43"/>
        <v>2669.625</v>
      </c>
      <c r="F223" s="174"/>
      <c r="G223" s="174"/>
      <c r="H223" s="112"/>
      <c r="I223" s="112"/>
      <c r="J223" s="112"/>
      <c r="K223" s="112"/>
      <c r="L223" s="112"/>
      <c r="M223" s="112"/>
      <c r="N223" s="112"/>
      <c r="O223" s="112"/>
      <c r="P223" s="112"/>
      <c r="Q223" s="112"/>
      <c r="R223" s="112"/>
      <c r="S223" s="112"/>
      <c r="T223" s="112"/>
      <c r="U223" s="112"/>
      <c r="V223" s="112"/>
      <c r="W223" s="112"/>
      <c r="X223" s="112"/>
      <c r="Y223" s="112"/>
      <c r="Z223" s="112"/>
      <c r="AA223" s="112"/>
      <c r="AB223" s="112"/>
      <c r="AC223" s="112"/>
      <c r="AD223" s="112"/>
      <c r="AE223" s="112"/>
      <c r="AF223" s="112"/>
    </row>
    <row r="224" spans="1:32" ht="15.75" customHeight="1" x14ac:dyDescent="0.25">
      <c r="A224" s="112"/>
      <c r="B224" s="307" t="s">
        <v>674</v>
      </c>
      <c r="C224" s="400">
        <f>'2. Costos O M PM'!F220</f>
        <v>975</v>
      </c>
      <c r="D224" s="261">
        <v>0.84750000000000003</v>
      </c>
      <c r="E224" s="269">
        <f>SUM(E225:E229)</f>
        <v>826.3125</v>
      </c>
      <c r="F224" s="292"/>
      <c r="G224" s="292"/>
      <c r="H224" s="112"/>
      <c r="I224" s="112"/>
      <c r="J224" s="112"/>
      <c r="K224" s="112"/>
      <c r="L224" s="112"/>
      <c r="M224" s="112"/>
      <c r="N224" s="112"/>
      <c r="O224" s="112"/>
      <c r="P224" s="112"/>
      <c r="Q224" s="112"/>
      <c r="R224" s="112"/>
      <c r="S224" s="112"/>
      <c r="T224" s="112"/>
      <c r="U224" s="112"/>
      <c r="V224" s="112"/>
      <c r="W224" s="112"/>
      <c r="X224" s="112"/>
      <c r="Y224" s="112"/>
      <c r="Z224" s="112"/>
      <c r="AA224" s="112"/>
      <c r="AB224" s="112"/>
      <c r="AC224" s="112"/>
      <c r="AD224" s="112"/>
      <c r="AE224" s="112"/>
      <c r="AF224" s="112"/>
    </row>
    <row r="225" spans="1:32" ht="15.75" customHeight="1" x14ac:dyDescent="0.25">
      <c r="A225" s="112"/>
      <c r="B225" s="254" t="s">
        <v>642</v>
      </c>
      <c r="C225" s="400">
        <f>'2. Costos O M PM'!F221</f>
        <v>40</v>
      </c>
      <c r="D225" s="261">
        <v>0.84750000000000003</v>
      </c>
      <c r="E225" s="280">
        <f t="shared" ref="E225:E229" si="44">+C225*D225</f>
        <v>33.9</v>
      </c>
      <c r="F225" s="174"/>
      <c r="G225" s="174"/>
      <c r="H225" s="112"/>
      <c r="I225" s="112"/>
      <c r="J225" s="112"/>
      <c r="K225" s="112"/>
      <c r="L225" s="112"/>
      <c r="M225" s="112"/>
      <c r="N225" s="112"/>
      <c r="O225" s="112"/>
      <c r="P225" s="112"/>
      <c r="Q225" s="112"/>
      <c r="R225" s="112"/>
      <c r="S225" s="112"/>
      <c r="T225" s="112"/>
      <c r="U225" s="112"/>
      <c r="V225" s="112"/>
      <c r="W225" s="112"/>
      <c r="X225" s="112"/>
      <c r="Y225" s="112"/>
      <c r="Z225" s="112"/>
      <c r="AA225" s="112"/>
      <c r="AB225" s="112"/>
      <c r="AC225" s="112"/>
      <c r="AD225" s="112"/>
      <c r="AE225" s="112"/>
      <c r="AF225" s="112"/>
    </row>
    <row r="226" spans="1:32" ht="15.75" customHeight="1" x14ac:dyDescent="0.25">
      <c r="A226" s="112"/>
      <c r="B226" s="254" t="s">
        <v>644</v>
      </c>
      <c r="C226" s="400">
        <f>'2. Costos O M PM'!F222</f>
        <v>25</v>
      </c>
      <c r="D226" s="261">
        <v>0.84750000000000003</v>
      </c>
      <c r="E226" s="280">
        <f t="shared" si="44"/>
        <v>21.1875</v>
      </c>
      <c r="F226" s="174"/>
      <c r="G226" s="174"/>
      <c r="H226" s="112"/>
      <c r="I226" s="112"/>
      <c r="J226" s="112"/>
      <c r="K226" s="112"/>
      <c r="L226" s="112"/>
      <c r="M226" s="112"/>
      <c r="N226" s="112"/>
      <c r="O226" s="112"/>
      <c r="P226" s="112"/>
      <c r="Q226" s="112"/>
      <c r="R226" s="112"/>
      <c r="S226" s="112"/>
      <c r="T226" s="112"/>
      <c r="U226" s="112"/>
      <c r="V226" s="112"/>
      <c r="W226" s="112"/>
      <c r="X226" s="112"/>
      <c r="Y226" s="112"/>
      <c r="Z226" s="112"/>
      <c r="AA226" s="112"/>
      <c r="AB226" s="112"/>
      <c r="AC226" s="112"/>
      <c r="AD226" s="112"/>
      <c r="AE226" s="112"/>
      <c r="AF226" s="112"/>
    </row>
    <row r="227" spans="1:32" ht="15.75" customHeight="1" x14ac:dyDescent="0.25">
      <c r="A227" s="112"/>
      <c r="B227" s="254" t="s">
        <v>675</v>
      </c>
      <c r="C227" s="400">
        <f>'2. Costos O M PM'!F223</f>
        <v>400</v>
      </c>
      <c r="D227" s="261">
        <v>0.84750000000000003</v>
      </c>
      <c r="E227" s="280">
        <f t="shared" si="44"/>
        <v>339</v>
      </c>
      <c r="F227" s="174"/>
      <c r="G227" s="174"/>
      <c r="H227" s="112"/>
      <c r="I227" s="112"/>
      <c r="J227" s="112"/>
      <c r="K227" s="112"/>
      <c r="L227" s="112"/>
      <c r="M227" s="112"/>
      <c r="N227" s="112"/>
      <c r="O227" s="112"/>
      <c r="P227" s="112"/>
      <c r="Q227" s="112"/>
      <c r="R227" s="112"/>
      <c r="S227" s="112"/>
      <c r="T227" s="112"/>
      <c r="U227" s="112"/>
      <c r="V227" s="112"/>
      <c r="W227" s="112"/>
      <c r="X227" s="112"/>
      <c r="Y227" s="112"/>
      <c r="Z227" s="112"/>
      <c r="AA227" s="112"/>
      <c r="AB227" s="112"/>
      <c r="AC227" s="112"/>
      <c r="AD227" s="112"/>
      <c r="AE227" s="112"/>
      <c r="AF227" s="112"/>
    </row>
    <row r="228" spans="1:32" ht="15.75" customHeight="1" x14ac:dyDescent="0.25">
      <c r="A228" s="112"/>
      <c r="B228" s="254" t="s">
        <v>676</v>
      </c>
      <c r="C228" s="400">
        <f>'2. Costos O M PM'!F224</f>
        <v>200</v>
      </c>
      <c r="D228" s="261">
        <v>0.84750000000000003</v>
      </c>
      <c r="E228" s="280">
        <f t="shared" si="44"/>
        <v>169.5</v>
      </c>
      <c r="F228" s="174"/>
      <c r="G228" s="174"/>
      <c r="H228" s="112"/>
      <c r="I228" s="112"/>
      <c r="J228" s="112"/>
      <c r="K228" s="112"/>
      <c r="L228" s="112"/>
      <c r="M228" s="112"/>
      <c r="N228" s="112"/>
      <c r="O228" s="112"/>
      <c r="P228" s="112"/>
      <c r="Q228" s="112"/>
      <c r="R228" s="112"/>
      <c r="S228" s="112"/>
      <c r="T228" s="112"/>
      <c r="U228" s="112"/>
      <c r="V228" s="112"/>
      <c r="W228" s="112"/>
      <c r="X228" s="112"/>
      <c r="Y228" s="112"/>
      <c r="Z228" s="112"/>
      <c r="AA228" s="112"/>
      <c r="AB228" s="112"/>
      <c r="AC228" s="112"/>
      <c r="AD228" s="112"/>
      <c r="AE228" s="112"/>
      <c r="AF228" s="112"/>
    </row>
    <row r="229" spans="1:32" ht="15.75" customHeight="1" x14ac:dyDescent="0.25">
      <c r="A229" s="112"/>
      <c r="B229" s="254" t="s">
        <v>678</v>
      </c>
      <c r="C229" s="400">
        <f>'2. Costos O M PM'!F225</f>
        <v>310</v>
      </c>
      <c r="D229" s="261">
        <v>0.84750000000000003</v>
      </c>
      <c r="E229" s="280">
        <f t="shared" si="44"/>
        <v>262.72500000000002</v>
      </c>
      <c r="F229" s="174"/>
      <c r="G229" s="174"/>
      <c r="H229" s="112"/>
      <c r="I229" s="112"/>
      <c r="J229" s="112"/>
      <c r="K229" s="112"/>
      <c r="L229" s="112"/>
      <c r="M229" s="112"/>
      <c r="N229" s="112"/>
      <c r="O229" s="112"/>
      <c r="P229" s="112"/>
      <c r="Q229" s="112"/>
      <c r="R229" s="112"/>
      <c r="S229" s="112"/>
      <c r="T229" s="112"/>
      <c r="U229" s="112"/>
      <c r="V229" s="112"/>
      <c r="W229" s="112"/>
      <c r="X229" s="112"/>
      <c r="Y229" s="112"/>
      <c r="Z229" s="112"/>
      <c r="AA229" s="112"/>
      <c r="AB229" s="112"/>
      <c r="AC229" s="112"/>
      <c r="AD229" s="112"/>
      <c r="AE229" s="112"/>
      <c r="AF229" s="112"/>
    </row>
    <row r="230" spans="1:32" ht="15.75" customHeight="1" x14ac:dyDescent="0.25">
      <c r="A230" s="112"/>
      <c r="B230" s="307" t="s">
        <v>640</v>
      </c>
      <c r="C230" s="400">
        <f>'2. Costos O M PM'!F226</f>
        <v>180</v>
      </c>
      <c r="D230" s="261">
        <v>0.84750000000000003</v>
      </c>
      <c r="E230" s="269">
        <f>SUM(E231:E232)</f>
        <v>152.55000000000001</v>
      </c>
      <c r="F230" s="292"/>
      <c r="G230" s="292"/>
      <c r="H230" s="112"/>
      <c r="I230" s="112"/>
      <c r="J230" s="112"/>
      <c r="K230" s="112"/>
      <c r="L230" s="112"/>
      <c r="M230" s="112"/>
      <c r="N230" s="112"/>
      <c r="O230" s="112"/>
      <c r="P230" s="112"/>
      <c r="Q230" s="112"/>
      <c r="R230" s="112"/>
      <c r="S230" s="112"/>
      <c r="T230" s="112"/>
      <c r="U230" s="112"/>
      <c r="V230" s="112"/>
      <c r="W230" s="112"/>
      <c r="X230" s="112"/>
      <c r="Y230" s="112"/>
      <c r="Z230" s="112"/>
      <c r="AA230" s="112"/>
      <c r="AB230" s="112"/>
      <c r="AC230" s="112"/>
      <c r="AD230" s="112"/>
      <c r="AE230" s="112"/>
      <c r="AF230" s="112"/>
    </row>
    <row r="231" spans="1:32" ht="15.75" customHeight="1" x14ac:dyDescent="0.25">
      <c r="A231" s="112"/>
      <c r="B231" s="254" t="s">
        <v>680</v>
      </c>
      <c r="C231" s="400">
        <f>'2. Costos O M PM'!F227</f>
        <v>60</v>
      </c>
      <c r="D231" s="261">
        <v>0.84750000000000003</v>
      </c>
      <c r="E231" s="280">
        <f t="shared" ref="E231:E232" si="45">+C231*D231</f>
        <v>50.85</v>
      </c>
      <c r="F231" s="174"/>
      <c r="G231" s="174"/>
      <c r="H231" s="112"/>
      <c r="I231" s="112"/>
      <c r="J231" s="112"/>
      <c r="K231" s="112"/>
      <c r="L231" s="112"/>
      <c r="M231" s="112"/>
      <c r="N231" s="112"/>
      <c r="O231" s="112"/>
      <c r="P231" s="112"/>
      <c r="Q231" s="112"/>
      <c r="R231" s="112"/>
      <c r="S231" s="112"/>
      <c r="T231" s="112"/>
      <c r="U231" s="112"/>
      <c r="V231" s="112"/>
      <c r="W231" s="112"/>
      <c r="X231" s="112"/>
      <c r="Y231" s="112"/>
      <c r="Z231" s="112"/>
      <c r="AA231" s="112"/>
      <c r="AB231" s="112"/>
      <c r="AC231" s="112"/>
      <c r="AD231" s="112"/>
      <c r="AE231" s="112"/>
      <c r="AF231" s="112"/>
    </row>
    <row r="232" spans="1:32" ht="30" x14ac:dyDescent="0.25">
      <c r="A232" s="112"/>
      <c r="B232" s="254" t="s">
        <v>681</v>
      </c>
      <c r="C232" s="400">
        <f>'2. Costos O M PM'!F228</f>
        <v>120</v>
      </c>
      <c r="D232" s="261">
        <v>0.84750000000000003</v>
      </c>
      <c r="E232" s="280">
        <f t="shared" si="45"/>
        <v>101.7</v>
      </c>
      <c r="F232" s="174"/>
      <c r="G232" s="174"/>
      <c r="H232" s="112"/>
      <c r="I232" s="112"/>
      <c r="J232" s="112"/>
      <c r="K232" s="112"/>
      <c r="L232" s="112"/>
      <c r="M232" s="112"/>
      <c r="N232" s="112"/>
      <c r="O232" s="112"/>
      <c r="P232" s="112"/>
      <c r="Q232" s="112"/>
      <c r="R232" s="112"/>
      <c r="S232" s="112"/>
      <c r="T232" s="112"/>
      <c r="U232" s="112"/>
      <c r="V232" s="112"/>
      <c r="W232" s="112"/>
      <c r="X232" s="112"/>
      <c r="Y232" s="112"/>
      <c r="Z232" s="112"/>
      <c r="AA232" s="112"/>
      <c r="AB232" s="112"/>
      <c r="AC232" s="112"/>
      <c r="AD232" s="112"/>
      <c r="AE232" s="112"/>
      <c r="AF232" s="112"/>
    </row>
    <row r="233" spans="1:32" ht="28.5" x14ac:dyDescent="0.25">
      <c r="A233" s="112"/>
      <c r="B233" s="307" t="s">
        <v>682</v>
      </c>
      <c r="C233" s="400">
        <f>'2. Costos O M PM'!F229</f>
        <v>746</v>
      </c>
      <c r="D233" s="261">
        <v>0.84750000000000003</v>
      </c>
      <c r="E233" s="269">
        <f>SUM(E234:E237)</f>
        <v>632.23500000000001</v>
      </c>
      <c r="F233" s="292"/>
      <c r="G233" s="292"/>
      <c r="H233" s="112"/>
      <c r="I233" s="112"/>
      <c r="J233" s="112"/>
      <c r="K233" s="112"/>
      <c r="L233" s="112"/>
      <c r="M233" s="112"/>
      <c r="N233" s="112"/>
      <c r="O233" s="112"/>
      <c r="P233" s="112"/>
      <c r="Q233" s="112"/>
      <c r="R233" s="112"/>
      <c r="S233" s="112"/>
      <c r="T233" s="112"/>
      <c r="U233" s="112"/>
      <c r="V233" s="112"/>
      <c r="W233" s="112"/>
      <c r="X233" s="112"/>
      <c r="Y233" s="112"/>
      <c r="Z233" s="112"/>
      <c r="AA233" s="112"/>
      <c r="AB233" s="112"/>
      <c r="AC233" s="112"/>
      <c r="AD233" s="112"/>
      <c r="AE233" s="112"/>
      <c r="AF233" s="112"/>
    </row>
    <row r="234" spans="1:32" ht="15.75" customHeight="1" x14ac:dyDescent="0.25">
      <c r="A234" s="112"/>
      <c r="B234" s="254" t="s">
        <v>642</v>
      </c>
      <c r="C234" s="400">
        <f>'2. Costos O M PM'!F230</f>
        <v>160</v>
      </c>
      <c r="D234" s="261">
        <v>0.84750000000000003</v>
      </c>
      <c r="E234" s="280">
        <f t="shared" ref="E234:E237" si="46">+C234*D234</f>
        <v>135.6</v>
      </c>
      <c r="F234" s="174"/>
      <c r="G234" s="174"/>
      <c r="H234" s="112"/>
      <c r="I234" s="112"/>
      <c r="J234" s="112"/>
      <c r="K234" s="112"/>
      <c r="L234" s="112"/>
      <c r="M234" s="112"/>
      <c r="N234" s="112"/>
      <c r="O234" s="112"/>
      <c r="P234" s="112"/>
      <c r="Q234" s="112"/>
      <c r="R234" s="112"/>
      <c r="S234" s="112"/>
      <c r="T234" s="112"/>
      <c r="U234" s="112"/>
      <c r="V234" s="112"/>
      <c r="W234" s="112"/>
      <c r="X234" s="112"/>
      <c r="Y234" s="112"/>
      <c r="Z234" s="112"/>
      <c r="AA234" s="112"/>
      <c r="AB234" s="112"/>
      <c r="AC234" s="112"/>
      <c r="AD234" s="112"/>
      <c r="AE234" s="112"/>
      <c r="AF234" s="112"/>
    </row>
    <row r="235" spans="1:32" ht="15.75" customHeight="1" x14ac:dyDescent="0.25">
      <c r="A235" s="112"/>
      <c r="B235" s="254" t="s">
        <v>644</v>
      </c>
      <c r="C235" s="400">
        <f>'2. Costos O M PM'!F231</f>
        <v>6</v>
      </c>
      <c r="D235" s="261">
        <v>0.84750000000000003</v>
      </c>
      <c r="E235" s="280">
        <f t="shared" si="46"/>
        <v>5.085</v>
      </c>
      <c r="F235" s="174"/>
      <c r="G235" s="174"/>
      <c r="H235" s="112"/>
      <c r="I235" s="112"/>
      <c r="J235" s="112"/>
      <c r="K235" s="112"/>
      <c r="L235" s="112"/>
      <c r="M235" s="112"/>
      <c r="N235" s="112"/>
      <c r="O235" s="112"/>
      <c r="P235" s="112"/>
      <c r="Q235" s="112"/>
      <c r="R235" s="112"/>
      <c r="S235" s="112"/>
      <c r="T235" s="112"/>
      <c r="U235" s="112"/>
      <c r="V235" s="112"/>
      <c r="W235" s="112"/>
      <c r="X235" s="112"/>
      <c r="Y235" s="112"/>
      <c r="Z235" s="112"/>
      <c r="AA235" s="112"/>
      <c r="AB235" s="112"/>
      <c r="AC235" s="112"/>
      <c r="AD235" s="112"/>
      <c r="AE235" s="112"/>
      <c r="AF235" s="112"/>
    </row>
    <row r="236" spans="1:32" ht="15.75" customHeight="1" x14ac:dyDescent="0.25">
      <c r="A236" s="112"/>
      <c r="B236" s="254" t="s">
        <v>675</v>
      </c>
      <c r="C236" s="400">
        <f>'2. Costos O M PM'!F232</f>
        <v>380</v>
      </c>
      <c r="D236" s="261">
        <v>0.84750000000000003</v>
      </c>
      <c r="E236" s="280">
        <f t="shared" si="46"/>
        <v>322.05</v>
      </c>
      <c r="F236" s="174"/>
      <c r="G236" s="174"/>
      <c r="H236" s="112"/>
      <c r="I236" s="112"/>
      <c r="J236" s="112"/>
      <c r="K236" s="112"/>
      <c r="L236" s="112"/>
      <c r="M236" s="112"/>
      <c r="N236" s="112"/>
      <c r="O236" s="112"/>
      <c r="P236" s="112"/>
      <c r="Q236" s="112"/>
      <c r="R236" s="112"/>
      <c r="S236" s="112"/>
      <c r="T236" s="112"/>
      <c r="U236" s="112"/>
      <c r="V236" s="112"/>
      <c r="W236" s="112"/>
      <c r="X236" s="112"/>
      <c r="Y236" s="112"/>
      <c r="Z236" s="112"/>
      <c r="AA236" s="112"/>
      <c r="AB236" s="112"/>
      <c r="AC236" s="112"/>
      <c r="AD236" s="112"/>
      <c r="AE236" s="112"/>
      <c r="AF236" s="112"/>
    </row>
    <row r="237" spans="1:32" ht="15.75" customHeight="1" x14ac:dyDescent="0.25">
      <c r="A237" s="112"/>
      <c r="B237" s="254" t="s">
        <v>678</v>
      </c>
      <c r="C237" s="400">
        <f>'2. Costos O M PM'!F233</f>
        <v>200</v>
      </c>
      <c r="D237" s="261">
        <v>0.84750000000000003</v>
      </c>
      <c r="E237" s="280">
        <f t="shared" si="46"/>
        <v>169.5</v>
      </c>
      <c r="F237" s="174"/>
      <c r="G237" s="174"/>
      <c r="H237" s="112"/>
      <c r="I237" s="112"/>
      <c r="J237" s="112"/>
      <c r="K237" s="112"/>
      <c r="L237" s="112"/>
      <c r="M237" s="112"/>
      <c r="N237" s="112"/>
      <c r="O237" s="112"/>
      <c r="P237" s="112"/>
      <c r="Q237" s="112"/>
      <c r="R237" s="112"/>
      <c r="S237" s="112"/>
      <c r="T237" s="112"/>
      <c r="U237" s="112"/>
      <c r="V237" s="112"/>
      <c r="W237" s="112"/>
      <c r="X237" s="112"/>
      <c r="Y237" s="112"/>
      <c r="Z237" s="112"/>
      <c r="AA237" s="112"/>
      <c r="AB237" s="112"/>
      <c r="AC237" s="112"/>
      <c r="AD237" s="112"/>
      <c r="AE237" s="112"/>
      <c r="AF237" s="112"/>
    </row>
    <row r="238" spans="1:32" ht="15.75" customHeight="1" x14ac:dyDescent="0.25">
      <c r="A238" s="112"/>
      <c r="B238" s="307" t="s">
        <v>708</v>
      </c>
      <c r="C238" s="400">
        <f>'2. Costos O M PM'!F234</f>
        <v>360</v>
      </c>
      <c r="D238" s="261">
        <v>0.84750000000000003</v>
      </c>
      <c r="E238" s="269">
        <f>SUM(E239:E240)</f>
        <v>305.10000000000002</v>
      </c>
      <c r="F238" s="292"/>
      <c r="G238" s="292"/>
      <c r="H238" s="112"/>
      <c r="I238" s="112"/>
      <c r="J238" s="112"/>
      <c r="K238" s="112"/>
      <c r="L238" s="112"/>
      <c r="M238" s="112"/>
      <c r="N238" s="112"/>
      <c r="O238" s="112"/>
      <c r="P238" s="112"/>
      <c r="Q238" s="112"/>
      <c r="R238" s="112"/>
      <c r="S238" s="112"/>
      <c r="T238" s="112"/>
      <c r="U238" s="112"/>
      <c r="V238" s="112"/>
      <c r="W238" s="112"/>
      <c r="X238" s="112"/>
      <c r="Y238" s="112"/>
      <c r="Z238" s="112"/>
      <c r="AA238" s="112"/>
      <c r="AB238" s="112"/>
      <c r="AC238" s="112"/>
      <c r="AD238" s="112"/>
      <c r="AE238" s="112"/>
      <c r="AF238" s="112"/>
    </row>
    <row r="239" spans="1:32" ht="15.75" customHeight="1" x14ac:dyDescent="0.25">
      <c r="A239" s="112"/>
      <c r="B239" s="254" t="s">
        <v>709</v>
      </c>
      <c r="C239" s="400">
        <f>'2. Costos O M PM'!F235</f>
        <v>300</v>
      </c>
      <c r="D239" s="261">
        <v>0.84750000000000003</v>
      </c>
      <c r="E239" s="280">
        <f t="shared" ref="E239:E240" si="47">+C239*D239</f>
        <v>254.25</v>
      </c>
      <c r="F239" s="174"/>
      <c r="G239" s="174"/>
      <c r="H239" s="112"/>
      <c r="I239" s="112"/>
      <c r="J239" s="112"/>
      <c r="K239" s="112"/>
      <c r="L239" s="112"/>
      <c r="M239" s="112"/>
      <c r="N239" s="112"/>
      <c r="O239" s="112"/>
      <c r="P239" s="112"/>
      <c r="Q239" s="112"/>
      <c r="R239" s="112"/>
      <c r="S239" s="112"/>
      <c r="T239" s="112"/>
      <c r="U239" s="112"/>
      <c r="V239" s="112"/>
      <c r="W239" s="112"/>
      <c r="X239" s="112"/>
      <c r="Y239" s="112"/>
      <c r="Z239" s="112"/>
      <c r="AA239" s="112"/>
      <c r="AB239" s="112"/>
      <c r="AC239" s="112"/>
      <c r="AD239" s="112"/>
      <c r="AE239" s="112"/>
      <c r="AF239" s="112"/>
    </row>
    <row r="240" spans="1:32" ht="15.75" customHeight="1" x14ac:dyDescent="0.25">
      <c r="A240" s="112"/>
      <c r="B240" s="254" t="s">
        <v>710</v>
      </c>
      <c r="C240" s="400">
        <f>'2. Costos O M PM'!F236</f>
        <v>60</v>
      </c>
      <c r="D240" s="261">
        <v>0.84750000000000003</v>
      </c>
      <c r="E240" s="280">
        <f t="shared" si="47"/>
        <v>50.85</v>
      </c>
      <c r="F240" s="174"/>
      <c r="G240" s="174"/>
      <c r="H240" s="112"/>
      <c r="I240" s="112"/>
      <c r="J240" s="112"/>
      <c r="K240" s="112"/>
      <c r="L240" s="112"/>
      <c r="M240" s="112"/>
      <c r="N240" s="112"/>
      <c r="O240" s="112"/>
      <c r="P240" s="112"/>
      <c r="Q240" s="112"/>
      <c r="R240" s="112"/>
      <c r="S240" s="112"/>
      <c r="T240" s="112"/>
      <c r="U240" s="112"/>
      <c r="V240" s="112"/>
      <c r="W240" s="112"/>
      <c r="X240" s="112"/>
      <c r="Y240" s="112"/>
      <c r="Z240" s="112"/>
      <c r="AA240" s="112"/>
      <c r="AB240" s="112"/>
      <c r="AC240" s="112"/>
      <c r="AD240" s="112"/>
      <c r="AE240" s="112"/>
      <c r="AF240" s="112"/>
    </row>
    <row r="241" spans="1:32" ht="15.75" customHeight="1" x14ac:dyDescent="0.25">
      <c r="A241" s="112"/>
      <c r="B241" s="307" t="s">
        <v>686</v>
      </c>
      <c r="C241" s="400">
        <f>'2. Costos O M PM'!F237</f>
        <v>300</v>
      </c>
      <c r="D241" s="261">
        <v>0.84750000000000003</v>
      </c>
      <c r="E241" s="269">
        <f>SUM(E242:E243)</f>
        <v>254.25</v>
      </c>
      <c r="F241" s="292"/>
      <c r="G241" s="292"/>
      <c r="H241" s="112"/>
      <c r="I241" s="112"/>
      <c r="J241" s="112"/>
      <c r="K241" s="112"/>
      <c r="L241" s="112"/>
      <c r="M241" s="112"/>
      <c r="N241" s="112"/>
      <c r="O241" s="112"/>
      <c r="P241" s="112"/>
      <c r="Q241" s="112"/>
      <c r="R241" s="112"/>
      <c r="S241" s="112"/>
      <c r="T241" s="112"/>
      <c r="U241" s="112"/>
      <c r="V241" s="112"/>
      <c r="W241" s="112"/>
      <c r="X241" s="112"/>
      <c r="Y241" s="112"/>
      <c r="Z241" s="112"/>
      <c r="AA241" s="112"/>
      <c r="AB241" s="112"/>
      <c r="AC241" s="112"/>
      <c r="AD241" s="112"/>
      <c r="AE241" s="112"/>
      <c r="AF241" s="112"/>
    </row>
    <row r="242" spans="1:32" ht="31.5" customHeight="1" x14ac:dyDescent="0.25">
      <c r="A242" s="112"/>
      <c r="B242" s="254" t="s">
        <v>711</v>
      </c>
      <c r="C242" s="400">
        <f>'2. Costos O M PM'!F238</f>
        <v>160</v>
      </c>
      <c r="D242" s="261">
        <v>0.84750000000000003</v>
      </c>
      <c r="E242" s="280">
        <f t="shared" ref="E242:E243" si="48">+C242*D242</f>
        <v>135.6</v>
      </c>
      <c r="F242" s="174"/>
      <c r="G242" s="174"/>
      <c r="H242" s="112"/>
      <c r="I242" s="112"/>
      <c r="J242" s="112"/>
      <c r="K242" s="112"/>
      <c r="L242" s="112"/>
      <c r="M242" s="112"/>
      <c r="N242" s="112"/>
      <c r="O242" s="112"/>
      <c r="P242" s="112"/>
      <c r="Q242" s="112"/>
      <c r="R242" s="112"/>
      <c r="S242" s="112"/>
      <c r="T242" s="112"/>
      <c r="U242" s="112"/>
      <c r="V242" s="112"/>
      <c r="W242" s="112"/>
      <c r="X242" s="112"/>
      <c r="Y242" s="112"/>
      <c r="Z242" s="112"/>
      <c r="AA242" s="112"/>
      <c r="AB242" s="112"/>
      <c r="AC242" s="112"/>
      <c r="AD242" s="112"/>
      <c r="AE242" s="112"/>
      <c r="AF242" s="112"/>
    </row>
    <row r="243" spans="1:32" ht="15.75" customHeight="1" x14ac:dyDescent="0.25">
      <c r="A243" s="112"/>
      <c r="B243" s="254" t="s">
        <v>712</v>
      </c>
      <c r="C243" s="400">
        <f>'2. Costos O M PM'!F239</f>
        <v>140</v>
      </c>
      <c r="D243" s="261">
        <v>0.84750000000000003</v>
      </c>
      <c r="E243" s="280">
        <f t="shared" si="48"/>
        <v>118.65</v>
      </c>
      <c r="F243" s="174"/>
      <c r="G243" s="174"/>
      <c r="H243" s="112"/>
      <c r="I243" s="112"/>
      <c r="J243" s="112"/>
      <c r="K243" s="112"/>
      <c r="L243" s="112"/>
      <c r="M243" s="112"/>
      <c r="N243" s="112"/>
      <c r="O243" s="112"/>
      <c r="P243" s="112"/>
      <c r="Q243" s="112"/>
      <c r="R243" s="112"/>
      <c r="S243" s="112"/>
      <c r="T243" s="112"/>
      <c r="U243" s="112"/>
      <c r="V243" s="112"/>
      <c r="W243" s="112"/>
      <c r="X243" s="112"/>
      <c r="Y243" s="112"/>
      <c r="Z243" s="112"/>
      <c r="AA243" s="112"/>
      <c r="AB243" s="112"/>
      <c r="AC243" s="112"/>
      <c r="AD243" s="112"/>
      <c r="AE243" s="112"/>
      <c r="AF243" s="112"/>
    </row>
    <row r="244" spans="1:32" ht="28.5" x14ac:dyDescent="0.25">
      <c r="A244" s="112"/>
      <c r="B244" s="348" t="str">
        <f>+'2. Costos O M PM'!B240</f>
        <v>Estructura pictorica en cada atractivo tuiristico</v>
      </c>
      <c r="C244" s="400">
        <f>'2. Costos O M PM'!F240</f>
        <v>30600</v>
      </c>
      <c r="D244" s="261">
        <v>0.84750000000000003</v>
      </c>
      <c r="E244" s="269">
        <f>SUM(E245:E247)</f>
        <v>25933.5</v>
      </c>
      <c r="F244" s="292"/>
      <c r="G244" s="292"/>
      <c r="H244" s="112"/>
      <c r="I244" s="112"/>
      <c r="J244" s="112"/>
      <c r="K244" s="112"/>
      <c r="L244" s="112"/>
      <c r="M244" s="112"/>
      <c r="N244" s="112"/>
      <c r="O244" s="112"/>
      <c r="P244" s="112"/>
      <c r="Q244" s="112"/>
      <c r="R244" s="112"/>
      <c r="S244" s="112"/>
      <c r="T244" s="112"/>
      <c r="U244" s="112"/>
      <c r="V244" s="112"/>
      <c r="W244" s="112"/>
      <c r="X244" s="112"/>
      <c r="Y244" s="112"/>
      <c r="Z244" s="112"/>
      <c r="AA244" s="112"/>
      <c r="AB244" s="112"/>
      <c r="AC244" s="112"/>
      <c r="AD244" s="112"/>
      <c r="AE244" s="112"/>
      <c r="AF244" s="112"/>
    </row>
    <row r="245" spans="1:32" ht="15.75" customHeight="1" x14ac:dyDescent="0.25">
      <c r="A245" s="112"/>
      <c r="B245" s="254" t="s">
        <v>642</v>
      </c>
      <c r="C245" s="400">
        <f>'2. Costos O M PM'!F241</f>
        <v>1000</v>
      </c>
      <c r="D245" s="261">
        <v>0.84750000000000003</v>
      </c>
      <c r="E245" s="280">
        <f t="shared" ref="E245:E247" si="49">+C245*D245</f>
        <v>847.5</v>
      </c>
      <c r="F245" s="174"/>
      <c r="G245" s="174"/>
      <c r="H245" s="112"/>
      <c r="I245" s="112"/>
      <c r="J245" s="112"/>
      <c r="K245" s="112"/>
      <c r="L245" s="112"/>
      <c r="M245" s="112"/>
      <c r="N245" s="112"/>
      <c r="O245" s="112"/>
      <c r="P245" s="112"/>
      <c r="Q245" s="112"/>
      <c r="R245" s="112"/>
      <c r="S245" s="112"/>
      <c r="T245" s="112"/>
      <c r="U245" s="112"/>
      <c r="V245" s="112"/>
      <c r="W245" s="112"/>
      <c r="X245" s="112"/>
      <c r="Y245" s="112"/>
      <c r="Z245" s="112"/>
      <c r="AA245" s="112"/>
      <c r="AB245" s="112"/>
      <c r="AC245" s="112"/>
      <c r="AD245" s="112"/>
      <c r="AE245" s="112"/>
      <c r="AF245" s="112"/>
    </row>
    <row r="246" spans="1:32" ht="15.75" customHeight="1" x14ac:dyDescent="0.25">
      <c r="A246" s="112"/>
      <c r="B246" s="254" t="s">
        <v>690</v>
      </c>
      <c r="C246" s="400">
        <f>'2. Costos O M PM'!F242</f>
        <v>12000</v>
      </c>
      <c r="D246" s="261">
        <v>0.84750000000000003</v>
      </c>
      <c r="E246" s="280">
        <f t="shared" si="49"/>
        <v>10170</v>
      </c>
      <c r="F246" s="174"/>
      <c r="G246" s="174"/>
      <c r="H246" s="112"/>
      <c r="I246" s="112"/>
      <c r="J246" s="112"/>
      <c r="K246" s="112"/>
      <c r="L246" s="112"/>
      <c r="M246" s="112"/>
      <c r="N246" s="112"/>
      <c r="O246" s="112"/>
      <c r="P246" s="112"/>
      <c r="Q246" s="112"/>
      <c r="R246" s="112"/>
      <c r="S246" s="112"/>
      <c r="T246" s="112"/>
      <c r="U246" s="112"/>
      <c r="V246" s="112"/>
      <c r="W246" s="112"/>
      <c r="X246" s="112"/>
      <c r="Y246" s="112"/>
      <c r="Z246" s="112"/>
      <c r="AA246" s="112"/>
      <c r="AB246" s="112"/>
      <c r="AC246" s="112"/>
      <c r="AD246" s="112"/>
      <c r="AE246" s="112"/>
      <c r="AF246" s="112"/>
    </row>
    <row r="247" spans="1:32" ht="15.75" customHeight="1" x14ac:dyDescent="0.25">
      <c r="A247" s="112"/>
      <c r="B247" s="254" t="s">
        <v>691</v>
      </c>
      <c r="C247" s="400">
        <f>'2. Costos O M PM'!F243</f>
        <v>17600</v>
      </c>
      <c r="D247" s="261">
        <v>0.84750000000000003</v>
      </c>
      <c r="E247" s="280">
        <f t="shared" si="49"/>
        <v>14916</v>
      </c>
      <c r="F247" s="174"/>
      <c r="G247" s="174"/>
      <c r="H247" s="112"/>
      <c r="I247" s="112"/>
      <c r="J247" s="112"/>
      <c r="K247" s="112"/>
      <c r="L247" s="112"/>
      <c r="M247" s="112"/>
      <c r="N247" s="112"/>
      <c r="O247" s="112"/>
      <c r="P247" s="112"/>
      <c r="Q247" s="112"/>
      <c r="R247" s="112"/>
      <c r="S247" s="112"/>
      <c r="T247" s="112"/>
      <c r="U247" s="112"/>
      <c r="V247" s="112"/>
      <c r="W247" s="112"/>
      <c r="X247" s="112"/>
      <c r="Y247" s="112"/>
      <c r="Z247" s="112"/>
      <c r="AA247" s="112"/>
      <c r="AB247" s="112"/>
      <c r="AC247" s="112"/>
      <c r="AD247" s="112"/>
      <c r="AE247" s="112"/>
      <c r="AF247" s="112"/>
    </row>
    <row r="248" spans="1:32" ht="15.75" customHeight="1" x14ac:dyDescent="0.25">
      <c r="A248" s="112"/>
      <c r="B248" s="307" t="s">
        <v>692</v>
      </c>
      <c r="C248" s="400">
        <f>'2. Costos O M PM'!F244</f>
        <v>480</v>
      </c>
      <c r="D248" s="261">
        <v>0.84750000000000003</v>
      </c>
      <c r="E248" s="269">
        <f>SUM(E249:E251)</f>
        <v>406.8</v>
      </c>
      <c r="F248" s="292"/>
      <c r="G248" s="292"/>
      <c r="H248" s="112"/>
      <c r="I248" s="112"/>
      <c r="J248" s="112"/>
      <c r="K248" s="112"/>
      <c r="L248" s="112"/>
      <c r="M248" s="112"/>
      <c r="N248" s="112"/>
      <c r="O248" s="112"/>
      <c r="P248" s="112"/>
      <c r="Q248" s="112"/>
      <c r="R248" s="112"/>
      <c r="S248" s="112"/>
      <c r="T248" s="112"/>
      <c r="U248" s="112"/>
      <c r="V248" s="112"/>
      <c r="W248" s="112"/>
      <c r="X248" s="112"/>
      <c r="Y248" s="112"/>
      <c r="Z248" s="112"/>
      <c r="AA248" s="112"/>
      <c r="AB248" s="112"/>
      <c r="AC248" s="112"/>
      <c r="AD248" s="112"/>
      <c r="AE248" s="112"/>
      <c r="AF248" s="112"/>
    </row>
    <row r="249" spans="1:32" ht="15.75" customHeight="1" x14ac:dyDescent="0.25">
      <c r="A249" s="112"/>
      <c r="B249" s="254" t="s">
        <v>693</v>
      </c>
      <c r="C249" s="400">
        <f>'2. Costos O M PM'!F245</f>
        <v>300</v>
      </c>
      <c r="D249" s="261">
        <v>0.84750000000000003</v>
      </c>
      <c r="E249" s="280">
        <f t="shared" ref="E249:E251" si="50">+C249*D249</f>
        <v>254.25</v>
      </c>
      <c r="F249" s="174"/>
      <c r="G249" s="174"/>
      <c r="H249" s="112"/>
      <c r="I249" s="112"/>
      <c r="J249" s="112"/>
      <c r="K249" s="112"/>
      <c r="L249" s="112"/>
      <c r="M249" s="112"/>
      <c r="N249" s="112"/>
      <c r="O249" s="112"/>
      <c r="P249" s="112"/>
      <c r="Q249" s="112"/>
      <c r="R249" s="112"/>
      <c r="S249" s="112"/>
      <c r="T249" s="112"/>
      <c r="U249" s="112"/>
      <c r="V249" s="112"/>
      <c r="W249" s="112"/>
      <c r="X249" s="112"/>
      <c r="Y249" s="112"/>
      <c r="Z249" s="112"/>
      <c r="AA249" s="112"/>
      <c r="AB249" s="112"/>
      <c r="AC249" s="112"/>
      <c r="AD249" s="112"/>
      <c r="AE249" s="112"/>
      <c r="AF249" s="112"/>
    </row>
    <row r="250" spans="1:32" ht="15.75" customHeight="1" x14ac:dyDescent="0.25">
      <c r="A250" s="112"/>
      <c r="B250" s="254" t="s">
        <v>694</v>
      </c>
      <c r="C250" s="400">
        <f>'2. Costos O M PM'!F246</f>
        <v>60</v>
      </c>
      <c r="D250" s="261">
        <v>0.84750000000000003</v>
      </c>
      <c r="E250" s="280">
        <f t="shared" si="50"/>
        <v>50.85</v>
      </c>
      <c r="F250" s="174"/>
      <c r="G250" s="174"/>
      <c r="H250" s="112"/>
      <c r="I250" s="112"/>
      <c r="J250" s="112"/>
      <c r="K250" s="112"/>
      <c r="L250" s="112"/>
      <c r="M250" s="112"/>
      <c r="N250" s="112"/>
      <c r="O250" s="112"/>
      <c r="P250" s="112"/>
      <c r="Q250" s="112"/>
      <c r="R250" s="112"/>
      <c r="S250" s="112"/>
      <c r="T250" s="112"/>
      <c r="U250" s="112"/>
      <c r="V250" s="112"/>
      <c r="W250" s="112"/>
      <c r="X250" s="112"/>
      <c r="Y250" s="112"/>
      <c r="Z250" s="112"/>
      <c r="AA250" s="112"/>
      <c r="AB250" s="112"/>
      <c r="AC250" s="112"/>
      <c r="AD250" s="112"/>
      <c r="AE250" s="112"/>
      <c r="AF250" s="112"/>
    </row>
    <row r="251" spans="1:32" ht="15.75" customHeight="1" x14ac:dyDescent="0.25">
      <c r="A251" s="112"/>
      <c r="B251" s="254" t="s">
        <v>695</v>
      </c>
      <c r="C251" s="400">
        <f>'2. Costos O M PM'!F247</f>
        <v>120</v>
      </c>
      <c r="D251" s="261">
        <v>0.84750000000000003</v>
      </c>
      <c r="E251" s="280">
        <f t="shared" si="50"/>
        <v>101.7</v>
      </c>
      <c r="F251" s="174"/>
      <c r="G251" s="174"/>
      <c r="H251" s="112"/>
      <c r="I251" s="112"/>
      <c r="J251" s="112"/>
      <c r="K251" s="112"/>
      <c r="L251" s="112"/>
      <c r="M251" s="112"/>
      <c r="N251" s="112"/>
      <c r="O251" s="112"/>
      <c r="P251" s="112"/>
      <c r="Q251" s="112"/>
      <c r="R251" s="112"/>
      <c r="S251" s="112"/>
      <c r="T251" s="112"/>
      <c r="U251" s="112"/>
      <c r="V251" s="112"/>
      <c r="W251" s="112"/>
      <c r="X251" s="112"/>
      <c r="Y251" s="112"/>
      <c r="Z251" s="112"/>
      <c r="AA251" s="112"/>
      <c r="AB251" s="112"/>
      <c r="AC251" s="112"/>
      <c r="AD251" s="112"/>
      <c r="AE251" s="112"/>
      <c r="AF251" s="112"/>
    </row>
    <row r="252" spans="1:32" ht="15.75" customHeight="1" x14ac:dyDescent="0.25">
      <c r="A252" s="112"/>
      <c r="B252" s="307" t="s">
        <v>696</v>
      </c>
      <c r="C252" s="400">
        <f>'2. Costos O M PM'!F248</f>
        <v>3240</v>
      </c>
      <c r="D252" s="261">
        <v>0.84750000000000003</v>
      </c>
      <c r="E252" s="269">
        <f>SUM(E253:E254)</f>
        <v>2745.9</v>
      </c>
      <c r="F252" s="292"/>
      <c r="G252" s="292"/>
      <c r="H252" s="112"/>
      <c r="I252" s="112"/>
      <c r="J252" s="112"/>
      <c r="K252" s="112"/>
      <c r="L252" s="112"/>
      <c r="M252" s="112"/>
      <c r="N252" s="112"/>
      <c r="O252" s="112"/>
      <c r="P252" s="112"/>
      <c r="Q252" s="112"/>
      <c r="R252" s="112"/>
      <c r="S252" s="112"/>
      <c r="T252" s="112"/>
      <c r="U252" s="112"/>
      <c r="V252" s="112"/>
      <c r="W252" s="112"/>
      <c r="X252" s="112"/>
      <c r="Y252" s="112"/>
      <c r="Z252" s="112"/>
      <c r="AA252" s="112"/>
      <c r="AB252" s="112"/>
      <c r="AC252" s="112"/>
      <c r="AD252" s="112"/>
      <c r="AE252" s="112"/>
      <c r="AF252" s="112"/>
    </row>
    <row r="253" spans="1:32" ht="15.75" customHeight="1" x14ac:dyDescent="0.25">
      <c r="A253" s="112"/>
      <c r="B253" s="254" t="s">
        <v>697</v>
      </c>
      <c r="C253" s="400">
        <f>'2. Costos O M PM'!F249</f>
        <v>240</v>
      </c>
      <c r="D253" s="261">
        <v>0.84750000000000003</v>
      </c>
      <c r="E253" s="280">
        <f t="shared" ref="E253:E254" si="51">+C253*D253</f>
        <v>203.4</v>
      </c>
      <c r="F253" s="174"/>
      <c r="G253" s="174"/>
      <c r="H253" s="112"/>
      <c r="I253" s="112"/>
      <c r="J253" s="112"/>
      <c r="K253" s="112"/>
      <c r="L253" s="112"/>
      <c r="M253" s="112"/>
      <c r="N253" s="112"/>
      <c r="O253" s="112"/>
      <c r="P253" s="112"/>
      <c r="Q253" s="112"/>
      <c r="R253" s="112"/>
      <c r="S253" s="112"/>
      <c r="T253" s="112"/>
      <c r="U253" s="112"/>
      <c r="V253" s="112"/>
      <c r="W253" s="112"/>
      <c r="X253" s="112"/>
      <c r="Y253" s="112"/>
      <c r="Z253" s="112"/>
      <c r="AA253" s="112"/>
      <c r="AB253" s="112"/>
      <c r="AC253" s="112"/>
      <c r="AD253" s="112"/>
      <c r="AE253" s="112"/>
      <c r="AF253" s="112"/>
    </row>
    <row r="254" spans="1:32" ht="15.75" customHeight="1" x14ac:dyDescent="0.25">
      <c r="A254" s="112"/>
      <c r="B254" s="254" t="s">
        <v>620</v>
      </c>
      <c r="C254" s="400">
        <f>'2. Costos O M PM'!F250</f>
        <v>3000</v>
      </c>
      <c r="D254" s="261">
        <v>0.84750000000000003</v>
      </c>
      <c r="E254" s="280">
        <f t="shared" si="51"/>
        <v>2542.5</v>
      </c>
      <c r="F254" s="174"/>
      <c r="G254" s="174"/>
      <c r="H254" s="112"/>
      <c r="I254" s="112"/>
      <c r="J254" s="112"/>
      <c r="K254" s="112"/>
      <c r="L254" s="112"/>
      <c r="M254" s="112"/>
      <c r="N254" s="112"/>
      <c r="O254" s="112"/>
      <c r="P254" s="112"/>
      <c r="Q254" s="112"/>
      <c r="R254" s="112"/>
      <c r="S254" s="112"/>
      <c r="T254" s="112"/>
      <c r="U254" s="112"/>
      <c r="V254" s="112"/>
      <c r="W254" s="112"/>
      <c r="X254" s="112"/>
      <c r="Y254" s="112"/>
      <c r="Z254" s="112"/>
      <c r="AA254" s="112"/>
      <c r="AB254" s="112"/>
      <c r="AC254" s="112"/>
      <c r="AD254" s="112"/>
      <c r="AE254" s="112"/>
      <c r="AF254" s="112"/>
    </row>
    <row r="255" spans="1:32" ht="15.75" customHeight="1" x14ac:dyDescent="0.25">
      <c r="A255" s="112"/>
      <c r="B255" s="307" t="s">
        <v>645</v>
      </c>
      <c r="C255" s="367">
        <f>+C208+C214+C224+C230+C233+C238+C241+C244+C248+C252</f>
        <v>44251</v>
      </c>
      <c r="D255" s="261">
        <v>0.84750000000000003</v>
      </c>
      <c r="E255" s="269">
        <f>+E208+E214+E224+E230+E233+E238+E241+E244+E248+E252</f>
        <v>37502.722500000003</v>
      </c>
      <c r="F255" s="292"/>
      <c r="G255" s="292"/>
      <c r="H255" s="112"/>
      <c r="I255" s="112"/>
      <c r="J255" s="112"/>
      <c r="K255" s="112"/>
      <c r="L255" s="112"/>
      <c r="M255" s="112"/>
      <c r="N255" s="112"/>
      <c r="O255" s="112"/>
      <c r="P255" s="112"/>
      <c r="Q255" s="112"/>
      <c r="R255" s="112"/>
      <c r="S255" s="112"/>
      <c r="T255" s="112"/>
      <c r="U255" s="112"/>
      <c r="V255" s="112"/>
      <c r="W255" s="112"/>
      <c r="X255" s="112"/>
      <c r="Y255" s="112"/>
      <c r="Z255" s="112"/>
      <c r="AA255" s="112"/>
      <c r="AB255" s="112"/>
      <c r="AC255" s="112"/>
      <c r="AD255" s="112"/>
      <c r="AE255" s="112"/>
      <c r="AF255" s="112"/>
    </row>
    <row r="256" spans="1:32" ht="15.75" customHeight="1" x14ac:dyDescent="0.25">
      <c r="A256" s="112"/>
      <c r="B256" s="112"/>
      <c r="C256" s="112"/>
      <c r="D256" s="112"/>
      <c r="E256" s="112"/>
      <c r="F256" s="112"/>
      <c r="G256" s="112"/>
      <c r="H256" s="112"/>
      <c r="I256" s="112"/>
      <c r="J256" s="112"/>
      <c r="K256" s="112"/>
      <c r="L256" s="112"/>
      <c r="M256" s="112"/>
      <c r="N256" s="112"/>
      <c r="O256" s="112"/>
      <c r="P256" s="112"/>
      <c r="Q256" s="112"/>
      <c r="R256" s="112"/>
      <c r="S256" s="112"/>
      <c r="T256" s="112"/>
      <c r="U256" s="112"/>
      <c r="V256" s="112"/>
      <c r="W256" s="112"/>
      <c r="X256" s="112"/>
      <c r="Y256" s="112"/>
      <c r="Z256" s="112"/>
      <c r="AA256" s="112"/>
      <c r="AB256" s="112"/>
      <c r="AC256" s="112"/>
      <c r="AD256" s="112"/>
      <c r="AE256" s="112"/>
      <c r="AF256" s="112"/>
    </row>
    <row r="257" spans="1:32" ht="15.75" customHeight="1" x14ac:dyDescent="0.25">
      <c r="A257" s="112"/>
      <c r="B257" s="112"/>
      <c r="C257" s="112"/>
      <c r="D257" s="112"/>
      <c r="E257" s="112"/>
      <c r="F257" s="112"/>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row>
    <row r="258" spans="1:32" ht="15.75" customHeight="1" x14ac:dyDescent="0.25">
      <c r="A258" s="112"/>
      <c r="B258" s="613" t="s">
        <v>764</v>
      </c>
      <c r="C258" s="614"/>
      <c r="D258" s="614"/>
      <c r="E258" s="614"/>
      <c r="F258" s="614"/>
      <c r="G258" s="614"/>
      <c r="H258" s="614"/>
      <c r="I258" s="614"/>
      <c r="J258" s="614"/>
      <c r="K258" s="614"/>
      <c r="L258" s="615"/>
      <c r="N258" s="112"/>
      <c r="O258" s="112"/>
      <c r="P258" s="112"/>
      <c r="Q258" s="112"/>
      <c r="R258" s="112"/>
      <c r="S258" s="112"/>
      <c r="T258" s="112"/>
      <c r="U258" s="112"/>
      <c r="V258" s="112"/>
      <c r="W258" s="112"/>
      <c r="X258" s="112"/>
      <c r="Y258" s="112"/>
      <c r="Z258" s="112"/>
      <c r="AA258" s="112"/>
      <c r="AB258" s="112"/>
      <c r="AC258" s="112"/>
      <c r="AD258" s="112"/>
      <c r="AE258" s="112"/>
      <c r="AF258" s="112"/>
    </row>
    <row r="259" spans="1:32" ht="15.75" customHeight="1" x14ac:dyDescent="0.25">
      <c r="A259" s="112"/>
      <c r="B259" s="112"/>
      <c r="C259" s="112"/>
      <c r="D259" s="112"/>
      <c r="E259" s="112"/>
      <c r="F259" s="112"/>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row>
    <row r="260" spans="1:32" ht="15.75" customHeight="1" x14ac:dyDescent="0.25">
      <c r="A260" s="112"/>
      <c r="B260" s="574" t="s">
        <v>63</v>
      </c>
      <c r="C260" s="262">
        <v>1</v>
      </c>
      <c r="D260" s="262">
        <v>2</v>
      </c>
      <c r="E260" s="262">
        <v>3</v>
      </c>
      <c r="F260" s="262">
        <v>4</v>
      </c>
      <c r="G260" s="262">
        <v>5</v>
      </c>
      <c r="H260" s="262">
        <v>6</v>
      </c>
      <c r="I260" s="262">
        <v>7</v>
      </c>
      <c r="J260" s="262">
        <v>8</v>
      </c>
      <c r="K260" s="262">
        <v>9</v>
      </c>
      <c r="L260" s="262">
        <v>10</v>
      </c>
      <c r="M260" s="112"/>
      <c r="N260" s="112"/>
      <c r="O260" s="112"/>
      <c r="P260" s="112"/>
      <c r="Q260" s="112"/>
      <c r="R260" s="112"/>
      <c r="S260" s="112"/>
      <c r="T260" s="112"/>
      <c r="U260" s="112"/>
      <c r="V260" s="112"/>
      <c r="W260" s="112"/>
      <c r="X260" s="112"/>
      <c r="Y260" s="112"/>
      <c r="Z260" s="112"/>
      <c r="AA260" s="112"/>
      <c r="AB260" s="112"/>
      <c r="AC260" s="112"/>
      <c r="AD260" s="112"/>
      <c r="AE260" s="112"/>
      <c r="AF260" s="112"/>
    </row>
    <row r="261" spans="1:32" ht="15.75" customHeight="1" x14ac:dyDescent="0.25">
      <c r="A261" s="112"/>
      <c r="B261" s="573"/>
      <c r="C261" s="281"/>
      <c r="D261" s="281"/>
      <c r="E261" s="281"/>
      <c r="F261" s="281"/>
      <c r="G261" s="281"/>
      <c r="H261" s="281"/>
      <c r="I261" s="281"/>
      <c r="J261" s="281"/>
      <c r="K261" s="281"/>
      <c r="L261" s="281"/>
      <c r="M261" s="112"/>
      <c r="N261" s="112"/>
      <c r="O261" s="112"/>
      <c r="P261" s="112"/>
      <c r="Q261" s="112"/>
      <c r="R261" s="112"/>
      <c r="S261" s="112"/>
      <c r="T261" s="112"/>
      <c r="U261" s="112"/>
      <c r="V261" s="112"/>
      <c r="W261" s="112"/>
      <c r="X261" s="112"/>
      <c r="Y261" s="112"/>
      <c r="Z261" s="112"/>
      <c r="AA261" s="112"/>
      <c r="AB261" s="112"/>
      <c r="AC261" s="112"/>
      <c r="AD261" s="112"/>
      <c r="AE261" s="112"/>
      <c r="AF261" s="112"/>
    </row>
    <row r="262" spans="1:32" ht="15.75" customHeight="1" x14ac:dyDescent="0.25">
      <c r="A262" s="112"/>
      <c r="B262" s="307" t="s">
        <v>647</v>
      </c>
      <c r="C262" s="269">
        <f t="shared" ref="C262:L262" si="52">+C263+C264</f>
        <v>132306.50400000002</v>
      </c>
      <c r="D262" s="269">
        <f t="shared" si="52"/>
        <v>132306.50400000002</v>
      </c>
      <c r="E262" s="269">
        <f t="shared" si="52"/>
        <v>132306.50400000002</v>
      </c>
      <c r="F262" s="269">
        <f t="shared" si="52"/>
        <v>132306.50400000002</v>
      </c>
      <c r="G262" s="269">
        <f t="shared" si="52"/>
        <v>132306.50400000002</v>
      </c>
      <c r="H262" s="269">
        <f t="shared" si="52"/>
        <v>132306.50400000002</v>
      </c>
      <c r="I262" s="269">
        <f t="shared" si="52"/>
        <v>132306.50400000002</v>
      </c>
      <c r="J262" s="269">
        <f t="shared" si="52"/>
        <v>132306.50400000002</v>
      </c>
      <c r="K262" s="269">
        <f t="shared" si="52"/>
        <v>132306.50400000002</v>
      </c>
      <c r="L262" s="269">
        <f t="shared" si="52"/>
        <v>132306.50400000002</v>
      </c>
      <c r="M262" s="112"/>
      <c r="N262" s="112"/>
      <c r="O262" s="112"/>
      <c r="P262" s="112"/>
      <c r="Q262" s="112"/>
      <c r="R262" s="112"/>
      <c r="S262" s="112"/>
      <c r="T262" s="112"/>
      <c r="U262" s="112"/>
      <c r="V262" s="112"/>
      <c r="W262" s="112"/>
      <c r="X262" s="112"/>
      <c r="Y262" s="112"/>
      <c r="Z262" s="112"/>
      <c r="AA262" s="112"/>
      <c r="AB262" s="112"/>
      <c r="AC262" s="112"/>
      <c r="AD262" s="112"/>
      <c r="AE262" s="112"/>
      <c r="AF262" s="112"/>
    </row>
    <row r="263" spans="1:32" ht="15.75" customHeight="1" x14ac:dyDescent="0.25">
      <c r="A263" s="112"/>
      <c r="B263" s="254" t="s">
        <v>610</v>
      </c>
      <c r="C263" s="280">
        <f>+E188*12</f>
        <v>89729.604000000007</v>
      </c>
      <c r="D263" s="280">
        <f t="shared" ref="D263:L263" si="53">+C263</f>
        <v>89729.604000000007</v>
      </c>
      <c r="E263" s="280">
        <f t="shared" si="53"/>
        <v>89729.604000000007</v>
      </c>
      <c r="F263" s="280">
        <f t="shared" si="53"/>
        <v>89729.604000000007</v>
      </c>
      <c r="G263" s="280">
        <f t="shared" si="53"/>
        <v>89729.604000000007</v>
      </c>
      <c r="H263" s="280">
        <f t="shared" si="53"/>
        <v>89729.604000000007</v>
      </c>
      <c r="I263" s="280">
        <f t="shared" si="53"/>
        <v>89729.604000000007</v>
      </c>
      <c r="J263" s="280">
        <f t="shared" si="53"/>
        <v>89729.604000000007</v>
      </c>
      <c r="K263" s="280">
        <f t="shared" si="53"/>
        <v>89729.604000000007</v>
      </c>
      <c r="L263" s="280">
        <f t="shared" si="53"/>
        <v>89729.604000000007</v>
      </c>
      <c r="M263" s="112"/>
      <c r="N263" s="112"/>
      <c r="O263" s="112"/>
      <c r="P263" s="112"/>
      <c r="Q263" s="112"/>
      <c r="R263" s="112"/>
      <c r="S263" s="112"/>
      <c r="T263" s="112"/>
      <c r="U263" s="112"/>
      <c r="V263" s="112"/>
      <c r="W263" s="112"/>
      <c r="X263" s="112"/>
      <c r="Y263" s="112"/>
      <c r="Z263" s="112"/>
      <c r="AA263" s="112"/>
      <c r="AB263" s="112"/>
      <c r="AC263" s="112"/>
      <c r="AD263" s="112"/>
      <c r="AE263" s="112"/>
      <c r="AF263" s="112"/>
    </row>
    <row r="264" spans="1:32" ht="15.75" customHeight="1" x14ac:dyDescent="0.25">
      <c r="A264" s="112"/>
      <c r="B264" s="254" t="s">
        <v>622</v>
      </c>
      <c r="C264" s="280">
        <f>+E203*12</f>
        <v>42576.9</v>
      </c>
      <c r="D264" s="280">
        <f t="shared" ref="D264:L264" si="54">+C264</f>
        <v>42576.9</v>
      </c>
      <c r="E264" s="280">
        <f t="shared" si="54"/>
        <v>42576.9</v>
      </c>
      <c r="F264" s="280">
        <f t="shared" si="54"/>
        <v>42576.9</v>
      </c>
      <c r="G264" s="280">
        <f t="shared" si="54"/>
        <v>42576.9</v>
      </c>
      <c r="H264" s="280">
        <f t="shared" si="54"/>
        <v>42576.9</v>
      </c>
      <c r="I264" s="280">
        <f t="shared" si="54"/>
        <v>42576.9</v>
      </c>
      <c r="J264" s="280">
        <f t="shared" si="54"/>
        <v>42576.9</v>
      </c>
      <c r="K264" s="280">
        <f t="shared" si="54"/>
        <v>42576.9</v>
      </c>
      <c r="L264" s="280">
        <f t="shared" si="54"/>
        <v>42576.9</v>
      </c>
      <c r="M264" s="112"/>
      <c r="N264" s="112"/>
      <c r="O264" s="112"/>
      <c r="P264" s="112"/>
      <c r="Q264" s="112"/>
      <c r="R264" s="112"/>
      <c r="S264" s="112"/>
      <c r="T264" s="112"/>
      <c r="U264" s="112"/>
      <c r="V264" s="112"/>
      <c r="W264" s="112"/>
      <c r="X264" s="112"/>
      <c r="Y264" s="112"/>
      <c r="Z264" s="112"/>
      <c r="AA264" s="112"/>
      <c r="AB264" s="112"/>
      <c r="AC264" s="112"/>
      <c r="AD264" s="112"/>
      <c r="AE264" s="112"/>
      <c r="AF264" s="112"/>
    </row>
    <row r="265" spans="1:32" ht="15.75" customHeight="1" x14ac:dyDescent="0.25">
      <c r="A265" s="112"/>
      <c r="B265" s="307" t="s">
        <v>698</v>
      </c>
      <c r="C265" s="269">
        <f t="shared" ref="C265:L265" si="55">SUM(C266:C275)</f>
        <v>450032.67</v>
      </c>
      <c r="D265" s="269">
        <f t="shared" si="55"/>
        <v>450032.67</v>
      </c>
      <c r="E265" s="269">
        <f t="shared" si="55"/>
        <v>450032.67</v>
      </c>
      <c r="F265" s="269">
        <f t="shared" si="55"/>
        <v>450032.67</v>
      </c>
      <c r="G265" s="269">
        <f t="shared" si="55"/>
        <v>450032.67</v>
      </c>
      <c r="H265" s="269">
        <f t="shared" si="55"/>
        <v>450032.67</v>
      </c>
      <c r="I265" s="269">
        <f t="shared" si="55"/>
        <v>450032.67</v>
      </c>
      <c r="J265" s="269">
        <f t="shared" si="55"/>
        <v>450032.67</v>
      </c>
      <c r="K265" s="269">
        <f t="shared" si="55"/>
        <v>450032.67</v>
      </c>
      <c r="L265" s="269">
        <f t="shared" si="55"/>
        <v>450032.67</v>
      </c>
      <c r="M265" s="112"/>
      <c r="N265" s="112"/>
      <c r="O265" s="112"/>
      <c r="P265" s="112"/>
      <c r="Q265" s="112"/>
      <c r="R265" s="112"/>
      <c r="S265" s="112"/>
      <c r="T265" s="112"/>
      <c r="U265" s="112"/>
      <c r="V265" s="112"/>
      <c r="W265" s="112"/>
      <c r="X265" s="112"/>
      <c r="Y265" s="112"/>
      <c r="Z265" s="112"/>
      <c r="AA265" s="112"/>
      <c r="AB265" s="112"/>
      <c r="AC265" s="112"/>
      <c r="AD265" s="112"/>
      <c r="AE265" s="112"/>
      <c r="AF265" s="112"/>
    </row>
    <row r="266" spans="1:32" ht="15.75" customHeight="1" x14ac:dyDescent="0.25">
      <c r="A266" s="112"/>
      <c r="B266" s="254" t="s">
        <v>475</v>
      </c>
      <c r="C266" s="280">
        <f>+E208*12</f>
        <v>14136.300000000001</v>
      </c>
      <c r="D266" s="280">
        <f t="shared" ref="D266:L266" si="56">+C266</f>
        <v>14136.300000000001</v>
      </c>
      <c r="E266" s="280">
        <f t="shared" si="56"/>
        <v>14136.300000000001</v>
      </c>
      <c r="F266" s="280">
        <f t="shared" si="56"/>
        <v>14136.300000000001</v>
      </c>
      <c r="G266" s="280">
        <f t="shared" si="56"/>
        <v>14136.300000000001</v>
      </c>
      <c r="H266" s="280">
        <f t="shared" si="56"/>
        <v>14136.300000000001</v>
      </c>
      <c r="I266" s="280">
        <f t="shared" si="56"/>
        <v>14136.300000000001</v>
      </c>
      <c r="J266" s="280">
        <f t="shared" si="56"/>
        <v>14136.300000000001</v>
      </c>
      <c r="K266" s="280">
        <f t="shared" si="56"/>
        <v>14136.300000000001</v>
      </c>
      <c r="L266" s="280">
        <f t="shared" si="56"/>
        <v>14136.300000000001</v>
      </c>
      <c r="M266" s="112"/>
      <c r="N266" s="112"/>
      <c r="O266" s="112"/>
      <c r="P266" s="112"/>
      <c r="Q266" s="112"/>
      <c r="R266" s="112"/>
      <c r="S266" s="112"/>
      <c r="T266" s="112"/>
      <c r="U266" s="112"/>
      <c r="V266" s="112"/>
      <c r="W266" s="112"/>
      <c r="X266" s="112"/>
      <c r="Y266" s="112"/>
      <c r="Z266" s="112"/>
      <c r="AA266" s="112"/>
      <c r="AB266" s="112"/>
      <c r="AC266" s="112"/>
      <c r="AD266" s="112"/>
      <c r="AE266" s="112"/>
      <c r="AF266" s="112"/>
    </row>
    <row r="267" spans="1:32" ht="15.75" customHeight="1" x14ac:dyDescent="0.25">
      <c r="A267" s="112"/>
      <c r="B267" s="254" t="s">
        <v>699</v>
      </c>
      <c r="C267" s="280">
        <f>+E214*12</f>
        <v>60816.600000000006</v>
      </c>
      <c r="D267" s="280">
        <f t="shared" ref="D267:L267" si="57">+C267</f>
        <v>60816.600000000006</v>
      </c>
      <c r="E267" s="280">
        <f t="shared" si="57"/>
        <v>60816.600000000006</v>
      </c>
      <c r="F267" s="280">
        <f t="shared" si="57"/>
        <v>60816.600000000006</v>
      </c>
      <c r="G267" s="280">
        <f t="shared" si="57"/>
        <v>60816.600000000006</v>
      </c>
      <c r="H267" s="280">
        <f t="shared" si="57"/>
        <v>60816.600000000006</v>
      </c>
      <c r="I267" s="280">
        <f t="shared" si="57"/>
        <v>60816.600000000006</v>
      </c>
      <c r="J267" s="280">
        <f t="shared" si="57"/>
        <v>60816.600000000006</v>
      </c>
      <c r="K267" s="280">
        <f t="shared" si="57"/>
        <v>60816.600000000006</v>
      </c>
      <c r="L267" s="280">
        <f t="shared" si="57"/>
        <v>60816.600000000006</v>
      </c>
      <c r="M267" s="112"/>
      <c r="N267" s="112"/>
      <c r="O267" s="112"/>
      <c r="P267" s="112"/>
      <c r="Q267" s="112"/>
      <c r="R267" s="112"/>
      <c r="S267" s="112"/>
      <c r="T267" s="112"/>
      <c r="U267" s="112"/>
      <c r="V267" s="112"/>
      <c r="W267" s="112"/>
      <c r="X267" s="112"/>
      <c r="Y267" s="112"/>
      <c r="Z267" s="112"/>
      <c r="AA267" s="112"/>
      <c r="AB267" s="112"/>
      <c r="AC267" s="112"/>
      <c r="AD267" s="112"/>
      <c r="AE267" s="112"/>
      <c r="AF267" s="112"/>
    </row>
    <row r="268" spans="1:32" ht="15.75" customHeight="1" x14ac:dyDescent="0.25">
      <c r="A268" s="112"/>
      <c r="B268" s="254" t="s">
        <v>700</v>
      </c>
      <c r="C268" s="280">
        <f>+E224*12</f>
        <v>9915.75</v>
      </c>
      <c r="D268" s="280">
        <f t="shared" ref="D268:L268" si="58">+C268</f>
        <v>9915.75</v>
      </c>
      <c r="E268" s="280">
        <f t="shared" si="58"/>
        <v>9915.75</v>
      </c>
      <c r="F268" s="280">
        <f t="shared" si="58"/>
        <v>9915.75</v>
      </c>
      <c r="G268" s="280">
        <f t="shared" si="58"/>
        <v>9915.75</v>
      </c>
      <c r="H268" s="280">
        <f t="shared" si="58"/>
        <v>9915.75</v>
      </c>
      <c r="I268" s="280">
        <f t="shared" si="58"/>
        <v>9915.75</v>
      </c>
      <c r="J268" s="280">
        <f t="shared" si="58"/>
        <v>9915.75</v>
      </c>
      <c r="K268" s="280">
        <f t="shared" si="58"/>
        <v>9915.75</v>
      </c>
      <c r="L268" s="280">
        <f t="shared" si="58"/>
        <v>9915.75</v>
      </c>
      <c r="M268" s="112"/>
      <c r="N268" s="112"/>
      <c r="O268" s="112"/>
      <c r="P268" s="112"/>
      <c r="Q268" s="112"/>
      <c r="R268" s="112"/>
      <c r="S268" s="112"/>
      <c r="T268" s="112"/>
      <c r="U268" s="112"/>
      <c r="V268" s="112"/>
      <c r="W268" s="112"/>
      <c r="X268" s="112"/>
      <c r="Y268" s="112"/>
      <c r="Z268" s="112"/>
      <c r="AA268" s="112"/>
      <c r="AB268" s="112"/>
      <c r="AC268" s="112"/>
      <c r="AD268" s="112"/>
      <c r="AE268" s="112"/>
      <c r="AF268" s="112"/>
    </row>
    <row r="269" spans="1:32" ht="15.75" customHeight="1" x14ac:dyDescent="0.25">
      <c r="A269" s="112"/>
      <c r="B269" s="254" t="s">
        <v>640</v>
      </c>
      <c r="C269" s="280">
        <f>+E230*12</f>
        <v>1830.6000000000001</v>
      </c>
      <c r="D269" s="280">
        <f t="shared" ref="D269:L269" si="59">+C269</f>
        <v>1830.6000000000001</v>
      </c>
      <c r="E269" s="280">
        <f t="shared" si="59"/>
        <v>1830.6000000000001</v>
      </c>
      <c r="F269" s="280">
        <f t="shared" si="59"/>
        <v>1830.6000000000001</v>
      </c>
      <c r="G269" s="280">
        <f t="shared" si="59"/>
        <v>1830.6000000000001</v>
      </c>
      <c r="H269" s="280">
        <f t="shared" si="59"/>
        <v>1830.6000000000001</v>
      </c>
      <c r="I269" s="280">
        <f t="shared" si="59"/>
        <v>1830.6000000000001</v>
      </c>
      <c r="J269" s="280">
        <f t="shared" si="59"/>
        <v>1830.6000000000001</v>
      </c>
      <c r="K269" s="280">
        <f t="shared" si="59"/>
        <v>1830.6000000000001</v>
      </c>
      <c r="L269" s="280">
        <f t="shared" si="59"/>
        <v>1830.6000000000001</v>
      </c>
      <c r="M269" s="112"/>
      <c r="N269" s="112"/>
      <c r="O269" s="112"/>
      <c r="P269" s="112"/>
      <c r="Q269" s="112"/>
      <c r="R269" s="112"/>
      <c r="S269" s="112"/>
      <c r="T269" s="112"/>
      <c r="U269" s="112"/>
      <c r="V269" s="112"/>
      <c r="W269" s="112"/>
      <c r="X269" s="112"/>
      <c r="Y269" s="112"/>
      <c r="Z269" s="112"/>
      <c r="AA269" s="112"/>
      <c r="AB269" s="112"/>
      <c r="AC269" s="112"/>
      <c r="AD269" s="112"/>
      <c r="AE269" s="112"/>
      <c r="AF269" s="112"/>
    </row>
    <row r="270" spans="1:32" ht="45" customHeight="1" x14ac:dyDescent="0.25">
      <c r="A270" s="112"/>
      <c r="B270" s="307" t="s">
        <v>682</v>
      </c>
      <c r="C270" s="280">
        <f>+E233*12</f>
        <v>7586.82</v>
      </c>
      <c r="D270" s="280">
        <f t="shared" ref="D270:L270" si="60">+C270</f>
        <v>7586.82</v>
      </c>
      <c r="E270" s="280">
        <f t="shared" si="60"/>
        <v>7586.82</v>
      </c>
      <c r="F270" s="280">
        <f t="shared" si="60"/>
        <v>7586.82</v>
      </c>
      <c r="G270" s="280">
        <f t="shared" si="60"/>
        <v>7586.82</v>
      </c>
      <c r="H270" s="280">
        <f t="shared" si="60"/>
        <v>7586.82</v>
      </c>
      <c r="I270" s="280">
        <f t="shared" si="60"/>
        <v>7586.82</v>
      </c>
      <c r="J270" s="280">
        <f t="shared" si="60"/>
        <v>7586.82</v>
      </c>
      <c r="K270" s="280">
        <f t="shared" si="60"/>
        <v>7586.82</v>
      </c>
      <c r="L270" s="280">
        <f t="shared" si="60"/>
        <v>7586.82</v>
      </c>
      <c r="M270" s="112"/>
      <c r="N270" s="112"/>
      <c r="O270" s="112"/>
      <c r="P270" s="112"/>
      <c r="Q270" s="112"/>
      <c r="R270" s="112"/>
      <c r="S270" s="112"/>
      <c r="T270" s="112"/>
      <c r="U270" s="112"/>
      <c r="V270" s="112"/>
      <c r="W270" s="112"/>
      <c r="X270" s="112"/>
      <c r="Y270" s="112"/>
      <c r="Z270" s="112"/>
      <c r="AA270" s="112"/>
      <c r="AB270" s="112"/>
      <c r="AC270" s="112"/>
      <c r="AD270" s="112"/>
      <c r="AE270" s="112"/>
      <c r="AF270" s="112"/>
    </row>
    <row r="271" spans="1:32" ht="15.75" customHeight="1" x14ac:dyDescent="0.25">
      <c r="A271" s="112"/>
      <c r="B271" s="254" t="s">
        <v>701</v>
      </c>
      <c r="C271" s="280">
        <f>+E238*12</f>
        <v>3661.2000000000003</v>
      </c>
      <c r="D271" s="280">
        <f t="shared" ref="D271:L271" si="61">+C271</f>
        <v>3661.2000000000003</v>
      </c>
      <c r="E271" s="280">
        <f t="shared" si="61"/>
        <v>3661.2000000000003</v>
      </c>
      <c r="F271" s="280">
        <f t="shared" si="61"/>
        <v>3661.2000000000003</v>
      </c>
      <c r="G271" s="280">
        <f t="shared" si="61"/>
        <v>3661.2000000000003</v>
      </c>
      <c r="H271" s="280">
        <f t="shared" si="61"/>
        <v>3661.2000000000003</v>
      </c>
      <c r="I271" s="280">
        <f t="shared" si="61"/>
        <v>3661.2000000000003</v>
      </c>
      <c r="J271" s="280">
        <f t="shared" si="61"/>
        <v>3661.2000000000003</v>
      </c>
      <c r="K271" s="280">
        <f t="shared" si="61"/>
        <v>3661.2000000000003</v>
      </c>
      <c r="L271" s="280">
        <f t="shared" si="61"/>
        <v>3661.2000000000003</v>
      </c>
      <c r="M271" s="112"/>
      <c r="N271" s="112"/>
      <c r="O271" s="112"/>
      <c r="P271" s="112"/>
      <c r="Q271" s="112"/>
      <c r="R271" s="112"/>
      <c r="S271" s="112"/>
      <c r="T271" s="112"/>
      <c r="U271" s="112"/>
      <c r="V271" s="112"/>
      <c r="W271" s="112"/>
      <c r="X271" s="112"/>
      <c r="Y271" s="112"/>
      <c r="Z271" s="112"/>
      <c r="AA271" s="112"/>
      <c r="AB271" s="112"/>
      <c r="AC271" s="112"/>
      <c r="AD271" s="112"/>
      <c r="AE271" s="112"/>
      <c r="AF271" s="112"/>
    </row>
    <row r="272" spans="1:32" ht="15.75" customHeight="1" x14ac:dyDescent="0.25">
      <c r="A272" s="112"/>
      <c r="B272" s="254" t="s">
        <v>702</v>
      </c>
      <c r="C272" s="280">
        <f>+E241*12</f>
        <v>3051</v>
      </c>
      <c r="D272" s="280">
        <f t="shared" ref="D272:L272" si="62">+C272</f>
        <v>3051</v>
      </c>
      <c r="E272" s="280">
        <f t="shared" si="62"/>
        <v>3051</v>
      </c>
      <c r="F272" s="280">
        <f t="shared" si="62"/>
        <v>3051</v>
      </c>
      <c r="G272" s="280">
        <f t="shared" si="62"/>
        <v>3051</v>
      </c>
      <c r="H272" s="280">
        <f t="shared" si="62"/>
        <v>3051</v>
      </c>
      <c r="I272" s="280">
        <f t="shared" si="62"/>
        <v>3051</v>
      </c>
      <c r="J272" s="280">
        <f t="shared" si="62"/>
        <v>3051</v>
      </c>
      <c r="K272" s="280">
        <f t="shared" si="62"/>
        <v>3051</v>
      </c>
      <c r="L272" s="280">
        <f t="shared" si="62"/>
        <v>3051</v>
      </c>
      <c r="M272" s="112"/>
      <c r="N272" s="112"/>
      <c r="O272" s="112"/>
      <c r="P272" s="112"/>
      <c r="Q272" s="112"/>
      <c r="R272" s="112"/>
      <c r="S272" s="112"/>
      <c r="T272" s="112"/>
      <c r="U272" s="112"/>
      <c r="V272" s="112"/>
      <c r="W272" s="112"/>
      <c r="X272" s="112"/>
      <c r="Y272" s="112"/>
      <c r="Z272" s="112"/>
      <c r="AA272" s="112"/>
      <c r="AB272" s="112"/>
      <c r="AC272" s="112"/>
      <c r="AD272" s="112"/>
      <c r="AE272" s="112"/>
      <c r="AF272" s="112"/>
    </row>
    <row r="273" spans="1:32" ht="15.75" customHeight="1" x14ac:dyDescent="0.25">
      <c r="A273" s="112"/>
      <c r="B273" s="254" t="s">
        <v>703</v>
      </c>
      <c r="C273" s="280">
        <f>+E244*12</f>
        <v>311202</v>
      </c>
      <c r="D273" s="280">
        <f t="shared" ref="D273:L273" si="63">+C273</f>
        <v>311202</v>
      </c>
      <c r="E273" s="280">
        <f t="shared" si="63"/>
        <v>311202</v>
      </c>
      <c r="F273" s="280">
        <f t="shared" si="63"/>
        <v>311202</v>
      </c>
      <c r="G273" s="280">
        <f t="shared" si="63"/>
        <v>311202</v>
      </c>
      <c r="H273" s="280">
        <f t="shared" si="63"/>
        <v>311202</v>
      </c>
      <c r="I273" s="280">
        <f t="shared" si="63"/>
        <v>311202</v>
      </c>
      <c r="J273" s="280">
        <f t="shared" si="63"/>
        <v>311202</v>
      </c>
      <c r="K273" s="280">
        <f t="shared" si="63"/>
        <v>311202</v>
      </c>
      <c r="L273" s="280">
        <f t="shared" si="63"/>
        <v>311202</v>
      </c>
      <c r="M273" s="112"/>
      <c r="N273" s="112"/>
      <c r="O273" s="112"/>
      <c r="P273" s="112"/>
      <c r="Q273" s="112"/>
      <c r="R273" s="112"/>
      <c r="S273" s="112"/>
      <c r="T273" s="112"/>
      <c r="U273" s="112"/>
      <c r="V273" s="112"/>
      <c r="W273" s="112"/>
      <c r="X273" s="112"/>
      <c r="Y273" s="112"/>
      <c r="Z273" s="112"/>
      <c r="AA273" s="112"/>
      <c r="AB273" s="112"/>
      <c r="AC273" s="112"/>
      <c r="AD273" s="112"/>
      <c r="AE273" s="112"/>
      <c r="AF273" s="112"/>
    </row>
    <row r="274" spans="1:32" ht="15.75" customHeight="1" x14ac:dyDescent="0.25">
      <c r="A274" s="112"/>
      <c r="B274" s="254" t="s">
        <v>704</v>
      </c>
      <c r="C274" s="280">
        <f>+E248*12</f>
        <v>4881.6000000000004</v>
      </c>
      <c r="D274" s="280">
        <f t="shared" ref="D274:L274" si="64">+C274</f>
        <v>4881.6000000000004</v>
      </c>
      <c r="E274" s="280">
        <f t="shared" si="64"/>
        <v>4881.6000000000004</v>
      </c>
      <c r="F274" s="280">
        <f t="shared" si="64"/>
        <v>4881.6000000000004</v>
      </c>
      <c r="G274" s="280">
        <f t="shared" si="64"/>
        <v>4881.6000000000004</v>
      </c>
      <c r="H274" s="280">
        <f t="shared" si="64"/>
        <v>4881.6000000000004</v>
      </c>
      <c r="I274" s="280">
        <f t="shared" si="64"/>
        <v>4881.6000000000004</v>
      </c>
      <c r="J274" s="280">
        <f t="shared" si="64"/>
        <v>4881.6000000000004</v>
      </c>
      <c r="K274" s="280">
        <f t="shared" si="64"/>
        <v>4881.6000000000004</v>
      </c>
      <c r="L274" s="280">
        <f t="shared" si="64"/>
        <v>4881.6000000000004</v>
      </c>
      <c r="M274" s="112"/>
      <c r="N274" s="112"/>
      <c r="O274" s="112"/>
      <c r="P274" s="112"/>
      <c r="Q274" s="112"/>
      <c r="R274" s="112"/>
      <c r="S274" s="112"/>
      <c r="T274" s="112"/>
      <c r="U274" s="112"/>
      <c r="V274" s="112"/>
      <c r="W274" s="112"/>
      <c r="X274" s="112"/>
      <c r="Y274" s="112"/>
      <c r="Z274" s="112"/>
      <c r="AA274" s="112"/>
      <c r="AB274" s="112"/>
      <c r="AC274" s="112"/>
      <c r="AD274" s="112"/>
      <c r="AE274" s="112"/>
      <c r="AF274" s="112"/>
    </row>
    <row r="275" spans="1:32" ht="15.75" customHeight="1" x14ac:dyDescent="0.25">
      <c r="A275" s="112"/>
      <c r="B275" s="254" t="s">
        <v>696</v>
      </c>
      <c r="C275" s="269">
        <f>+E252*12</f>
        <v>32950.800000000003</v>
      </c>
      <c r="D275" s="269">
        <f t="shared" ref="D275:L275" si="65">+C275</f>
        <v>32950.800000000003</v>
      </c>
      <c r="E275" s="269">
        <f t="shared" si="65"/>
        <v>32950.800000000003</v>
      </c>
      <c r="F275" s="269">
        <f t="shared" si="65"/>
        <v>32950.800000000003</v>
      </c>
      <c r="G275" s="269">
        <f t="shared" si="65"/>
        <v>32950.800000000003</v>
      </c>
      <c r="H275" s="269">
        <f t="shared" si="65"/>
        <v>32950.800000000003</v>
      </c>
      <c r="I275" s="269">
        <f t="shared" si="65"/>
        <v>32950.800000000003</v>
      </c>
      <c r="J275" s="269">
        <f t="shared" si="65"/>
        <v>32950.800000000003</v>
      </c>
      <c r="K275" s="269">
        <f t="shared" si="65"/>
        <v>32950.800000000003</v>
      </c>
      <c r="L275" s="269">
        <f t="shared" si="65"/>
        <v>32950.800000000003</v>
      </c>
      <c r="M275" s="112"/>
      <c r="N275" s="112"/>
      <c r="O275" s="112"/>
      <c r="P275" s="112"/>
      <c r="Q275" s="112"/>
      <c r="R275" s="112"/>
      <c r="S275" s="112"/>
      <c r="T275" s="112"/>
      <c r="U275" s="112"/>
      <c r="V275" s="112"/>
      <c r="W275" s="112"/>
      <c r="X275" s="112"/>
      <c r="Y275" s="112"/>
      <c r="Z275" s="112"/>
      <c r="AA275" s="112"/>
      <c r="AB275" s="112"/>
      <c r="AC275" s="112"/>
      <c r="AD275" s="112"/>
      <c r="AE275" s="112"/>
      <c r="AF275" s="112"/>
    </row>
    <row r="276" spans="1:32" ht="15.75" customHeight="1" x14ac:dyDescent="0.25">
      <c r="A276" s="112"/>
      <c r="B276" s="307" t="s">
        <v>114</v>
      </c>
      <c r="C276" s="269">
        <f t="shared" ref="C276:L276" si="66">+C262+C265</f>
        <v>582339.174</v>
      </c>
      <c r="D276" s="269">
        <f t="shared" si="66"/>
        <v>582339.174</v>
      </c>
      <c r="E276" s="269">
        <f t="shared" si="66"/>
        <v>582339.174</v>
      </c>
      <c r="F276" s="269">
        <f t="shared" si="66"/>
        <v>582339.174</v>
      </c>
      <c r="G276" s="269">
        <f t="shared" si="66"/>
        <v>582339.174</v>
      </c>
      <c r="H276" s="269">
        <f t="shared" si="66"/>
        <v>582339.174</v>
      </c>
      <c r="I276" s="269">
        <f t="shared" si="66"/>
        <v>582339.174</v>
      </c>
      <c r="J276" s="269">
        <f t="shared" si="66"/>
        <v>582339.174</v>
      </c>
      <c r="K276" s="269">
        <f t="shared" si="66"/>
        <v>582339.174</v>
      </c>
      <c r="L276" s="269">
        <f t="shared" si="66"/>
        <v>582339.174</v>
      </c>
      <c r="M276" s="112"/>
      <c r="N276" s="112"/>
      <c r="O276" s="112"/>
      <c r="P276" s="112"/>
      <c r="Q276" s="112"/>
      <c r="R276" s="112"/>
      <c r="S276" s="112"/>
      <c r="T276" s="112"/>
      <c r="U276" s="112"/>
      <c r="V276" s="112"/>
      <c r="W276" s="112"/>
      <c r="X276" s="112"/>
      <c r="Y276" s="112"/>
      <c r="Z276" s="112"/>
      <c r="AA276" s="112"/>
      <c r="AB276" s="112"/>
      <c r="AC276" s="112"/>
      <c r="AD276" s="112"/>
      <c r="AE276" s="112"/>
      <c r="AF276" s="112"/>
    </row>
    <row r="277" spans="1:32" ht="15.75" customHeight="1" x14ac:dyDescent="0.25">
      <c r="A277" s="112"/>
      <c r="B277" s="239"/>
      <c r="C277" s="292"/>
      <c r="D277" s="292"/>
      <c r="E277" s="292"/>
      <c r="F277" s="292"/>
      <c r="G277" s="292"/>
      <c r="H277" s="292"/>
      <c r="I277" s="292"/>
      <c r="J277" s="292"/>
      <c r="K277" s="292"/>
      <c r="L277" s="292"/>
      <c r="M277" s="112"/>
      <c r="N277" s="112"/>
      <c r="O277" s="112"/>
      <c r="P277" s="112"/>
      <c r="Q277" s="112"/>
      <c r="R277" s="112"/>
      <c r="S277" s="112"/>
      <c r="T277" s="112"/>
      <c r="U277" s="112"/>
      <c r="V277" s="112"/>
      <c r="W277" s="112"/>
      <c r="X277" s="112"/>
      <c r="Y277" s="112"/>
      <c r="Z277" s="112"/>
      <c r="AA277" s="112"/>
      <c r="AB277" s="112"/>
      <c r="AC277" s="112"/>
      <c r="AD277" s="112"/>
      <c r="AE277" s="112"/>
      <c r="AF277" s="112"/>
    </row>
    <row r="278" spans="1:32" ht="15.75" customHeight="1" x14ac:dyDescent="0.25">
      <c r="A278" s="112"/>
      <c r="B278" s="112"/>
      <c r="C278" s="112"/>
      <c r="D278" s="112"/>
      <c r="E278" s="112"/>
      <c r="F278" s="112"/>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row>
    <row r="279" spans="1:32" ht="15.75" customHeight="1" x14ac:dyDescent="0.25">
      <c r="A279" s="112"/>
      <c r="B279" s="112"/>
      <c r="C279" s="112"/>
      <c r="D279" s="112"/>
      <c r="E279" s="112"/>
      <c r="F279" s="112"/>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row>
    <row r="280" spans="1:32" ht="15.75" customHeight="1" x14ac:dyDescent="0.25">
      <c r="A280" s="112"/>
      <c r="B280" s="112"/>
      <c r="C280" s="112"/>
      <c r="D280" s="112"/>
      <c r="E280" s="112"/>
      <c r="F280" s="112"/>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row>
    <row r="281" spans="1:32" ht="15.75" customHeight="1" x14ac:dyDescent="0.25">
      <c r="A281" s="112"/>
      <c r="B281" s="112"/>
      <c r="C281" s="112"/>
      <c r="D281" s="112"/>
      <c r="E281" s="112"/>
      <c r="F281" s="112"/>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row>
    <row r="282" spans="1:32" ht="15.75" customHeight="1" x14ac:dyDescent="0.25">
      <c r="A282" s="112"/>
      <c r="B282" s="112"/>
      <c r="C282" s="112"/>
      <c r="D282" s="112"/>
      <c r="E282" s="112"/>
      <c r="F282" s="112"/>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row>
    <row r="283" spans="1:32" ht="15.75" customHeight="1" x14ac:dyDescent="0.25">
      <c r="A283" s="112"/>
      <c r="B283" s="112"/>
      <c r="C283" s="112"/>
      <c r="D283" s="112"/>
      <c r="E283" s="112"/>
      <c r="F283" s="112"/>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row>
    <row r="284" spans="1:32" ht="15.75" customHeight="1" x14ac:dyDescent="0.25">
      <c r="A284" s="112"/>
      <c r="B284" s="112"/>
      <c r="C284" s="112"/>
      <c r="D284" s="112"/>
      <c r="E284" s="112"/>
      <c r="F284" s="112"/>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row>
    <row r="285" spans="1:32" ht="15.75" customHeight="1" x14ac:dyDescent="0.25">
      <c r="A285" s="112"/>
      <c r="B285" s="112"/>
      <c r="C285" s="112"/>
      <c r="D285" s="112"/>
      <c r="E285" s="112"/>
      <c r="F285" s="112"/>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row>
    <row r="286" spans="1:32" ht="15.75" customHeight="1" x14ac:dyDescent="0.25">
      <c r="A286" s="112"/>
      <c r="B286" s="112"/>
      <c r="C286" s="112"/>
      <c r="D286" s="112"/>
      <c r="E286" s="112"/>
      <c r="F286" s="112"/>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row>
    <row r="287" spans="1:32" ht="15.75" customHeight="1" x14ac:dyDescent="0.25">
      <c r="A287" s="112"/>
      <c r="B287" s="112"/>
      <c r="C287" s="112"/>
      <c r="D287" s="112"/>
      <c r="E287" s="112"/>
      <c r="F287" s="112"/>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row>
    <row r="288" spans="1:32" ht="15.75" customHeight="1" x14ac:dyDescent="0.25">
      <c r="A288" s="112"/>
      <c r="B288" s="112"/>
      <c r="C288" s="112"/>
      <c r="D288" s="112"/>
      <c r="E288" s="112"/>
      <c r="F288" s="112"/>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row>
    <row r="289" spans="1:32" ht="15.75" customHeight="1" x14ac:dyDescent="0.25">
      <c r="A289" s="112"/>
      <c r="B289" s="112"/>
      <c r="C289" s="112"/>
      <c r="D289" s="112"/>
      <c r="E289" s="112"/>
      <c r="F289" s="112"/>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row>
    <row r="290" spans="1:32" ht="15.75" customHeight="1" x14ac:dyDescent="0.25">
      <c r="A290" s="112"/>
      <c r="B290" s="112"/>
      <c r="C290" s="112"/>
      <c r="D290" s="112"/>
      <c r="E290" s="112"/>
      <c r="F290" s="112"/>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row>
    <row r="291" spans="1:32" ht="15.75" customHeight="1" x14ac:dyDescent="0.25">
      <c r="A291" s="112"/>
      <c r="B291" s="112"/>
      <c r="C291" s="112"/>
      <c r="D291" s="112"/>
      <c r="E291" s="112"/>
      <c r="F291" s="112"/>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row>
    <row r="292" spans="1:32" ht="15.75" customHeight="1" x14ac:dyDescent="0.25">
      <c r="A292" s="112"/>
      <c r="B292" s="112"/>
      <c r="C292" s="112"/>
      <c r="D292" s="112"/>
      <c r="E292" s="112"/>
      <c r="F292" s="112"/>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row>
    <row r="293" spans="1:32" ht="15.75" customHeight="1" x14ac:dyDescent="0.25">
      <c r="A293" s="112"/>
      <c r="B293" s="112"/>
      <c r="C293" s="112"/>
      <c r="D293" s="112"/>
      <c r="E293" s="112"/>
      <c r="F293" s="112"/>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row>
    <row r="294" spans="1:32" ht="15.75" customHeight="1" x14ac:dyDescent="0.25">
      <c r="A294" s="112"/>
      <c r="B294" s="112"/>
      <c r="C294" s="112"/>
      <c r="D294" s="112"/>
      <c r="E294" s="112"/>
      <c r="F294" s="112"/>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row>
    <row r="295" spans="1:32" ht="15.75" customHeight="1" x14ac:dyDescent="0.25">
      <c r="A295" s="112"/>
      <c r="B295" s="112"/>
      <c r="C295" s="112"/>
      <c r="D295" s="112"/>
      <c r="E295" s="112"/>
      <c r="F295" s="112"/>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row>
    <row r="296" spans="1:32" ht="15.75" customHeight="1" x14ac:dyDescent="0.25">
      <c r="A296" s="112"/>
      <c r="B296" s="112"/>
      <c r="C296" s="112"/>
      <c r="D296" s="112"/>
      <c r="E296" s="112"/>
      <c r="F296" s="112"/>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row>
    <row r="297" spans="1:32" ht="15.75" customHeight="1" x14ac:dyDescent="0.25">
      <c r="A297" s="112"/>
      <c r="B297" s="112"/>
      <c r="C297" s="112"/>
      <c r="D297" s="112"/>
      <c r="E297" s="112"/>
      <c r="F297" s="112"/>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row>
    <row r="298" spans="1:32" ht="15.75" customHeight="1" x14ac:dyDescent="0.25">
      <c r="A298" s="112"/>
      <c r="B298" s="112"/>
      <c r="C298" s="112"/>
      <c r="D298" s="112"/>
      <c r="E298" s="112"/>
      <c r="F298" s="112"/>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row>
    <row r="299" spans="1:32" ht="15.75" customHeight="1" x14ac:dyDescent="0.25">
      <c r="A299" s="112"/>
      <c r="B299" s="112"/>
      <c r="C299" s="112"/>
      <c r="D299" s="112"/>
      <c r="E299" s="112"/>
      <c r="F299" s="112"/>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row>
    <row r="300" spans="1:32" ht="15.75" customHeight="1" x14ac:dyDescent="0.25">
      <c r="A300" s="112"/>
      <c r="B300" s="112"/>
      <c r="C300" s="112"/>
      <c r="D300" s="112"/>
      <c r="E300" s="112"/>
      <c r="F300" s="112"/>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row>
    <row r="301" spans="1:32" ht="15.75" customHeight="1" x14ac:dyDescent="0.25">
      <c r="A301" s="112"/>
      <c r="B301" s="112"/>
      <c r="C301" s="112"/>
      <c r="D301" s="112"/>
      <c r="E301" s="112"/>
      <c r="F301" s="112"/>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row>
    <row r="302" spans="1:32" ht="15.75" customHeight="1" x14ac:dyDescent="0.25">
      <c r="A302" s="112"/>
      <c r="B302" s="112"/>
      <c r="C302" s="112"/>
      <c r="D302" s="112"/>
      <c r="E302" s="112"/>
      <c r="F302" s="112"/>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row>
    <row r="303" spans="1:32" ht="15.75" customHeight="1" x14ac:dyDescent="0.25">
      <c r="A303" s="112"/>
      <c r="B303" s="112"/>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row>
    <row r="304" spans="1:32" ht="15.75" customHeight="1" x14ac:dyDescent="0.25">
      <c r="A304" s="112"/>
      <c r="B304" s="112"/>
      <c r="C304" s="112"/>
      <c r="D304" s="112"/>
      <c r="E304" s="112"/>
      <c r="F304" s="112"/>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row>
    <row r="305" spans="1:32" ht="15.75" customHeight="1" x14ac:dyDescent="0.25">
      <c r="A305" s="112"/>
      <c r="B305" s="112"/>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row>
    <row r="306" spans="1:32" ht="15.75" customHeight="1" x14ac:dyDescent="0.25">
      <c r="A306" s="112"/>
      <c r="B306" s="112"/>
      <c r="C306" s="112"/>
      <c r="D306" s="112"/>
      <c r="E306" s="112"/>
      <c r="F306" s="112"/>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row>
    <row r="307" spans="1:32" ht="15.75" customHeight="1" x14ac:dyDescent="0.25">
      <c r="A307" s="112"/>
      <c r="B307" s="112"/>
      <c r="C307" s="112"/>
      <c r="D307" s="112"/>
      <c r="E307" s="112"/>
      <c r="F307" s="112"/>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row>
    <row r="308" spans="1:32" ht="15.75" customHeight="1" x14ac:dyDescent="0.25">
      <c r="A308" s="112"/>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row>
    <row r="309" spans="1:32" ht="15.75" customHeight="1" x14ac:dyDescent="0.25">
      <c r="A309" s="112"/>
      <c r="B309" s="112"/>
      <c r="C309" s="112"/>
      <c r="D309" s="112"/>
      <c r="E309" s="112"/>
      <c r="F309" s="112"/>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row>
    <row r="310" spans="1:32" ht="15.75" customHeight="1" x14ac:dyDescent="0.25">
      <c r="A310" s="112"/>
      <c r="B310" s="112"/>
      <c r="C310" s="112"/>
      <c r="D310" s="112"/>
      <c r="E310" s="112"/>
      <c r="F310" s="112"/>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row>
    <row r="311" spans="1:32" ht="15.75" customHeight="1" x14ac:dyDescent="0.25">
      <c r="A311" s="112"/>
      <c r="B311" s="112"/>
      <c r="C311" s="112"/>
      <c r="D311" s="112"/>
      <c r="E311" s="112"/>
      <c r="F311" s="112"/>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row>
    <row r="312" spans="1:32" ht="15.75" customHeight="1" x14ac:dyDescent="0.25">
      <c r="A312" s="112"/>
      <c r="B312" s="112"/>
      <c r="C312" s="112"/>
      <c r="D312" s="112"/>
      <c r="E312" s="112"/>
      <c r="F312" s="112"/>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row>
    <row r="313" spans="1:32" ht="15.75" customHeight="1" x14ac:dyDescent="0.25">
      <c r="A313" s="112"/>
      <c r="B313" s="112"/>
      <c r="C313" s="112"/>
      <c r="D313" s="112"/>
      <c r="E313" s="112"/>
      <c r="F313" s="112"/>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row>
    <row r="314" spans="1:32" ht="15.75" customHeight="1" x14ac:dyDescent="0.25">
      <c r="A314" s="112"/>
      <c r="B314" s="112"/>
      <c r="C314" s="112"/>
      <c r="D314" s="112"/>
      <c r="E314" s="112"/>
      <c r="F314" s="112"/>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row>
    <row r="315" spans="1:32" ht="15.75" customHeight="1" x14ac:dyDescent="0.25">
      <c r="A315" s="112"/>
      <c r="B315" s="112"/>
      <c r="C315" s="112"/>
      <c r="D315" s="112"/>
      <c r="E315" s="112"/>
      <c r="F315" s="112"/>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row>
    <row r="316" spans="1:32" ht="15.75" customHeight="1" x14ac:dyDescent="0.25">
      <c r="A316" s="112"/>
      <c r="B316" s="112"/>
      <c r="C316" s="112"/>
      <c r="D316" s="112"/>
      <c r="E316" s="112"/>
      <c r="F316" s="112"/>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row>
    <row r="317" spans="1:32" ht="15.75" customHeight="1" x14ac:dyDescent="0.25">
      <c r="A317" s="112"/>
      <c r="B317" s="112"/>
      <c r="C317" s="112"/>
      <c r="D317" s="112"/>
      <c r="E317" s="112"/>
      <c r="F317" s="112"/>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row>
    <row r="318" spans="1:32" ht="15.75" customHeight="1" x14ac:dyDescent="0.25">
      <c r="A318" s="112"/>
      <c r="B318" s="112"/>
      <c r="C318" s="112"/>
      <c r="D318" s="112"/>
      <c r="E318" s="112"/>
      <c r="F318" s="112"/>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row>
    <row r="319" spans="1:32" ht="15.75" customHeight="1" x14ac:dyDescent="0.25">
      <c r="A319" s="112"/>
      <c r="B319" s="112"/>
      <c r="C319" s="112"/>
      <c r="D319" s="112"/>
      <c r="E319" s="112"/>
      <c r="F319" s="112"/>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row>
    <row r="320" spans="1:32" ht="15.75" customHeight="1" x14ac:dyDescent="0.25">
      <c r="A320" s="112"/>
      <c r="B320" s="112"/>
      <c r="C320" s="112"/>
      <c r="D320" s="112"/>
      <c r="E320" s="112"/>
      <c r="F320" s="112"/>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row>
    <row r="321" spans="1:32" ht="15.75" customHeight="1" x14ac:dyDescent="0.25">
      <c r="A321" s="112"/>
      <c r="B321" s="112"/>
      <c r="C321" s="112"/>
      <c r="D321" s="112"/>
      <c r="E321" s="112"/>
      <c r="F321" s="112"/>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row>
    <row r="322" spans="1:32" ht="15.75" customHeight="1" x14ac:dyDescent="0.25">
      <c r="A322" s="112"/>
      <c r="B322" s="112"/>
      <c r="C322" s="112"/>
      <c r="D322" s="112"/>
      <c r="E322" s="112"/>
      <c r="F322" s="112"/>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row>
    <row r="323" spans="1:32" ht="15.75" customHeight="1" x14ac:dyDescent="0.25">
      <c r="A323" s="112"/>
      <c r="B323" s="112"/>
      <c r="C323" s="112"/>
      <c r="D323" s="112"/>
      <c r="E323" s="112"/>
      <c r="F323" s="112"/>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row>
    <row r="324" spans="1:32" ht="15.75" customHeight="1" x14ac:dyDescent="0.25">
      <c r="A324" s="112"/>
      <c r="B324" s="112"/>
      <c r="C324" s="112"/>
      <c r="D324" s="112"/>
      <c r="E324" s="112"/>
      <c r="F324" s="112"/>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row>
    <row r="325" spans="1:32" ht="15.75" customHeight="1" x14ac:dyDescent="0.25">
      <c r="A325" s="112"/>
      <c r="B325" s="112"/>
      <c r="C325" s="112"/>
      <c r="D325" s="112"/>
      <c r="E325" s="112"/>
      <c r="F325" s="112"/>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row>
    <row r="326" spans="1:32" ht="15.75" customHeight="1" x14ac:dyDescent="0.25">
      <c r="A326" s="112"/>
      <c r="B326" s="112"/>
      <c r="C326" s="112"/>
      <c r="D326" s="112"/>
      <c r="E326" s="112"/>
      <c r="F326" s="112"/>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row>
    <row r="327" spans="1:32" ht="15.75" customHeight="1" x14ac:dyDescent="0.25">
      <c r="A327" s="112"/>
      <c r="B327" s="112"/>
      <c r="C327" s="112"/>
      <c r="D327" s="112"/>
      <c r="E327" s="112"/>
      <c r="F327" s="112"/>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row>
    <row r="328" spans="1:32" ht="15.75" customHeight="1" x14ac:dyDescent="0.25">
      <c r="A328" s="112"/>
      <c r="B328" s="112"/>
      <c r="C328" s="112"/>
      <c r="D328" s="112"/>
      <c r="E328" s="112"/>
      <c r="F328" s="112"/>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row>
    <row r="329" spans="1:32" ht="15.75" customHeight="1" x14ac:dyDescent="0.25">
      <c r="A329" s="112"/>
      <c r="B329" s="112"/>
      <c r="C329" s="112"/>
      <c r="D329" s="112"/>
      <c r="E329" s="112"/>
      <c r="F329" s="112"/>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row>
    <row r="330" spans="1:32" ht="15.75" customHeight="1" x14ac:dyDescent="0.25">
      <c r="A330" s="112"/>
      <c r="B330" s="112"/>
      <c r="C330" s="112"/>
      <c r="D330" s="112"/>
      <c r="E330" s="112"/>
      <c r="F330" s="112"/>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row>
    <row r="331" spans="1:32" ht="15.75" customHeight="1" x14ac:dyDescent="0.25">
      <c r="A331" s="112"/>
      <c r="B331" s="112"/>
      <c r="C331" s="112"/>
      <c r="D331" s="112"/>
      <c r="E331" s="112"/>
      <c r="F331" s="112"/>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row>
    <row r="332" spans="1:32" ht="15.75" customHeight="1" x14ac:dyDescent="0.25">
      <c r="A332" s="112"/>
      <c r="B332" s="112"/>
      <c r="C332" s="112"/>
      <c r="D332" s="112"/>
      <c r="E332" s="112"/>
      <c r="F332" s="112"/>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row>
    <row r="333" spans="1:32" ht="15.75" customHeight="1" x14ac:dyDescent="0.25">
      <c r="A333" s="112"/>
      <c r="B333" s="112"/>
      <c r="C333" s="112"/>
      <c r="D333" s="112"/>
      <c r="E333" s="112"/>
      <c r="F333" s="112"/>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row>
    <row r="334" spans="1:32" ht="15.75" customHeight="1" x14ac:dyDescent="0.25">
      <c r="A334" s="112"/>
      <c r="B334" s="112"/>
      <c r="C334" s="112"/>
      <c r="D334" s="112"/>
      <c r="E334" s="112"/>
      <c r="F334" s="112"/>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row>
    <row r="335" spans="1:32" ht="15.75" customHeight="1" x14ac:dyDescent="0.25">
      <c r="A335" s="112"/>
      <c r="B335" s="112"/>
      <c r="C335" s="112"/>
      <c r="D335" s="112"/>
      <c r="E335" s="112"/>
      <c r="F335" s="112"/>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row>
    <row r="336" spans="1:32" ht="15.75" customHeight="1" x14ac:dyDescent="0.25">
      <c r="A336" s="112"/>
      <c r="B336" s="112"/>
      <c r="C336" s="112"/>
      <c r="D336" s="112"/>
      <c r="E336" s="112"/>
      <c r="F336" s="112"/>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row>
    <row r="337" spans="1:32" ht="15.75" customHeight="1" x14ac:dyDescent="0.25">
      <c r="A337" s="112"/>
      <c r="B337" s="112"/>
      <c r="C337" s="112"/>
      <c r="D337" s="112"/>
      <c r="E337" s="112"/>
      <c r="F337" s="112"/>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row>
    <row r="338" spans="1:32" ht="15.75" customHeight="1" x14ac:dyDescent="0.25">
      <c r="A338" s="112"/>
      <c r="B338" s="112"/>
      <c r="C338" s="112"/>
      <c r="D338" s="112"/>
      <c r="E338" s="112"/>
      <c r="F338" s="112"/>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row>
    <row r="339" spans="1:32" ht="15.75" customHeight="1" x14ac:dyDescent="0.25">
      <c r="A339" s="112"/>
      <c r="B339" s="112"/>
      <c r="C339" s="112"/>
      <c r="D339" s="112"/>
      <c r="E339" s="112"/>
      <c r="F339" s="112"/>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row>
    <row r="340" spans="1:32" ht="15.75" customHeight="1" x14ac:dyDescent="0.25">
      <c r="A340" s="112"/>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1:32" ht="15.75" customHeight="1" x14ac:dyDescent="0.25">
      <c r="A341" s="112"/>
      <c r="B341" s="112"/>
      <c r="C341" s="112"/>
      <c r="D341" s="112"/>
      <c r="E341" s="112"/>
      <c r="F341" s="112"/>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row>
    <row r="342" spans="1:32" ht="15.75" customHeight="1" x14ac:dyDescent="0.25">
      <c r="A342" s="112"/>
      <c r="B342" s="112"/>
      <c r="C342" s="112"/>
      <c r="D342" s="112"/>
      <c r="E342" s="112"/>
      <c r="F342" s="112"/>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row>
    <row r="343" spans="1:32" ht="15.75" customHeight="1" x14ac:dyDescent="0.25">
      <c r="A343" s="112"/>
      <c r="B343" s="112"/>
      <c r="C343" s="112"/>
      <c r="D343" s="112"/>
      <c r="E343" s="112"/>
      <c r="F343" s="112"/>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row>
    <row r="344" spans="1:32" ht="15.75" customHeight="1" x14ac:dyDescent="0.25">
      <c r="A344" s="112"/>
      <c r="B344" s="112"/>
      <c r="C344" s="112"/>
      <c r="D344" s="112"/>
      <c r="E344" s="112"/>
      <c r="F344" s="112"/>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row>
    <row r="345" spans="1:32" ht="15.75" customHeight="1" x14ac:dyDescent="0.25">
      <c r="A345" s="112"/>
      <c r="B345" s="112"/>
      <c r="C345" s="112"/>
      <c r="D345" s="112"/>
      <c r="E345" s="112"/>
      <c r="F345" s="112"/>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row>
    <row r="346" spans="1:32" ht="15.75" customHeight="1" x14ac:dyDescent="0.25">
      <c r="A346" s="112"/>
      <c r="B346" s="112"/>
      <c r="C346" s="112"/>
      <c r="D346" s="112"/>
      <c r="E346" s="112"/>
      <c r="F346" s="112"/>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row>
    <row r="347" spans="1:32" ht="15.75" customHeight="1" x14ac:dyDescent="0.25">
      <c r="A347" s="112"/>
      <c r="B347" s="112"/>
      <c r="C347" s="112"/>
      <c r="D347" s="112"/>
      <c r="E347" s="112"/>
      <c r="F347" s="112"/>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row>
    <row r="348" spans="1:32" ht="15.75" customHeight="1" x14ac:dyDescent="0.25">
      <c r="A348" s="112"/>
      <c r="B348" s="112"/>
      <c r="C348" s="112"/>
      <c r="D348" s="112"/>
      <c r="E348" s="112"/>
      <c r="F348" s="112"/>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row>
    <row r="349" spans="1:32" ht="15.75" customHeight="1" x14ac:dyDescent="0.25">
      <c r="A349" s="112"/>
      <c r="B349" s="112"/>
      <c r="C349" s="112"/>
      <c r="D349" s="112"/>
      <c r="E349" s="112"/>
      <c r="F349" s="112"/>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row>
    <row r="350" spans="1:32" ht="15.75" customHeight="1" x14ac:dyDescent="0.25">
      <c r="A350" s="112"/>
      <c r="B350" s="112"/>
      <c r="C350" s="112"/>
      <c r="D350" s="112"/>
      <c r="E350" s="112"/>
      <c r="F350" s="112"/>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row>
    <row r="351" spans="1:32" ht="15.75" customHeight="1" x14ac:dyDescent="0.25">
      <c r="A351" s="112"/>
      <c r="B351" s="112"/>
      <c r="C351" s="112"/>
      <c r="D351" s="112"/>
      <c r="E351" s="112"/>
      <c r="F351" s="112"/>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row>
    <row r="352" spans="1:32" ht="15.75" customHeight="1" x14ac:dyDescent="0.25">
      <c r="A352" s="112"/>
      <c r="B352" s="112"/>
      <c r="C352" s="112"/>
      <c r="D352" s="112"/>
      <c r="E352" s="112"/>
      <c r="F352" s="112"/>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row>
    <row r="353" spans="1:32" ht="15.75" customHeight="1" x14ac:dyDescent="0.25">
      <c r="A353" s="112"/>
      <c r="B353" s="112"/>
      <c r="C353" s="112"/>
      <c r="D353" s="112"/>
      <c r="E353" s="112"/>
      <c r="F353" s="112"/>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row>
    <row r="354" spans="1:32" ht="15.75" customHeight="1" x14ac:dyDescent="0.25">
      <c r="A354" s="112"/>
      <c r="B354" s="112"/>
      <c r="C354" s="112"/>
      <c r="D354" s="112"/>
      <c r="E354" s="112"/>
      <c r="F354" s="112"/>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row>
    <row r="355" spans="1:32" ht="15.75" customHeight="1" x14ac:dyDescent="0.25">
      <c r="A355" s="112"/>
      <c r="B355" s="112"/>
      <c r="C355" s="112"/>
      <c r="D355" s="112"/>
      <c r="E355" s="112"/>
      <c r="F355" s="112"/>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row>
    <row r="356" spans="1:32" ht="15.75" customHeight="1" x14ac:dyDescent="0.25">
      <c r="A356" s="112"/>
      <c r="B356" s="112"/>
      <c r="C356" s="112"/>
      <c r="D356" s="112"/>
      <c r="E356" s="112"/>
      <c r="F356" s="112"/>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row>
    <row r="357" spans="1:32" ht="15.75" customHeight="1" x14ac:dyDescent="0.25">
      <c r="A357" s="112"/>
      <c r="B357" s="112"/>
      <c r="C357" s="112"/>
      <c r="D357" s="112"/>
      <c r="E357" s="112"/>
      <c r="F357" s="112"/>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row>
    <row r="358" spans="1:32" ht="15.75" customHeight="1" x14ac:dyDescent="0.25">
      <c r="A358" s="112"/>
      <c r="B358" s="112"/>
      <c r="C358" s="112"/>
      <c r="D358" s="112"/>
      <c r="E358" s="112"/>
      <c r="F358" s="112"/>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row>
    <row r="359" spans="1:32" ht="15.75" customHeight="1" x14ac:dyDescent="0.25">
      <c r="A359" s="112"/>
      <c r="B359" s="112"/>
      <c r="C359" s="112"/>
      <c r="D359" s="112"/>
      <c r="E359" s="112"/>
      <c r="F359" s="112"/>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row>
    <row r="360" spans="1:32" ht="15.75" customHeight="1" x14ac:dyDescent="0.25">
      <c r="A360" s="112"/>
      <c r="B360" s="112"/>
      <c r="C360" s="112"/>
      <c r="D360" s="112"/>
      <c r="E360" s="112"/>
      <c r="F360" s="112"/>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row>
    <row r="361" spans="1:32" ht="15.75" customHeight="1" x14ac:dyDescent="0.25">
      <c r="A361" s="112"/>
      <c r="B361" s="112"/>
      <c r="C361" s="112"/>
      <c r="D361" s="112"/>
      <c r="E361" s="112"/>
      <c r="F361" s="112"/>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row>
    <row r="362" spans="1:32" ht="15.75" customHeight="1" x14ac:dyDescent="0.25">
      <c r="A362" s="112"/>
      <c r="B362" s="112"/>
      <c r="C362" s="112"/>
      <c r="D362" s="112"/>
      <c r="E362" s="112"/>
      <c r="F362" s="112"/>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row>
    <row r="363" spans="1:32" ht="15.75" customHeight="1" x14ac:dyDescent="0.25">
      <c r="A363" s="112"/>
      <c r="B363" s="112"/>
      <c r="C363" s="112"/>
      <c r="D363" s="112"/>
      <c r="E363" s="112"/>
      <c r="F363" s="112"/>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row>
    <row r="364" spans="1:32" ht="15.75" customHeight="1" x14ac:dyDescent="0.25">
      <c r="A364" s="112"/>
      <c r="B364" s="112"/>
      <c r="C364" s="112"/>
      <c r="D364" s="112"/>
      <c r="E364" s="112"/>
      <c r="F364" s="112"/>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row>
    <row r="365" spans="1:32" ht="15.75" customHeight="1" x14ac:dyDescent="0.25">
      <c r="A365" s="112"/>
      <c r="B365" s="112"/>
      <c r="C365" s="112"/>
      <c r="D365" s="112"/>
      <c r="E365" s="112"/>
      <c r="F365" s="112"/>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row>
    <row r="366" spans="1:32" ht="15.75" customHeight="1" x14ac:dyDescent="0.25">
      <c r="A366" s="112"/>
      <c r="B366" s="112"/>
      <c r="C366" s="112"/>
      <c r="D366" s="112"/>
      <c r="E366" s="112"/>
      <c r="F366" s="112"/>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row>
    <row r="367" spans="1:32" ht="15.75" customHeight="1" x14ac:dyDescent="0.25">
      <c r="A367" s="112"/>
      <c r="B367" s="112"/>
      <c r="C367" s="112"/>
      <c r="D367" s="112"/>
      <c r="E367" s="112"/>
      <c r="F367" s="112"/>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row>
    <row r="368" spans="1:32" ht="15.75" customHeight="1" x14ac:dyDescent="0.25">
      <c r="A368" s="112"/>
      <c r="B368" s="112"/>
      <c r="C368" s="112"/>
      <c r="D368" s="112"/>
      <c r="E368" s="112"/>
      <c r="F368" s="112"/>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row>
    <row r="369" spans="1:32" ht="15.75" customHeight="1" x14ac:dyDescent="0.25">
      <c r="A369" s="112"/>
      <c r="B369" s="112"/>
      <c r="C369" s="112"/>
      <c r="D369" s="112"/>
      <c r="E369" s="112"/>
      <c r="F369" s="112"/>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row>
    <row r="370" spans="1:32" ht="15.75" customHeight="1" x14ac:dyDescent="0.25">
      <c r="A370" s="112"/>
      <c r="B370" s="112"/>
      <c r="C370" s="112"/>
      <c r="D370" s="112"/>
      <c r="E370" s="112"/>
      <c r="F370" s="112"/>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row>
    <row r="371" spans="1:32" ht="15.75" customHeight="1" x14ac:dyDescent="0.25">
      <c r="A371" s="112"/>
      <c r="B371" s="112"/>
      <c r="C371" s="112"/>
      <c r="D371" s="112"/>
      <c r="E371" s="112"/>
      <c r="F371" s="112"/>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row>
    <row r="372" spans="1:32" ht="15.75" customHeight="1" x14ac:dyDescent="0.25">
      <c r="A372" s="112"/>
      <c r="B372" s="112"/>
      <c r="C372" s="112"/>
      <c r="D372" s="112"/>
      <c r="E372" s="112"/>
      <c r="F372" s="112"/>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row>
    <row r="373" spans="1:32" ht="15.75" customHeight="1" x14ac:dyDescent="0.25">
      <c r="A373" s="112"/>
      <c r="B373" s="112"/>
      <c r="C373" s="112"/>
      <c r="D373" s="112"/>
      <c r="E373" s="112"/>
      <c r="F373" s="112"/>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row>
    <row r="374" spans="1:32" ht="15.75" customHeight="1" x14ac:dyDescent="0.25">
      <c r="A374" s="112"/>
      <c r="B374" s="112"/>
      <c r="C374" s="112"/>
      <c r="D374" s="112"/>
      <c r="E374" s="112"/>
      <c r="F374" s="112"/>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row>
    <row r="375" spans="1:32" ht="15.75" customHeight="1" x14ac:dyDescent="0.25">
      <c r="A375" s="112"/>
      <c r="B375" s="112"/>
      <c r="C375" s="112"/>
      <c r="D375" s="112"/>
      <c r="E375" s="112"/>
      <c r="F375" s="112"/>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row>
    <row r="376" spans="1:32" ht="15.75" customHeight="1" x14ac:dyDescent="0.25">
      <c r="A376" s="112"/>
      <c r="B376" s="112"/>
      <c r="C376" s="112"/>
      <c r="D376" s="112"/>
      <c r="E376" s="112"/>
      <c r="F376" s="112"/>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row>
    <row r="377" spans="1:32" ht="15.75" customHeight="1" x14ac:dyDescent="0.25">
      <c r="A377" s="112"/>
      <c r="B377" s="112"/>
      <c r="C377" s="112"/>
      <c r="D377" s="112"/>
      <c r="E377" s="112"/>
      <c r="F377" s="112"/>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row>
    <row r="378" spans="1:32" ht="15.75" customHeight="1" x14ac:dyDescent="0.25">
      <c r="A378" s="112"/>
      <c r="B378" s="112"/>
      <c r="C378" s="112"/>
      <c r="D378" s="112"/>
      <c r="E378" s="112"/>
      <c r="F378" s="112"/>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row>
    <row r="379" spans="1:32" ht="15.75" customHeight="1" x14ac:dyDescent="0.25">
      <c r="A379" s="112"/>
      <c r="B379" s="112"/>
      <c r="C379" s="112"/>
      <c r="D379" s="112"/>
      <c r="E379" s="112"/>
      <c r="F379" s="112"/>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row>
    <row r="380" spans="1:32" ht="15.75" customHeight="1" x14ac:dyDescent="0.25">
      <c r="A380" s="112"/>
      <c r="B380" s="112"/>
      <c r="C380" s="112"/>
      <c r="D380" s="112"/>
      <c r="E380" s="112"/>
      <c r="F380" s="112"/>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row>
    <row r="381" spans="1:32" ht="15.75" customHeight="1" x14ac:dyDescent="0.25">
      <c r="A381" s="112"/>
      <c r="B381" s="112"/>
      <c r="C381" s="112"/>
      <c r="D381" s="112"/>
      <c r="E381" s="112"/>
      <c r="F381" s="112"/>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row>
    <row r="382" spans="1:32" ht="15.75" customHeight="1" x14ac:dyDescent="0.25">
      <c r="A382" s="112"/>
      <c r="B382" s="112"/>
      <c r="C382" s="112"/>
      <c r="D382" s="112"/>
      <c r="E382" s="112"/>
      <c r="F382" s="112"/>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row>
    <row r="383" spans="1:32" ht="15.75" customHeight="1" x14ac:dyDescent="0.25">
      <c r="A383" s="112"/>
      <c r="B383" s="112"/>
      <c r="C383" s="112"/>
      <c r="D383" s="112"/>
      <c r="E383" s="112"/>
      <c r="F383" s="112"/>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row>
    <row r="384" spans="1:32" ht="15.75" customHeight="1" x14ac:dyDescent="0.25">
      <c r="A384" s="112"/>
      <c r="B384" s="112"/>
      <c r="C384" s="112"/>
      <c r="D384" s="112"/>
      <c r="E384" s="112"/>
      <c r="F384" s="112"/>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row>
    <row r="385" spans="1:32" ht="15.75" customHeight="1" x14ac:dyDescent="0.25">
      <c r="A385" s="112"/>
      <c r="B385" s="112"/>
      <c r="C385" s="112"/>
      <c r="D385" s="112"/>
      <c r="E385" s="112"/>
      <c r="F385" s="112"/>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row>
    <row r="386" spans="1:32" ht="15.75" customHeight="1" x14ac:dyDescent="0.25">
      <c r="A386" s="112"/>
      <c r="B386" s="112"/>
      <c r="C386" s="112"/>
      <c r="D386" s="112"/>
      <c r="E386" s="112"/>
      <c r="F386" s="112"/>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row>
    <row r="387" spans="1:32" ht="15.75" customHeight="1" x14ac:dyDescent="0.25">
      <c r="A387" s="112"/>
      <c r="B387" s="112"/>
      <c r="C387" s="112"/>
      <c r="D387" s="112"/>
      <c r="E387" s="112"/>
      <c r="F387" s="112"/>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row>
    <row r="388" spans="1:32" ht="15.75" customHeight="1" x14ac:dyDescent="0.25">
      <c r="A388" s="112"/>
      <c r="B388" s="112"/>
      <c r="C388" s="112"/>
      <c r="D388" s="112"/>
      <c r="E388" s="112"/>
      <c r="F388" s="112"/>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row>
    <row r="389" spans="1:32" ht="15.75" customHeight="1" x14ac:dyDescent="0.25">
      <c r="A389" s="112"/>
      <c r="B389" s="112"/>
      <c r="C389" s="112"/>
      <c r="D389" s="112"/>
      <c r="E389" s="112"/>
      <c r="F389" s="112"/>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row>
    <row r="390" spans="1:32" ht="15.75" customHeight="1" x14ac:dyDescent="0.25">
      <c r="A390" s="112"/>
      <c r="B390" s="112"/>
      <c r="C390" s="112"/>
      <c r="D390" s="112"/>
      <c r="E390" s="112"/>
      <c r="F390" s="112"/>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row>
    <row r="391" spans="1:32" ht="15.75" customHeight="1" x14ac:dyDescent="0.25">
      <c r="A391" s="112"/>
      <c r="B391" s="112"/>
      <c r="C391" s="112"/>
      <c r="D391" s="112"/>
      <c r="E391" s="112"/>
      <c r="F391" s="112"/>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row>
    <row r="392" spans="1:32" ht="15.75" customHeight="1" x14ac:dyDescent="0.25">
      <c r="A392" s="112"/>
      <c r="B392" s="112"/>
      <c r="C392" s="112"/>
      <c r="D392" s="112"/>
      <c r="E392" s="112"/>
      <c r="F392" s="112"/>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row>
    <row r="393" spans="1:32" ht="15.75" customHeight="1" x14ac:dyDescent="0.25">
      <c r="A393" s="112"/>
      <c r="B393" s="112"/>
      <c r="C393" s="112"/>
      <c r="D393" s="112"/>
      <c r="E393" s="112"/>
      <c r="F393" s="112"/>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row>
    <row r="394" spans="1:32" ht="15.75" customHeight="1" x14ac:dyDescent="0.25">
      <c r="A394" s="112"/>
      <c r="B394" s="112"/>
      <c r="C394" s="112"/>
      <c r="D394" s="112"/>
      <c r="E394" s="112"/>
      <c r="F394" s="112"/>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row>
    <row r="395" spans="1:32" ht="15.75" customHeight="1" x14ac:dyDescent="0.25">
      <c r="A395" s="112"/>
      <c r="B395" s="112"/>
      <c r="C395" s="112"/>
      <c r="D395" s="112"/>
      <c r="E395" s="112"/>
      <c r="F395" s="112"/>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row>
    <row r="396" spans="1:32" ht="15.75" customHeight="1" x14ac:dyDescent="0.25">
      <c r="A396" s="112"/>
      <c r="B396" s="112"/>
      <c r="C396" s="112"/>
      <c r="D396" s="112"/>
      <c r="E396" s="112"/>
      <c r="F396" s="112"/>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row>
    <row r="397" spans="1:32" ht="15.75" customHeight="1" x14ac:dyDescent="0.25">
      <c r="A397" s="112"/>
      <c r="B397" s="112"/>
      <c r="C397" s="112"/>
      <c r="D397" s="112"/>
      <c r="E397" s="112"/>
      <c r="F397" s="112"/>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row>
    <row r="398" spans="1:32" ht="15.75" customHeight="1" x14ac:dyDescent="0.25">
      <c r="A398" s="112"/>
      <c r="B398" s="112"/>
      <c r="C398" s="112"/>
      <c r="D398" s="112"/>
      <c r="E398" s="112"/>
      <c r="F398" s="112"/>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row>
    <row r="399" spans="1:32" ht="15.75" customHeight="1" x14ac:dyDescent="0.25">
      <c r="A399" s="112"/>
      <c r="B399" s="112"/>
      <c r="C399" s="112"/>
      <c r="D399" s="112"/>
      <c r="E399" s="112"/>
      <c r="F399" s="112"/>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row>
    <row r="400" spans="1:32" ht="15.75" customHeight="1" x14ac:dyDescent="0.25">
      <c r="A400" s="112"/>
      <c r="B400" s="112"/>
      <c r="C400" s="112"/>
      <c r="D400" s="112"/>
      <c r="E400" s="112"/>
      <c r="F400" s="112"/>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row>
    <row r="401" spans="1:32" ht="15.75" customHeight="1" x14ac:dyDescent="0.25">
      <c r="A401" s="112"/>
      <c r="B401" s="112"/>
      <c r="C401" s="112"/>
      <c r="D401" s="112"/>
      <c r="E401" s="112"/>
      <c r="F401" s="112"/>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row>
    <row r="402" spans="1:32" ht="15.75" customHeight="1" x14ac:dyDescent="0.25">
      <c r="A402" s="112"/>
      <c r="B402" s="112"/>
      <c r="C402" s="112"/>
      <c r="D402" s="112"/>
      <c r="E402" s="112"/>
      <c r="F402" s="112"/>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row>
    <row r="403" spans="1:32" ht="15.75" customHeight="1" x14ac:dyDescent="0.25">
      <c r="A403" s="112"/>
      <c r="B403" s="112"/>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row>
    <row r="404" spans="1:32" ht="15.75" customHeight="1" x14ac:dyDescent="0.25">
      <c r="A404" s="112"/>
      <c r="B404" s="112"/>
      <c r="C404" s="112"/>
      <c r="D404" s="112"/>
      <c r="E404" s="112"/>
      <c r="F404" s="112"/>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row>
    <row r="405" spans="1:32" ht="15.75" customHeight="1" x14ac:dyDescent="0.25">
      <c r="A405" s="112"/>
      <c r="B405" s="112"/>
      <c r="C405" s="112"/>
      <c r="D405" s="112"/>
      <c r="E405" s="112"/>
      <c r="F405" s="112"/>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row>
    <row r="406" spans="1:32" ht="15.75" customHeight="1" x14ac:dyDescent="0.25">
      <c r="A406" s="112"/>
      <c r="B406" s="112"/>
      <c r="C406" s="112"/>
      <c r="D406" s="112"/>
      <c r="E406" s="112"/>
      <c r="F406" s="112"/>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row>
    <row r="407" spans="1:32" ht="15.75" customHeight="1" x14ac:dyDescent="0.25">
      <c r="A407" s="112"/>
      <c r="B407" s="112"/>
      <c r="C407" s="112"/>
      <c r="D407" s="112"/>
      <c r="E407" s="112"/>
      <c r="F407" s="112"/>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row>
    <row r="408" spans="1:32" ht="15.75" customHeight="1" x14ac:dyDescent="0.25">
      <c r="A408" s="112"/>
      <c r="B408" s="112"/>
      <c r="C408" s="112"/>
      <c r="D408" s="112"/>
      <c r="E408" s="112"/>
      <c r="F408" s="112"/>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row>
    <row r="409" spans="1:32" ht="15.75" customHeight="1" x14ac:dyDescent="0.25">
      <c r="A409" s="112"/>
      <c r="B409" s="112"/>
      <c r="C409" s="112"/>
      <c r="D409" s="112"/>
      <c r="E409" s="112"/>
      <c r="F409" s="112"/>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row>
    <row r="410" spans="1:32" ht="15.75" customHeight="1" x14ac:dyDescent="0.25">
      <c r="A410" s="112"/>
      <c r="B410" s="112"/>
      <c r="C410" s="112"/>
      <c r="D410" s="112"/>
      <c r="E410" s="112"/>
      <c r="F410" s="112"/>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row>
    <row r="411" spans="1:32" ht="15.75" customHeight="1" x14ac:dyDescent="0.25">
      <c r="A411" s="112"/>
      <c r="B411" s="112"/>
      <c r="C411" s="112"/>
      <c r="D411" s="112"/>
      <c r="E411" s="112"/>
      <c r="F411" s="112"/>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row>
    <row r="412" spans="1:32" ht="15.75" customHeight="1" x14ac:dyDescent="0.25">
      <c r="A412" s="112"/>
      <c r="B412" s="112"/>
      <c r="C412" s="112"/>
      <c r="D412" s="112"/>
      <c r="E412" s="112"/>
      <c r="F412" s="112"/>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row>
    <row r="413" spans="1:32" ht="15.75" customHeight="1" x14ac:dyDescent="0.25">
      <c r="A413" s="112"/>
      <c r="B413" s="112"/>
      <c r="C413" s="112"/>
      <c r="D413" s="112"/>
      <c r="E413" s="112"/>
      <c r="F413" s="112"/>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row>
    <row r="414" spans="1:32" ht="15.75" customHeight="1" x14ac:dyDescent="0.25">
      <c r="A414" s="112"/>
      <c r="B414" s="112"/>
      <c r="C414" s="112"/>
      <c r="D414" s="112"/>
      <c r="E414" s="112"/>
      <c r="F414" s="112"/>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row>
    <row r="415" spans="1:32" ht="15.75" customHeight="1" x14ac:dyDescent="0.25">
      <c r="A415" s="112"/>
      <c r="B415" s="112"/>
      <c r="C415" s="112"/>
      <c r="D415" s="112"/>
      <c r="E415" s="112"/>
      <c r="F415" s="112"/>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row>
    <row r="416" spans="1:32" ht="15.75" customHeight="1" x14ac:dyDescent="0.25">
      <c r="A416" s="112"/>
      <c r="B416" s="112"/>
      <c r="C416" s="112"/>
      <c r="D416" s="112"/>
      <c r="E416" s="112"/>
      <c r="F416" s="112"/>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row>
    <row r="417" spans="1:32" ht="15.75" customHeight="1" x14ac:dyDescent="0.25">
      <c r="A417" s="112"/>
      <c r="B417" s="112"/>
      <c r="C417" s="112"/>
      <c r="D417" s="112"/>
      <c r="E417" s="112"/>
      <c r="F417" s="112"/>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row>
    <row r="418" spans="1:32" ht="15.75" customHeight="1" x14ac:dyDescent="0.25">
      <c r="A418" s="112"/>
      <c r="B418" s="112"/>
      <c r="C418" s="112"/>
      <c r="D418" s="112"/>
      <c r="E418" s="112"/>
      <c r="F418" s="112"/>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row>
    <row r="419" spans="1:32" ht="15.75" customHeight="1" x14ac:dyDescent="0.25">
      <c r="A419" s="112"/>
      <c r="B419" s="112"/>
      <c r="C419" s="112"/>
      <c r="D419" s="112"/>
      <c r="E419" s="112"/>
      <c r="F419" s="112"/>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row>
    <row r="420" spans="1:32" ht="15.75" customHeight="1" x14ac:dyDescent="0.25">
      <c r="A420" s="112"/>
      <c r="B420" s="112"/>
      <c r="C420" s="112"/>
      <c r="D420" s="112"/>
      <c r="E420" s="112"/>
      <c r="F420" s="112"/>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row>
    <row r="421" spans="1:32" ht="15.75" customHeight="1" x14ac:dyDescent="0.25">
      <c r="A421" s="112"/>
      <c r="B421" s="112"/>
      <c r="C421" s="112"/>
      <c r="D421" s="112"/>
      <c r="E421" s="112"/>
      <c r="F421" s="112"/>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row>
    <row r="422" spans="1:32" ht="15.75" customHeight="1" x14ac:dyDescent="0.25">
      <c r="A422" s="112"/>
      <c r="B422" s="112"/>
      <c r="C422" s="112"/>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row>
    <row r="423" spans="1:32" ht="15.75" customHeight="1" x14ac:dyDescent="0.25">
      <c r="A423" s="112"/>
      <c r="B423" s="112"/>
      <c r="C423" s="112"/>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row>
    <row r="424" spans="1:32" ht="15.75" customHeight="1" x14ac:dyDescent="0.25">
      <c r="A424" s="112"/>
      <c r="B424" s="112"/>
      <c r="C424" s="112"/>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row>
    <row r="425" spans="1:32" ht="15.75" customHeight="1" x14ac:dyDescent="0.25">
      <c r="A425" s="112"/>
      <c r="B425" s="112"/>
      <c r="C425" s="112"/>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row>
    <row r="426" spans="1:32" ht="15.75" customHeight="1" x14ac:dyDescent="0.25">
      <c r="A426" s="112"/>
      <c r="B426" s="112"/>
      <c r="C426" s="112"/>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row>
    <row r="427" spans="1:32" ht="15.75" customHeight="1" x14ac:dyDescent="0.25">
      <c r="A427" s="112"/>
      <c r="B427" s="112"/>
      <c r="C427" s="112"/>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row>
    <row r="428" spans="1:32" ht="15.75" customHeight="1" x14ac:dyDescent="0.25">
      <c r="A428" s="112"/>
      <c r="B428" s="112"/>
      <c r="C428" s="112"/>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row>
    <row r="429" spans="1:32" ht="15.75" customHeight="1" x14ac:dyDescent="0.25">
      <c r="A429" s="112"/>
      <c r="B429" s="112"/>
      <c r="C429" s="112"/>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row>
    <row r="430" spans="1:32" ht="15.75" customHeight="1" x14ac:dyDescent="0.25">
      <c r="A430" s="112"/>
      <c r="B430" s="112"/>
      <c r="C430" s="112"/>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row>
    <row r="431" spans="1:32" ht="15.75" customHeight="1" x14ac:dyDescent="0.25">
      <c r="A431" s="112"/>
      <c r="B431" s="112"/>
      <c r="C431" s="112"/>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row>
    <row r="432" spans="1:32" ht="15.75" customHeight="1" x14ac:dyDescent="0.25">
      <c r="A432" s="112"/>
      <c r="B432" s="112"/>
      <c r="C432" s="112"/>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row>
    <row r="433" spans="1:32" ht="15.75" customHeight="1" x14ac:dyDescent="0.25">
      <c r="A433" s="112"/>
      <c r="B433" s="112"/>
      <c r="C433" s="112"/>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row>
    <row r="434" spans="1:32" ht="15.75" customHeight="1" x14ac:dyDescent="0.25">
      <c r="A434" s="112"/>
      <c r="B434" s="112"/>
      <c r="C434" s="112"/>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row>
    <row r="435" spans="1:32" ht="15.75" customHeight="1" x14ac:dyDescent="0.25">
      <c r="A435" s="112"/>
      <c r="B435" s="112"/>
      <c r="C435" s="112"/>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row>
    <row r="436" spans="1:32" ht="15.75" customHeight="1" x14ac:dyDescent="0.25">
      <c r="A436" s="112"/>
      <c r="B436" s="112"/>
      <c r="C436" s="112"/>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row>
    <row r="437" spans="1:32" ht="15.75" customHeight="1" x14ac:dyDescent="0.25">
      <c r="A437" s="112"/>
      <c r="B437" s="112"/>
      <c r="C437" s="11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row>
    <row r="438" spans="1:32" ht="15.75" customHeight="1" x14ac:dyDescent="0.25">
      <c r="A438" s="112"/>
      <c r="B438" s="112"/>
      <c r="C438" s="11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row>
    <row r="439" spans="1:32" ht="15.75" customHeight="1" x14ac:dyDescent="0.25">
      <c r="A439" s="112"/>
      <c r="B439" s="112"/>
      <c r="C439" s="112"/>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row>
    <row r="440" spans="1:32" ht="15.75" customHeight="1" x14ac:dyDescent="0.25">
      <c r="A440" s="112"/>
      <c r="B440" s="112"/>
      <c r="C440" s="112"/>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row>
    <row r="441" spans="1:32" ht="15.75" customHeight="1" x14ac:dyDescent="0.25">
      <c r="A441" s="112"/>
      <c r="B441" s="112"/>
      <c r="C441" s="112"/>
      <c r="D441" s="112"/>
      <c r="E441" s="112"/>
      <c r="F441" s="112"/>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row>
    <row r="442" spans="1:32" ht="15.75" customHeight="1" x14ac:dyDescent="0.25">
      <c r="A442" s="112"/>
      <c r="B442" s="112"/>
      <c r="C442" s="112"/>
      <c r="D442" s="112"/>
      <c r="E442" s="112"/>
      <c r="F442" s="112"/>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row>
    <row r="443" spans="1:32" ht="15.75" customHeight="1" x14ac:dyDescent="0.25">
      <c r="A443" s="112"/>
      <c r="B443" s="112"/>
      <c r="C443" s="112"/>
      <c r="D443" s="112"/>
      <c r="E443" s="112"/>
      <c r="F443" s="112"/>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row>
    <row r="444" spans="1:32" ht="15.75" customHeight="1" x14ac:dyDescent="0.25">
      <c r="A444" s="112"/>
      <c r="B444" s="112"/>
      <c r="C444" s="112"/>
      <c r="D444" s="112"/>
      <c r="E444" s="112"/>
      <c r="F444" s="112"/>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row>
    <row r="445" spans="1:32" ht="15.75" customHeight="1" x14ac:dyDescent="0.25">
      <c r="A445" s="112"/>
      <c r="B445" s="112"/>
      <c r="C445" s="112"/>
      <c r="D445" s="112"/>
      <c r="E445" s="112"/>
      <c r="F445" s="112"/>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row>
    <row r="446" spans="1:32" ht="15.75" customHeight="1" x14ac:dyDescent="0.25">
      <c r="A446" s="112"/>
      <c r="B446" s="112"/>
      <c r="C446" s="112"/>
      <c r="D446" s="112"/>
      <c r="E446" s="112"/>
      <c r="F446" s="112"/>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row>
    <row r="447" spans="1:32" ht="15.75" customHeight="1" x14ac:dyDescent="0.25">
      <c r="A447" s="112"/>
      <c r="B447" s="112"/>
      <c r="C447" s="112"/>
      <c r="D447" s="112"/>
      <c r="E447" s="112"/>
      <c r="F447" s="112"/>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row>
    <row r="448" spans="1:32" ht="15.75" customHeight="1" x14ac:dyDescent="0.25">
      <c r="A448" s="112"/>
      <c r="B448" s="112"/>
      <c r="C448" s="112"/>
      <c r="D448" s="112"/>
      <c r="E448" s="112"/>
      <c r="F448" s="112"/>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row>
    <row r="449" spans="1:32" ht="15.75" customHeight="1" x14ac:dyDescent="0.25">
      <c r="A449" s="112"/>
      <c r="B449" s="112"/>
      <c r="C449" s="112"/>
      <c r="D449" s="112"/>
      <c r="E449" s="112"/>
      <c r="F449" s="112"/>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row>
    <row r="450" spans="1:32" ht="15.75" customHeight="1" x14ac:dyDescent="0.25">
      <c r="A450" s="112"/>
      <c r="B450" s="112"/>
      <c r="C450" s="112"/>
      <c r="D450" s="112"/>
      <c r="E450" s="112"/>
      <c r="F450" s="112"/>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row>
    <row r="451" spans="1:32" ht="15.75" customHeight="1" x14ac:dyDescent="0.25">
      <c r="A451" s="112"/>
      <c r="B451" s="112"/>
      <c r="C451" s="112"/>
      <c r="D451" s="112"/>
      <c r="E451" s="112"/>
      <c r="F451" s="112"/>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row>
    <row r="452" spans="1:32" ht="15.75" customHeight="1" x14ac:dyDescent="0.25">
      <c r="A452" s="112"/>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1:32" ht="15.75" customHeight="1" x14ac:dyDescent="0.25">
      <c r="A453" s="112"/>
      <c r="B453" s="112"/>
      <c r="C453" s="112"/>
      <c r="D453" s="112"/>
      <c r="E453" s="112"/>
      <c r="F453" s="112"/>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row>
    <row r="454" spans="1:32" ht="15.75" customHeight="1" x14ac:dyDescent="0.25">
      <c r="A454" s="112"/>
      <c r="B454" s="112"/>
      <c r="C454" s="112"/>
      <c r="D454" s="112"/>
      <c r="E454" s="112"/>
      <c r="F454" s="112"/>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row>
    <row r="455" spans="1:32" ht="15.75" customHeight="1" x14ac:dyDescent="0.25">
      <c r="A455" s="112"/>
      <c r="B455" s="112"/>
      <c r="C455" s="112"/>
      <c r="D455" s="112"/>
      <c r="E455" s="112"/>
      <c r="F455" s="112"/>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row>
    <row r="456" spans="1:32" ht="15.75" customHeight="1" x14ac:dyDescent="0.25">
      <c r="A456" s="112"/>
      <c r="B456" s="112"/>
      <c r="C456" s="112"/>
      <c r="D456" s="112"/>
      <c r="E456" s="112"/>
      <c r="F456" s="112"/>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row>
    <row r="457" spans="1:32" ht="15.75" customHeight="1" x14ac:dyDescent="0.25">
      <c r="A457" s="112"/>
      <c r="B457" s="112"/>
      <c r="C457" s="112"/>
      <c r="D457" s="112"/>
      <c r="E457" s="112"/>
      <c r="F457" s="112"/>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row>
    <row r="458" spans="1:32" ht="15.75" customHeight="1" x14ac:dyDescent="0.25">
      <c r="A458" s="112"/>
      <c r="B458" s="112"/>
      <c r="C458" s="112"/>
      <c r="D458" s="112"/>
      <c r="E458" s="112"/>
      <c r="F458" s="112"/>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row>
    <row r="459" spans="1:32" ht="15.75" customHeight="1" x14ac:dyDescent="0.25">
      <c r="A459" s="112"/>
      <c r="B459" s="112"/>
      <c r="C459" s="112"/>
      <c r="D459" s="112"/>
      <c r="E459" s="112"/>
      <c r="F459" s="112"/>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row>
    <row r="460" spans="1:32" ht="15.75" customHeight="1" x14ac:dyDescent="0.25">
      <c r="A460" s="112"/>
      <c r="B460" s="112"/>
      <c r="C460" s="112"/>
      <c r="D460" s="112"/>
      <c r="E460" s="112"/>
      <c r="F460" s="112"/>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row>
    <row r="461" spans="1:32" ht="15.75" customHeight="1" x14ac:dyDescent="0.25">
      <c r="A461" s="112"/>
      <c r="B461" s="112"/>
      <c r="C461" s="112"/>
      <c r="D461" s="112"/>
      <c r="E461" s="112"/>
      <c r="F461" s="112"/>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row>
    <row r="462" spans="1:32" ht="15.75" customHeight="1" x14ac:dyDescent="0.25">
      <c r="A462" s="112"/>
      <c r="B462" s="112"/>
      <c r="C462" s="112"/>
      <c r="D462" s="112"/>
      <c r="E462" s="112"/>
      <c r="F462" s="112"/>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row>
    <row r="463" spans="1:32" ht="15.75" customHeight="1" x14ac:dyDescent="0.25">
      <c r="A463" s="112"/>
      <c r="B463" s="112"/>
      <c r="C463" s="112"/>
      <c r="D463" s="112"/>
      <c r="E463" s="112"/>
      <c r="F463" s="112"/>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row>
    <row r="464" spans="1:32" ht="15.75" customHeight="1" x14ac:dyDescent="0.25">
      <c r="A464" s="112"/>
      <c r="B464" s="112"/>
      <c r="C464" s="112"/>
      <c r="D464" s="112"/>
      <c r="E464" s="112"/>
      <c r="F464" s="112"/>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row>
    <row r="465" spans="1:32" ht="15.75" customHeight="1" x14ac:dyDescent="0.25">
      <c r="A465" s="112"/>
      <c r="B465" s="112"/>
      <c r="C465" s="112"/>
      <c r="D465" s="112"/>
      <c r="E465" s="112"/>
      <c r="F465" s="112"/>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row>
    <row r="466" spans="1:32" ht="15.75" customHeight="1" x14ac:dyDescent="0.25">
      <c r="A466" s="112"/>
      <c r="B466" s="112"/>
      <c r="C466" s="112"/>
      <c r="D466" s="112"/>
      <c r="E466" s="112"/>
      <c r="F466" s="112"/>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row>
    <row r="467" spans="1:32" ht="15.75" customHeight="1" x14ac:dyDescent="0.25">
      <c r="A467" s="112"/>
      <c r="B467" s="112"/>
      <c r="C467" s="112"/>
      <c r="D467" s="112"/>
      <c r="E467" s="112"/>
      <c r="F467" s="112"/>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row>
    <row r="468" spans="1:32" ht="15.75" customHeight="1" x14ac:dyDescent="0.25">
      <c r="A468" s="112"/>
      <c r="B468" s="112"/>
      <c r="C468" s="112"/>
      <c r="D468" s="112"/>
      <c r="E468" s="112"/>
      <c r="F468" s="112"/>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row>
    <row r="469" spans="1:32" ht="15.75" customHeight="1" x14ac:dyDescent="0.25">
      <c r="A469" s="112"/>
      <c r="B469" s="112"/>
      <c r="C469" s="112"/>
      <c r="D469" s="112"/>
      <c r="E469" s="112"/>
      <c r="F469" s="112"/>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row>
    <row r="470" spans="1:32" ht="15.75" customHeight="1" x14ac:dyDescent="0.25">
      <c r="A470" s="112"/>
      <c r="B470" s="112"/>
      <c r="C470" s="112"/>
      <c r="D470" s="112"/>
      <c r="E470" s="112"/>
      <c r="F470" s="112"/>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row>
    <row r="471" spans="1:32" ht="15.75" customHeight="1" x14ac:dyDescent="0.25">
      <c r="A471" s="112"/>
      <c r="B471" s="112"/>
      <c r="C471" s="112"/>
      <c r="D471" s="112"/>
      <c r="E471" s="112"/>
      <c r="F471" s="112"/>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row>
    <row r="472" spans="1:32" ht="15.75" customHeight="1" x14ac:dyDescent="0.25">
      <c r="A472" s="112"/>
      <c r="B472" s="112"/>
      <c r="C472" s="112"/>
      <c r="D472" s="112"/>
      <c r="E472" s="112"/>
      <c r="F472" s="112"/>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row>
    <row r="473" spans="1:32" ht="15.75" customHeight="1" x14ac:dyDescent="0.25">
      <c r="A473" s="112"/>
      <c r="B473" s="112"/>
      <c r="C473" s="112"/>
      <c r="D473" s="112"/>
      <c r="E473" s="112"/>
      <c r="F473" s="112"/>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row>
    <row r="474" spans="1:32" ht="15.75" customHeight="1" x14ac:dyDescent="0.25">
      <c r="A474" s="112"/>
      <c r="B474" s="112"/>
      <c r="C474" s="112"/>
      <c r="D474" s="112"/>
      <c r="E474" s="112"/>
      <c r="F474" s="112"/>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row>
    <row r="475" spans="1:32" ht="15.75" customHeight="1" x14ac:dyDescent="0.25">
      <c r="A475" s="112"/>
      <c r="B475" s="112"/>
      <c r="C475" s="112"/>
      <c r="D475" s="112"/>
      <c r="E475" s="112"/>
      <c r="F475" s="112"/>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row>
    <row r="476" spans="1:32" ht="15.75" customHeight="1" x14ac:dyDescent="0.25">
      <c r="A476" s="112"/>
      <c r="B476" s="112"/>
      <c r="C476" s="112"/>
      <c r="D476" s="112"/>
      <c r="E476" s="112"/>
      <c r="F476" s="112"/>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row>
    <row r="477" spans="1:32" ht="15.75" customHeight="1" x14ac:dyDescent="0.25"/>
    <row r="478" spans="1:32" ht="15.75" customHeight="1" x14ac:dyDescent="0.25"/>
    <row r="479" spans="1:32" ht="15.75" customHeight="1" x14ac:dyDescent="0.25"/>
    <row r="480" spans="1:32"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sheetData>
  <mergeCells count="24">
    <mergeCell ref="B205:E205"/>
    <mergeCell ref="B260:B261"/>
    <mergeCell ref="B98:E98"/>
    <mergeCell ref="B154:B155"/>
    <mergeCell ref="B176:E176"/>
    <mergeCell ref="B258:L258"/>
    <mergeCell ref="B69:E69"/>
    <mergeCell ref="B83:E83"/>
    <mergeCell ref="B190:E190"/>
    <mergeCell ref="B151:L151"/>
    <mergeCell ref="B174:E174"/>
    <mergeCell ref="B2:Z2"/>
    <mergeCell ref="B1:M1"/>
    <mergeCell ref="B49:L49"/>
    <mergeCell ref="B63:F63"/>
    <mergeCell ref="B67:E67"/>
    <mergeCell ref="B4:G4"/>
    <mergeCell ref="B8:E8"/>
    <mergeCell ref="B6:F6"/>
    <mergeCell ref="B10:E10"/>
    <mergeCell ref="B21:E21"/>
    <mergeCell ref="B22:E22"/>
    <mergeCell ref="B31:E31"/>
    <mergeCell ref="B51:B52"/>
  </mergeCells>
  <pageMargins left="0.7" right="0.7" top="0.75" bottom="0.75" header="0" footer="0"/>
  <pageSetup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outlinePr summaryBelow="0" summaryRight="0"/>
  </sheetPr>
  <dimension ref="A1:Z999"/>
  <sheetViews>
    <sheetView showGridLines="0" topLeftCell="A22" workbookViewId="0">
      <selection activeCell="P29" sqref="P29"/>
    </sheetView>
  </sheetViews>
  <sheetFormatPr baseColWidth="10" defaultColWidth="11.25" defaultRowHeight="15" customHeight="1" x14ac:dyDescent="0.25"/>
  <cols>
    <col min="1" max="1" width="2.625" style="8" customWidth="1"/>
    <col min="2" max="2" width="37.125" style="8" customWidth="1"/>
    <col min="3" max="16384" width="11.25" style="8"/>
  </cols>
  <sheetData>
    <row r="1" spans="1:26" s="295" customFormat="1" ht="15" customHeight="1" x14ac:dyDescent="0.25">
      <c r="B1" s="566" t="s">
        <v>750</v>
      </c>
      <c r="C1" s="566"/>
      <c r="D1" s="566"/>
      <c r="E1" s="566"/>
      <c r="F1" s="566"/>
      <c r="G1" s="566"/>
      <c r="H1" s="566"/>
      <c r="I1" s="566"/>
      <c r="J1" s="566"/>
      <c r="K1" s="566"/>
      <c r="L1" s="566"/>
      <c r="M1" s="566"/>
    </row>
    <row r="2" spans="1:26" x14ac:dyDescent="0.25">
      <c r="A2" s="29"/>
      <c r="B2" s="584" t="s">
        <v>765</v>
      </c>
      <c r="C2" s="584"/>
      <c r="D2" s="584"/>
      <c r="E2" s="584"/>
      <c r="F2" s="584"/>
      <c r="G2" s="584"/>
      <c r="H2" s="584"/>
      <c r="I2" s="584"/>
      <c r="J2" s="584"/>
      <c r="K2" s="584"/>
      <c r="L2" s="584"/>
      <c r="M2" s="584"/>
      <c r="N2" s="584"/>
      <c r="O2" s="584"/>
      <c r="P2" s="584"/>
      <c r="Q2" s="584"/>
      <c r="R2" s="584"/>
      <c r="S2" s="584"/>
      <c r="T2" s="584"/>
      <c r="U2" s="584"/>
      <c r="V2" s="584"/>
      <c r="W2" s="584"/>
      <c r="X2" s="584"/>
      <c r="Y2" s="584"/>
      <c r="Z2" s="584"/>
    </row>
    <row r="3" spans="1:26" s="295" customFormat="1" x14ac:dyDescent="0.25">
      <c r="A3" s="249"/>
      <c r="B3" s="252"/>
      <c r="C3" s="249"/>
      <c r="D3" s="249"/>
      <c r="E3" s="249"/>
      <c r="F3" s="249"/>
      <c r="G3" s="249"/>
      <c r="H3" s="249"/>
      <c r="I3" s="249"/>
      <c r="J3" s="249"/>
      <c r="K3" s="249"/>
      <c r="L3" s="249"/>
      <c r="M3" s="249"/>
      <c r="N3" s="249"/>
      <c r="O3" s="249"/>
      <c r="P3" s="249"/>
      <c r="Q3" s="249"/>
      <c r="R3" s="249"/>
      <c r="S3" s="249"/>
      <c r="T3" s="249"/>
      <c r="U3" s="249"/>
      <c r="V3" s="249"/>
      <c r="W3" s="249"/>
      <c r="X3" s="249"/>
      <c r="Y3" s="249"/>
      <c r="Z3" s="249"/>
    </row>
    <row r="4" spans="1:26" ht="15" customHeight="1" x14ac:dyDescent="0.25">
      <c r="A4" s="29"/>
      <c r="B4" s="617" t="s">
        <v>835</v>
      </c>
      <c r="C4" s="617"/>
      <c r="D4" s="617"/>
      <c r="E4" s="617"/>
      <c r="F4" s="617"/>
      <c r="G4" s="617"/>
      <c r="H4" s="617"/>
      <c r="I4" s="617"/>
      <c r="J4" s="617"/>
      <c r="K4" s="617"/>
      <c r="L4" s="617"/>
      <c r="M4" s="617"/>
      <c r="N4" s="617"/>
      <c r="O4" s="617"/>
      <c r="P4" s="617"/>
      <c r="Q4" s="617"/>
      <c r="R4" s="29"/>
      <c r="S4" s="29"/>
      <c r="T4" s="29"/>
      <c r="U4" s="29"/>
      <c r="V4" s="29"/>
      <c r="W4" s="29"/>
      <c r="X4" s="29"/>
      <c r="Y4" s="29"/>
      <c r="Z4" s="29"/>
    </row>
    <row r="5" spans="1:26" x14ac:dyDescent="0.25">
      <c r="A5" s="29"/>
      <c r="B5" s="2"/>
      <c r="C5" s="29"/>
      <c r="D5" s="29"/>
      <c r="E5" s="29"/>
      <c r="F5" s="29"/>
      <c r="G5" s="29"/>
      <c r="H5" s="29"/>
      <c r="I5" s="29"/>
      <c r="J5" s="29"/>
      <c r="K5" s="29"/>
      <c r="L5" s="29"/>
      <c r="M5" s="29"/>
      <c r="N5" s="29"/>
      <c r="O5" s="29"/>
      <c r="P5" s="29"/>
      <c r="Q5" s="29"/>
      <c r="R5" s="29"/>
      <c r="S5" s="29"/>
      <c r="T5" s="29"/>
      <c r="U5" s="29"/>
      <c r="V5" s="29"/>
      <c r="W5" s="29"/>
      <c r="X5" s="29"/>
      <c r="Y5" s="29"/>
      <c r="Z5" s="29"/>
    </row>
    <row r="6" spans="1:26" x14ac:dyDescent="0.25">
      <c r="A6" s="29"/>
      <c r="B6" s="549" t="s">
        <v>772</v>
      </c>
      <c r="C6" s="550"/>
      <c r="D6" s="550"/>
      <c r="E6" s="550"/>
      <c r="F6" s="550"/>
      <c r="G6" s="550"/>
      <c r="H6" s="550"/>
      <c r="I6" s="550"/>
      <c r="J6" s="550"/>
      <c r="K6" s="550"/>
      <c r="L6" s="550"/>
      <c r="M6" s="551"/>
      <c r="N6" s="29"/>
      <c r="O6" s="29"/>
      <c r="P6" s="29"/>
      <c r="Q6" s="29"/>
      <c r="R6" s="29"/>
      <c r="S6" s="29"/>
      <c r="T6" s="29"/>
      <c r="U6" s="29"/>
      <c r="V6" s="29"/>
      <c r="W6" s="29"/>
      <c r="X6" s="29"/>
      <c r="Y6" s="29"/>
      <c r="Z6" s="29"/>
    </row>
    <row r="7" spans="1:26" x14ac:dyDescent="0.25">
      <c r="A7" s="29"/>
      <c r="B7" s="2"/>
      <c r="C7" s="29"/>
      <c r="D7" s="29"/>
      <c r="E7" s="29"/>
      <c r="F7" s="29"/>
      <c r="G7" s="29"/>
      <c r="H7" s="29"/>
      <c r="I7" s="29"/>
      <c r="J7" s="29"/>
      <c r="K7" s="29"/>
      <c r="L7" s="29"/>
      <c r="M7" s="29"/>
      <c r="N7" s="29"/>
      <c r="O7" s="29"/>
      <c r="P7" s="29"/>
      <c r="Q7" s="29"/>
      <c r="R7" s="29"/>
      <c r="S7" s="29"/>
      <c r="T7" s="29"/>
      <c r="U7" s="29"/>
      <c r="V7" s="29"/>
      <c r="W7" s="29"/>
      <c r="X7" s="29"/>
      <c r="Y7" s="29"/>
      <c r="Z7" s="29"/>
    </row>
    <row r="8" spans="1:26" x14ac:dyDescent="0.25">
      <c r="A8" s="29"/>
      <c r="B8" s="555" t="s">
        <v>718</v>
      </c>
      <c r="C8" s="247">
        <v>0</v>
      </c>
      <c r="D8" s="247">
        <v>1</v>
      </c>
      <c r="E8" s="247">
        <v>2</v>
      </c>
      <c r="F8" s="247">
        <v>3</v>
      </c>
      <c r="G8" s="247">
        <v>4</v>
      </c>
      <c r="H8" s="247">
        <v>5</v>
      </c>
      <c r="I8" s="247">
        <v>6</v>
      </c>
      <c r="J8" s="247">
        <v>7</v>
      </c>
      <c r="K8" s="247">
        <v>8</v>
      </c>
      <c r="L8" s="247">
        <v>9</v>
      </c>
      <c r="M8" s="247">
        <v>10</v>
      </c>
      <c r="N8" s="29"/>
      <c r="O8" s="29"/>
      <c r="P8" s="29"/>
      <c r="Q8" s="29"/>
      <c r="R8" s="29"/>
      <c r="S8" s="29"/>
      <c r="T8" s="29"/>
      <c r="U8" s="29"/>
      <c r="V8" s="29"/>
      <c r="W8" s="29"/>
      <c r="X8" s="29"/>
      <c r="Y8" s="29"/>
      <c r="Z8" s="29"/>
    </row>
    <row r="9" spans="1:26" x14ac:dyDescent="0.25">
      <c r="A9" s="29"/>
      <c r="B9" s="517"/>
      <c r="C9" s="247">
        <v>2020</v>
      </c>
      <c r="D9" s="247">
        <v>2021</v>
      </c>
      <c r="E9" s="247">
        <v>2022</v>
      </c>
      <c r="F9" s="247">
        <v>2023</v>
      </c>
      <c r="G9" s="247">
        <v>2024</v>
      </c>
      <c r="H9" s="247">
        <v>2025</v>
      </c>
      <c r="I9" s="247">
        <v>2026</v>
      </c>
      <c r="J9" s="247">
        <v>2027</v>
      </c>
      <c r="K9" s="247">
        <v>2028</v>
      </c>
      <c r="L9" s="247">
        <v>2029</v>
      </c>
      <c r="M9" s="247">
        <v>2030</v>
      </c>
      <c r="N9" s="29"/>
      <c r="O9" s="29"/>
      <c r="P9" s="29"/>
      <c r="Q9" s="29"/>
      <c r="R9" s="29"/>
      <c r="S9" s="29"/>
      <c r="T9" s="29"/>
      <c r="U9" s="29"/>
      <c r="V9" s="29"/>
      <c r="W9" s="29"/>
      <c r="X9" s="29"/>
      <c r="Y9" s="29"/>
      <c r="Z9" s="29"/>
    </row>
    <row r="10" spans="1:26" x14ac:dyDescent="0.25">
      <c r="A10" s="29"/>
      <c r="B10" s="213" t="s">
        <v>719</v>
      </c>
      <c r="C10" s="247">
        <f>SUM(C11:C16)</f>
        <v>696222.5</v>
      </c>
      <c r="D10" s="247"/>
      <c r="E10" s="247"/>
      <c r="F10" s="247"/>
      <c r="G10" s="247"/>
      <c r="H10" s="247"/>
      <c r="I10" s="247"/>
      <c r="J10" s="247"/>
      <c r="K10" s="247"/>
      <c r="L10" s="247"/>
      <c r="M10" s="247"/>
      <c r="N10" s="29"/>
      <c r="O10" s="29"/>
      <c r="P10" s="29"/>
      <c r="Q10" s="29"/>
      <c r="R10" s="29"/>
      <c r="S10" s="29"/>
      <c r="T10" s="29"/>
      <c r="U10" s="29"/>
      <c r="V10" s="29"/>
      <c r="W10" s="29"/>
      <c r="X10" s="29"/>
      <c r="Y10" s="29"/>
      <c r="Z10" s="29"/>
    </row>
    <row r="11" spans="1:26" x14ac:dyDescent="0.25">
      <c r="A11" s="29"/>
      <c r="B11" s="237" t="s">
        <v>720</v>
      </c>
      <c r="C11" s="243">
        <f>+'2.1. Costos Alternativa N1 PS'!D81</f>
        <v>19830</v>
      </c>
      <c r="D11" s="243"/>
      <c r="E11" s="243"/>
      <c r="F11" s="243"/>
      <c r="G11" s="243"/>
      <c r="H11" s="243"/>
      <c r="I11" s="243"/>
      <c r="J11" s="243"/>
      <c r="K11" s="243"/>
      <c r="L11" s="243"/>
      <c r="M11" s="243"/>
      <c r="N11" s="29"/>
      <c r="O11" s="29"/>
      <c r="P11" s="29"/>
      <c r="Q11" s="29"/>
      <c r="R11" s="29"/>
      <c r="S11" s="29"/>
      <c r="T11" s="29"/>
      <c r="U11" s="29"/>
      <c r="V11" s="29"/>
      <c r="W11" s="29"/>
      <c r="X11" s="29"/>
      <c r="Y11" s="29"/>
      <c r="Z11" s="29"/>
    </row>
    <row r="12" spans="1:26" x14ac:dyDescent="0.25">
      <c r="A12" s="29"/>
      <c r="B12" s="237" t="s">
        <v>721</v>
      </c>
      <c r="C12" s="243">
        <f>+'2.1. Costos Alternativa N1 PS'!D82</f>
        <v>597209.25</v>
      </c>
      <c r="D12" s="243"/>
      <c r="E12" s="243"/>
      <c r="F12" s="243"/>
      <c r="G12" s="243"/>
      <c r="H12" s="243"/>
      <c r="I12" s="243"/>
      <c r="J12" s="243"/>
      <c r="K12" s="243"/>
      <c r="L12" s="243"/>
      <c r="M12" s="243"/>
      <c r="N12" s="29"/>
      <c r="O12" s="29"/>
      <c r="P12" s="29"/>
      <c r="Q12" s="29"/>
      <c r="R12" s="29"/>
      <c r="S12" s="29"/>
      <c r="T12" s="29"/>
      <c r="U12" s="29"/>
      <c r="V12" s="29"/>
      <c r="W12" s="29"/>
      <c r="X12" s="29"/>
      <c r="Y12" s="29"/>
      <c r="Z12" s="29"/>
    </row>
    <row r="13" spans="1:26" x14ac:dyDescent="0.25">
      <c r="A13" s="29"/>
      <c r="B13" s="237" t="s">
        <v>596</v>
      </c>
      <c r="C13" s="243">
        <f>+'2.1. Costos Alternativa N1 PS'!D83</f>
        <v>13912.5</v>
      </c>
      <c r="D13" s="243"/>
      <c r="E13" s="243"/>
      <c r="F13" s="243"/>
      <c r="G13" s="243"/>
      <c r="H13" s="243"/>
      <c r="I13" s="243"/>
      <c r="J13" s="243"/>
      <c r="K13" s="243"/>
      <c r="L13" s="243"/>
      <c r="M13" s="243"/>
      <c r="N13" s="29"/>
      <c r="O13" s="29"/>
      <c r="P13" s="29"/>
      <c r="Q13" s="29"/>
      <c r="R13" s="29"/>
      <c r="S13" s="29"/>
      <c r="T13" s="29"/>
      <c r="U13" s="29"/>
      <c r="V13" s="29"/>
      <c r="W13" s="29"/>
      <c r="X13" s="29"/>
      <c r="Y13" s="29"/>
      <c r="Z13" s="29"/>
    </row>
    <row r="14" spans="1:26" x14ac:dyDescent="0.25">
      <c r="A14" s="29"/>
      <c r="B14" s="237" t="s">
        <v>722</v>
      </c>
      <c r="C14" s="243">
        <f>+'2.1. Costos Alternativa N1 PS'!D84</f>
        <v>15300</v>
      </c>
      <c r="D14" s="243"/>
      <c r="E14" s="243"/>
      <c r="F14" s="243"/>
      <c r="G14" s="243"/>
      <c r="H14" s="243"/>
      <c r="I14" s="243"/>
      <c r="J14" s="243"/>
      <c r="K14" s="243"/>
      <c r="L14" s="243"/>
      <c r="M14" s="243"/>
      <c r="N14" s="29"/>
      <c r="O14" s="29"/>
      <c r="P14" s="29"/>
      <c r="Q14" s="29"/>
      <c r="R14" s="29"/>
      <c r="S14" s="29"/>
      <c r="T14" s="29"/>
      <c r="U14" s="29"/>
      <c r="V14" s="29"/>
      <c r="W14" s="29"/>
      <c r="X14" s="29"/>
      <c r="Y14" s="29"/>
      <c r="Z14" s="29"/>
    </row>
    <row r="15" spans="1:26" x14ac:dyDescent="0.25">
      <c r="A15" s="29"/>
      <c r="B15" s="237" t="s">
        <v>723</v>
      </c>
      <c r="C15" s="243">
        <f>+'2.1. Costos Alternativa N1 PS'!D85</f>
        <v>18137</v>
      </c>
      <c r="D15" s="243"/>
      <c r="E15" s="243"/>
      <c r="F15" s="243"/>
      <c r="G15" s="243"/>
      <c r="H15" s="243"/>
      <c r="I15" s="243"/>
      <c r="J15" s="243"/>
      <c r="K15" s="243"/>
      <c r="L15" s="243"/>
      <c r="M15" s="243"/>
      <c r="N15" s="29"/>
      <c r="O15" s="29"/>
      <c r="P15" s="29"/>
      <c r="Q15" s="29"/>
      <c r="R15" s="29"/>
      <c r="S15" s="29"/>
      <c r="T15" s="29"/>
      <c r="U15" s="29"/>
      <c r="V15" s="29"/>
      <c r="W15" s="29"/>
      <c r="X15" s="29"/>
      <c r="Y15" s="29"/>
      <c r="Z15" s="29"/>
    </row>
    <row r="16" spans="1:26" x14ac:dyDescent="0.25">
      <c r="A16" s="29"/>
      <c r="B16" s="237" t="s">
        <v>724</v>
      </c>
      <c r="C16" s="243">
        <f>+'2.1. Costos Alternativa N1 PS'!D86</f>
        <v>31833.75</v>
      </c>
      <c r="D16" s="243"/>
      <c r="E16" s="243"/>
      <c r="F16" s="243"/>
      <c r="G16" s="243"/>
      <c r="H16" s="243"/>
      <c r="I16" s="243"/>
      <c r="J16" s="243"/>
      <c r="K16" s="243"/>
      <c r="L16" s="243"/>
      <c r="M16" s="243"/>
      <c r="N16" s="29"/>
      <c r="O16" s="29"/>
      <c r="P16" s="29"/>
      <c r="Q16" s="29"/>
      <c r="R16" s="29"/>
      <c r="S16" s="29"/>
      <c r="T16" s="29"/>
      <c r="U16" s="29"/>
      <c r="V16" s="29"/>
      <c r="W16" s="29"/>
      <c r="X16" s="29"/>
      <c r="Y16" s="29"/>
      <c r="Z16" s="29"/>
    </row>
    <row r="17" spans="1:26" x14ac:dyDescent="0.25">
      <c r="A17" s="29"/>
      <c r="B17" s="213" t="s">
        <v>725</v>
      </c>
      <c r="C17" s="247"/>
      <c r="D17" s="247">
        <f t="shared" ref="D17:M17" si="0">SUM(D18:D19)</f>
        <v>479759.79600000003</v>
      </c>
      <c r="E17" s="247">
        <f t="shared" si="0"/>
        <v>479759.79600000003</v>
      </c>
      <c r="F17" s="247">
        <f t="shared" si="0"/>
        <v>479759.79600000003</v>
      </c>
      <c r="G17" s="247">
        <f t="shared" si="0"/>
        <v>479759.79600000003</v>
      </c>
      <c r="H17" s="247">
        <f t="shared" si="0"/>
        <v>479759.79600000003</v>
      </c>
      <c r="I17" s="247">
        <f t="shared" si="0"/>
        <v>479759.79600000003</v>
      </c>
      <c r="J17" s="247">
        <f t="shared" si="0"/>
        <v>479759.79600000003</v>
      </c>
      <c r="K17" s="247">
        <f t="shared" si="0"/>
        <v>479759.79600000003</v>
      </c>
      <c r="L17" s="247">
        <f t="shared" si="0"/>
        <v>479759.79600000003</v>
      </c>
      <c r="M17" s="247">
        <f t="shared" si="0"/>
        <v>479759.79600000003</v>
      </c>
      <c r="N17" s="29"/>
      <c r="O17" s="29"/>
      <c r="P17" s="29"/>
      <c r="Q17" s="29"/>
      <c r="R17" s="29"/>
      <c r="S17" s="29"/>
      <c r="T17" s="29"/>
      <c r="U17" s="29"/>
      <c r="V17" s="29"/>
      <c r="W17" s="29"/>
      <c r="X17" s="29"/>
      <c r="Y17" s="29"/>
      <c r="Z17" s="29"/>
    </row>
    <row r="18" spans="1:26" x14ac:dyDescent="0.25">
      <c r="A18" s="29"/>
      <c r="B18" s="237" t="s">
        <v>726</v>
      </c>
      <c r="C18" s="243"/>
      <c r="D18" s="243">
        <f>+'2.3. Costos O M PS'!C156</f>
        <v>146663.73600000003</v>
      </c>
      <c r="E18" s="243">
        <f t="shared" ref="E18:M18" si="1">+D18</f>
        <v>146663.73600000003</v>
      </c>
      <c r="F18" s="243">
        <f t="shared" si="1"/>
        <v>146663.73600000003</v>
      </c>
      <c r="G18" s="243">
        <f t="shared" si="1"/>
        <v>146663.73600000003</v>
      </c>
      <c r="H18" s="243">
        <f t="shared" si="1"/>
        <v>146663.73600000003</v>
      </c>
      <c r="I18" s="243">
        <f t="shared" si="1"/>
        <v>146663.73600000003</v>
      </c>
      <c r="J18" s="243">
        <f t="shared" si="1"/>
        <v>146663.73600000003</v>
      </c>
      <c r="K18" s="243">
        <f t="shared" si="1"/>
        <v>146663.73600000003</v>
      </c>
      <c r="L18" s="243">
        <f t="shared" si="1"/>
        <v>146663.73600000003</v>
      </c>
      <c r="M18" s="243">
        <f t="shared" si="1"/>
        <v>146663.73600000003</v>
      </c>
      <c r="N18" s="29"/>
      <c r="O18" s="29"/>
      <c r="P18" s="29"/>
      <c r="Q18" s="29"/>
      <c r="R18" s="29"/>
      <c r="S18" s="29"/>
      <c r="T18" s="29"/>
      <c r="U18" s="29"/>
      <c r="V18" s="29"/>
      <c r="W18" s="29"/>
      <c r="X18" s="29"/>
      <c r="Y18" s="29"/>
      <c r="Z18" s="29"/>
    </row>
    <row r="19" spans="1:26" x14ac:dyDescent="0.25">
      <c r="A19" s="29"/>
      <c r="B19" s="237" t="s">
        <v>727</v>
      </c>
      <c r="C19" s="243"/>
      <c r="D19" s="243">
        <f>+'2.3. Costos O M PS'!C159</f>
        <v>333096.06</v>
      </c>
      <c r="E19" s="243">
        <f t="shared" ref="E19:M19" si="2">+D19</f>
        <v>333096.06</v>
      </c>
      <c r="F19" s="243">
        <f t="shared" si="2"/>
        <v>333096.06</v>
      </c>
      <c r="G19" s="243">
        <f t="shared" si="2"/>
        <v>333096.06</v>
      </c>
      <c r="H19" s="243">
        <f t="shared" si="2"/>
        <v>333096.06</v>
      </c>
      <c r="I19" s="243">
        <f t="shared" si="2"/>
        <v>333096.06</v>
      </c>
      <c r="J19" s="243">
        <f t="shared" si="2"/>
        <v>333096.06</v>
      </c>
      <c r="K19" s="243">
        <f t="shared" si="2"/>
        <v>333096.06</v>
      </c>
      <c r="L19" s="243">
        <f t="shared" si="2"/>
        <v>333096.06</v>
      </c>
      <c r="M19" s="243">
        <f t="shared" si="2"/>
        <v>333096.06</v>
      </c>
      <c r="N19" s="29"/>
      <c r="O19" s="29"/>
      <c r="P19" s="29"/>
      <c r="Q19" s="29"/>
      <c r="R19" s="29"/>
      <c r="S19" s="29"/>
      <c r="T19" s="29"/>
      <c r="U19" s="29"/>
      <c r="V19" s="29"/>
      <c r="W19" s="29"/>
      <c r="X19" s="29"/>
      <c r="Y19" s="29"/>
      <c r="Z19" s="29"/>
    </row>
    <row r="20" spans="1:26" x14ac:dyDescent="0.25">
      <c r="A20" s="29"/>
      <c r="B20" s="213" t="s">
        <v>728</v>
      </c>
      <c r="C20" s="247"/>
      <c r="D20" s="247">
        <f t="shared" ref="D20:M20" si="3">SUM(D21:D22)</f>
        <v>75510.390000000014</v>
      </c>
      <c r="E20" s="247">
        <f t="shared" si="3"/>
        <v>75510.390000000014</v>
      </c>
      <c r="F20" s="247">
        <f t="shared" si="3"/>
        <v>75510.390000000014</v>
      </c>
      <c r="G20" s="247">
        <f t="shared" si="3"/>
        <v>75510.390000000014</v>
      </c>
      <c r="H20" s="247">
        <f t="shared" si="3"/>
        <v>75510.390000000014</v>
      </c>
      <c r="I20" s="247">
        <f t="shared" si="3"/>
        <v>75510.390000000014</v>
      </c>
      <c r="J20" s="247">
        <f t="shared" si="3"/>
        <v>75510.390000000014</v>
      </c>
      <c r="K20" s="247">
        <f t="shared" si="3"/>
        <v>75510.390000000014</v>
      </c>
      <c r="L20" s="247">
        <f t="shared" si="3"/>
        <v>75510.390000000014</v>
      </c>
      <c r="M20" s="247">
        <f t="shared" si="3"/>
        <v>75510.390000000014</v>
      </c>
      <c r="N20" s="29"/>
      <c r="O20" s="29"/>
      <c r="P20" s="29"/>
      <c r="Q20" s="29"/>
      <c r="R20" s="29"/>
      <c r="S20" s="29"/>
      <c r="T20" s="29"/>
      <c r="U20" s="29"/>
      <c r="V20" s="29"/>
      <c r="W20" s="29"/>
      <c r="X20" s="29"/>
      <c r="Y20" s="29"/>
      <c r="Z20" s="29"/>
    </row>
    <row r="21" spans="1:26" x14ac:dyDescent="0.25">
      <c r="A21" s="29"/>
      <c r="B21" s="237" t="s">
        <v>729</v>
      </c>
      <c r="C21" s="243"/>
      <c r="D21" s="243">
        <f>+'2.3. Costos O M PS'!C53</f>
        <v>60509.640000000007</v>
      </c>
      <c r="E21" s="243">
        <f t="shared" ref="E21:M21" si="4">+D21</f>
        <v>60509.640000000007</v>
      </c>
      <c r="F21" s="243">
        <f t="shared" si="4"/>
        <v>60509.640000000007</v>
      </c>
      <c r="G21" s="243">
        <f t="shared" si="4"/>
        <v>60509.640000000007</v>
      </c>
      <c r="H21" s="243">
        <f t="shared" si="4"/>
        <v>60509.640000000007</v>
      </c>
      <c r="I21" s="243">
        <f t="shared" si="4"/>
        <v>60509.640000000007</v>
      </c>
      <c r="J21" s="243">
        <f t="shared" si="4"/>
        <v>60509.640000000007</v>
      </c>
      <c r="K21" s="243">
        <f t="shared" si="4"/>
        <v>60509.640000000007</v>
      </c>
      <c r="L21" s="243">
        <f t="shared" si="4"/>
        <v>60509.640000000007</v>
      </c>
      <c r="M21" s="243">
        <f t="shared" si="4"/>
        <v>60509.640000000007</v>
      </c>
      <c r="N21" s="29"/>
      <c r="O21" s="29"/>
      <c r="P21" s="29"/>
      <c r="Q21" s="29"/>
      <c r="R21" s="29"/>
      <c r="S21" s="29"/>
      <c r="T21" s="29"/>
      <c r="U21" s="29"/>
      <c r="V21" s="29"/>
      <c r="W21" s="29"/>
      <c r="X21" s="29"/>
      <c r="Y21" s="29"/>
      <c r="Z21" s="29"/>
    </row>
    <row r="22" spans="1:26" x14ac:dyDescent="0.25">
      <c r="A22" s="29"/>
      <c r="B22" s="237" t="s">
        <v>730</v>
      </c>
      <c r="C22" s="243"/>
      <c r="D22" s="243">
        <f>+'2.3. Costos O M PS'!C56</f>
        <v>15000.75</v>
      </c>
      <c r="E22" s="243">
        <f t="shared" ref="E22:M22" si="5">+D22</f>
        <v>15000.75</v>
      </c>
      <c r="F22" s="243">
        <f t="shared" si="5"/>
        <v>15000.75</v>
      </c>
      <c r="G22" s="243">
        <f t="shared" si="5"/>
        <v>15000.75</v>
      </c>
      <c r="H22" s="243">
        <f t="shared" si="5"/>
        <v>15000.75</v>
      </c>
      <c r="I22" s="243">
        <f t="shared" si="5"/>
        <v>15000.75</v>
      </c>
      <c r="J22" s="243">
        <f t="shared" si="5"/>
        <v>15000.75</v>
      </c>
      <c r="K22" s="243">
        <f t="shared" si="5"/>
        <v>15000.75</v>
      </c>
      <c r="L22" s="243">
        <f t="shared" si="5"/>
        <v>15000.75</v>
      </c>
      <c r="M22" s="243">
        <f t="shared" si="5"/>
        <v>15000.75</v>
      </c>
      <c r="N22" s="29"/>
      <c r="O22" s="29"/>
      <c r="P22" s="29"/>
      <c r="Q22" s="29"/>
      <c r="R22" s="29"/>
      <c r="S22" s="29"/>
      <c r="T22" s="29"/>
      <c r="U22" s="29"/>
      <c r="V22" s="29"/>
      <c r="W22" s="29"/>
      <c r="X22" s="29"/>
      <c r="Y22" s="29"/>
      <c r="Z22" s="29"/>
    </row>
    <row r="23" spans="1:26" ht="15.75" customHeight="1" x14ac:dyDescent="0.25">
      <c r="A23" s="29"/>
      <c r="B23" s="213" t="s">
        <v>731</v>
      </c>
      <c r="C23" s="247">
        <f>C10</f>
        <v>696222.5</v>
      </c>
      <c r="D23" s="247">
        <f t="shared" ref="D23:J23" si="6">D17-D20</f>
        <v>404249.40600000002</v>
      </c>
      <c r="E23" s="247">
        <f t="shared" si="6"/>
        <v>404249.40600000002</v>
      </c>
      <c r="F23" s="247">
        <f t="shared" si="6"/>
        <v>404249.40600000002</v>
      </c>
      <c r="G23" s="247">
        <f t="shared" si="6"/>
        <v>404249.40600000002</v>
      </c>
      <c r="H23" s="247">
        <f>H17-H20</f>
        <v>404249.40600000002</v>
      </c>
      <c r="I23" s="247">
        <f t="shared" si="6"/>
        <v>404249.40600000002</v>
      </c>
      <c r="J23" s="247">
        <f t="shared" si="6"/>
        <v>404249.40600000002</v>
      </c>
      <c r="K23" s="247">
        <f t="shared" ref="K23:M23" si="7">K17-K20</f>
        <v>404249.40600000002</v>
      </c>
      <c r="L23" s="247">
        <f t="shared" si="7"/>
        <v>404249.40600000002</v>
      </c>
      <c r="M23" s="247">
        <f t="shared" si="7"/>
        <v>404249.40600000002</v>
      </c>
      <c r="N23" s="29"/>
      <c r="O23" s="29"/>
      <c r="P23" s="29"/>
      <c r="Q23" s="29"/>
      <c r="R23" s="29"/>
      <c r="S23" s="29"/>
      <c r="T23" s="29"/>
      <c r="U23" s="29"/>
      <c r="V23" s="29"/>
      <c r="W23" s="29"/>
      <c r="X23" s="29"/>
      <c r="Y23" s="29"/>
      <c r="Z23" s="29"/>
    </row>
    <row r="24" spans="1:26" ht="15.75" customHeight="1" x14ac:dyDescent="0.25">
      <c r="A24" s="29"/>
      <c r="B24" s="2"/>
      <c r="C24" s="29"/>
      <c r="D24" s="29"/>
      <c r="E24" s="29"/>
      <c r="F24" s="29"/>
      <c r="G24" s="29"/>
      <c r="H24" s="29"/>
      <c r="I24" s="29"/>
      <c r="J24" s="29"/>
      <c r="K24" s="29"/>
      <c r="L24" s="29"/>
      <c r="M24" s="29"/>
      <c r="N24" s="29"/>
      <c r="O24" s="29"/>
      <c r="P24" s="29"/>
      <c r="Q24" s="29"/>
      <c r="R24" s="29"/>
      <c r="S24" s="29"/>
      <c r="T24" s="29"/>
      <c r="U24" s="29"/>
      <c r="V24" s="29"/>
      <c r="W24" s="29"/>
      <c r="X24" s="29"/>
      <c r="Y24" s="29"/>
      <c r="Z24" s="29"/>
    </row>
    <row r="25" spans="1:26" ht="15.75" customHeight="1" x14ac:dyDescent="0.25">
      <c r="A25" s="29"/>
      <c r="B25" s="549" t="s">
        <v>773</v>
      </c>
      <c r="C25" s="550"/>
      <c r="D25" s="550"/>
      <c r="E25" s="550"/>
      <c r="F25" s="550"/>
      <c r="G25" s="550"/>
      <c r="H25" s="550"/>
      <c r="I25" s="550"/>
      <c r="J25" s="550"/>
      <c r="K25" s="550"/>
      <c r="L25" s="550"/>
      <c r="M25" s="551"/>
      <c r="N25" s="29"/>
      <c r="O25" s="29"/>
      <c r="P25" s="29"/>
      <c r="Q25" s="29"/>
      <c r="R25" s="29"/>
      <c r="S25" s="29"/>
      <c r="T25" s="29"/>
      <c r="U25" s="29"/>
      <c r="V25" s="29"/>
      <c r="W25" s="29"/>
      <c r="X25" s="29"/>
      <c r="Y25" s="29"/>
      <c r="Z25" s="29"/>
    </row>
    <row r="26" spans="1:26" ht="15.75" customHeight="1" x14ac:dyDescent="0.25">
      <c r="A26" s="29"/>
      <c r="B26" s="2"/>
      <c r="C26" s="29"/>
      <c r="D26" s="29"/>
      <c r="E26" s="29"/>
      <c r="F26" s="29"/>
      <c r="G26" s="29"/>
      <c r="H26" s="29"/>
      <c r="I26" s="29"/>
      <c r="J26" s="29"/>
      <c r="K26" s="29"/>
      <c r="L26" s="29"/>
      <c r="M26" s="29"/>
      <c r="N26" s="29"/>
      <c r="O26" s="29"/>
      <c r="P26" s="29"/>
      <c r="Q26" s="29"/>
      <c r="R26" s="29"/>
      <c r="S26" s="29"/>
      <c r="T26" s="29"/>
      <c r="U26" s="29"/>
      <c r="V26" s="29"/>
      <c r="W26" s="29"/>
      <c r="X26" s="29"/>
      <c r="Y26" s="29"/>
      <c r="Z26" s="29"/>
    </row>
    <row r="27" spans="1:26" ht="15.75" customHeight="1" x14ac:dyDescent="0.25">
      <c r="A27" s="29"/>
      <c r="B27" s="555" t="s">
        <v>718</v>
      </c>
      <c r="C27" s="247">
        <v>0</v>
      </c>
      <c r="D27" s="247">
        <v>1</v>
      </c>
      <c r="E27" s="247">
        <v>2</v>
      </c>
      <c r="F27" s="247">
        <v>3</v>
      </c>
      <c r="G27" s="247">
        <v>4</v>
      </c>
      <c r="H27" s="247">
        <v>5</v>
      </c>
      <c r="I27" s="247">
        <v>6</v>
      </c>
      <c r="J27" s="247">
        <v>7</v>
      </c>
      <c r="K27" s="247">
        <v>8</v>
      </c>
      <c r="L27" s="247">
        <v>9</v>
      </c>
      <c r="M27" s="247">
        <v>10</v>
      </c>
      <c r="N27" s="29"/>
      <c r="O27" s="29"/>
      <c r="P27" s="29"/>
      <c r="Q27" s="29"/>
      <c r="R27" s="29"/>
      <c r="S27" s="29"/>
      <c r="T27" s="29"/>
      <c r="U27" s="29"/>
      <c r="V27" s="29"/>
      <c r="W27" s="29"/>
      <c r="X27" s="29"/>
      <c r="Y27" s="29"/>
      <c r="Z27" s="29"/>
    </row>
    <row r="28" spans="1:26" ht="15.75" customHeight="1" x14ac:dyDescent="0.25">
      <c r="A28" s="29"/>
      <c r="B28" s="517"/>
      <c r="C28" s="247">
        <v>2020</v>
      </c>
      <c r="D28" s="247">
        <v>2021</v>
      </c>
      <c r="E28" s="247">
        <v>2022</v>
      </c>
      <c r="F28" s="247">
        <v>2023</v>
      </c>
      <c r="G28" s="247">
        <v>2024</v>
      </c>
      <c r="H28" s="247">
        <v>2025</v>
      </c>
      <c r="I28" s="247">
        <v>2026</v>
      </c>
      <c r="J28" s="247">
        <v>2027</v>
      </c>
      <c r="K28" s="247">
        <v>2028</v>
      </c>
      <c r="L28" s="247">
        <v>2029</v>
      </c>
      <c r="M28" s="247">
        <v>2030</v>
      </c>
      <c r="N28" s="29"/>
      <c r="O28" s="29"/>
      <c r="P28" s="29"/>
      <c r="Q28" s="29"/>
      <c r="R28" s="29"/>
      <c r="S28" s="29"/>
      <c r="T28" s="29"/>
      <c r="U28" s="29"/>
      <c r="V28" s="29"/>
      <c r="W28" s="29"/>
      <c r="X28" s="29"/>
      <c r="Y28" s="29"/>
      <c r="Z28" s="29"/>
    </row>
    <row r="29" spans="1:26" ht="15.75" customHeight="1" x14ac:dyDescent="0.25">
      <c r="A29" s="29"/>
      <c r="B29" s="213" t="s">
        <v>719</v>
      </c>
      <c r="C29" s="247">
        <f>SUM(C30:C35)</f>
        <v>335487.14500000002</v>
      </c>
      <c r="D29" s="247"/>
      <c r="E29" s="247"/>
      <c r="F29" s="247"/>
      <c r="G29" s="247"/>
      <c r="H29" s="247"/>
      <c r="I29" s="247"/>
      <c r="J29" s="247"/>
      <c r="K29" s="247"/>
      <c r="L29" s="247"/>
      <c r="M29" s="247"/>
      <c r="N29" s="29"/>
      <c r="O29" s="29"/>
      <c r="P29" s="29"/>
      <c r="Q29" s="29"/>
      <c r="R29" s="29"/>
      <c r="S29" s="29"/>
      <c r="T29" s="29"/>
      <c r="U29" s="29"/>
      <c r="V29" s="29"/>
      <c r="W29" s="29"/>
      <c r="X29" s="29"/>
      <c r="Y29" s="29"/>
      <c r="Z29" s="29"/>
    </row>
    <row r="30" spans="1:26" ht="15.75" customHeight="1" x14ac:dyDescent="0.25">
      <c r="A30" s="29"/>
      <c r="B30" s="237" t="s">
        <v>720</v>
      </c>
      <c r="C30" s="243">
        <f>+'2.2. Costos Alternativa N2 PS'!D81</f>
        <v>32335</v>
      </c>
      <c r="D30" s="243"/>
      <c r="E30" s="243"/>
      <c r="F30" s="243"/>
      <c r="G30" s="243"/>
      <c r="H30" s="243"/>
      <c r="I30" s="243"/>
      <c r="J30" s="243"/>
      <c r="K30" s="243"/>
      <c r="L30" s="243"/>
      <c r="M30" s="243"/>
      <c r="N30" s="29"/>
      <c r="O30" s="29"/>
      <c r="P30" s="29"/>
      <c r="Q30" s="29"/>
      <c r="R30" s="29"/>
      <c r="S30" s="29"/>
      <c r="T30" s="29"/>
      <c r="U30" s="29"/>
      <c r="V30" s="29"/>
      <c r="W30" s="29"/>
      <c r="X30" s="29"/>
      <c r="Y30" s="29"/>
      <c r="Z30" s="29"/>
    </row>
    <row r="31" spans="1:26" ht="15.75" customHeight="1" x14ac:dyDescent="0.25">
      <c r="A31" s="29"/>
      <c r="B31" s="237" t="s">
        <v>721</v>
      </c>
      <c r="C31" s="243">
        <f>+'2.2. Costos Alternativa N2 PS'!D82</f>
        <v>227230.465</v>
      </c>
      <c r="D31" s="243"/>
      <c r="E31" s="243"/>
      <c r="F31" s="243"/>
      <c r="G31" s="243"/>
      <c r="H31" s="243"/>
      <c r="I31" s="243"/>
      <c r="J31" s="243"/>
      <c r="K31" s="243"/>
      <c r="L31" s="243"/>
      <c r="M31" s="243"/>
      <c r="N31" s="29"/>
      <c r="O31" s="29"/>
      <c r="P31" s="29"/>
      <c r="Q31" s="29"/>
      <c r="R31" s="29"/>
      <c r="S31" s="29"/>
      <c r="T31" s="29"/>
      <c r="U31" s="29"/>
      <c r="V31" s="29"/>
      <c r="W31" s="29"/>
      <c r="X31" s="29"/>
      <c r="Y31" s="29"/>
      <c r="Z31" s="29"/>
    </row>
    <row r="32" spans="1:26" ht="15.75" customHeight="1" x14ac:dyDescent="0.25">
      <c r="A32" s="29"/>
      <c r="B32" s="237" t="s">
        <v>596</v>
      </c>
      <c r="C32" s="243">
        <f>+'2.2. Costos Alternativa N2 PS'!D83</f>
        <v>14008.5</v>
      </c>
      <c r="D32" s="243"/>
      <c r="E32" s="243"/>
      <c r="F32" s="243"/>
      <c r="G32" s="243"/>
      <c r="H32" s="243"/>
      <c r="I32" s="243"/>
      <c r="J32" s="243"/>
      <c r="K32" s="243"/>
      <c r="L32" s="243"/>
      <c r="M32" s="243"/>
      <c r="N32" s="29"/>
      <c r="O32" s="29"/>
      <c r="P32" s="29"/>
      <c r="Q32" s="29"/>
      <c r="R32" s="29"/>
      <c r="S32" s="29"/>
      <c r="T32" s="29"/>
      <c r="U32" s="29"/>
      <c r="V32" s="29"/>
      <c r="W32" s="29"/>
      <c r="X32" s="29"/>
      <c r="Y32" s="29"/>
      <c r="Z32" s="29"/>
    </row>
    <row r="33" spans="1:26" ht="15.75" customHeight="1" x14ac:dyDescent="0.25">
      <c r="A33" s="29"/>
      <c r="B33" s="237" t="s">
        <v>722</v>
      </c>
      <c r="C33" s="243">
        <f>+'2.2. Costos Alternativa N2 PS'!D84</f>
        <v>18727.5</v>
      </c>
      <c r="D33" s="243"/>
      <c r="E33" s="243"/>
      <c r="F33" s="243"/>
      <c r="G33" s="243"/>
      <c r="H33" s="243"/>
      <c r="I33" s="243"/>
      <c r="J33" s="243"/>
      <c r="K33" s="243"/>
      <c r="L33" s="243"/>
      <c r="M33" s="243"/>
      <c r="N33" s="29"/>
      <c r="O33" s="29"/>
      <c r="P33" s="29"/>
      <c r="Q33" s="29"/>
      <c r="R33" s="29"/>
      <c r="S33" s="29"/>
      <c r="T33" s="29"/>
      <c r="U33" s="29"/>
      <c r="V33" s="29"/>
      <c r="W33" s="29"/>
      <c r="X33" s="29"/>
      <c r="Y33" s="29"/>
      <c r="Z33" s="29"/>
    </row>
    <row r="34" spans="1:26" ht="15.75" customHeight="1" x14ac:dyDescent="0.25">
      <c r="A34" s="29"/>
      <c r="B34" s="237" t="s">
        <v>723</v>
      </c>
      <c r="C34" s="243">
        <f>+'2.2. Costos Alternativa N2 PS'!D85</f>
        <v>16271.715</v>
      </c>
      <c r="D34" s="243"/>
      <c r="E34" s="243"/>
      <c r="F34" s="243"/>
      <c r="G34" s="243"/>
      <c r="H34" s="243"/>
      <c r="I34" s="243"/>
      <c r="J34" s="243"/>
      <c r="K34" s="243"/>
      <c r="L34" s="243"/>
      <c r="M34" s="243"/>
      <c r="N34" s="29"/>
      <c r="O34" s="29"/>
      <c r="P34" s="29"/>
      <c r="Q34" s="29"/>
      <c r="R34" s="29"/>
      <c r="S34" s="29"/>
      <c r="T34" s="29"/>
      <c r="U34" s="29"/>
      <c r="V34" s="29"/>
      <c r="W34" s="29"/>
      <c r="X34" s="29"/>
      <c r="Y34" s="29"/>
      <c r="Z34" s="29"/>
    </row>
    <row r="35" spans="1:26" ht="15.75" customHeight="1" x14ac:dyDescent="0.25">
      <c r="A35" s="29"/>
      <c r="B35" s="237" t="s">
        <v>724</v>
      </c>
      <c r="C35" s="243">
        <f>+'2.2. Costos Alternativa N2 PS'!D86</f>
        <v>26913.965</v>
      </c>
      <c r="D35" s="243"/>
      <c r="E35" s="243"/>
      <c r="F35" s="243"/>
      <c r="G35" s="243"/>
      <c r="H35" s="243"/>
      <c r="I35" s="243"/>
      <c r="J35" s="243"/>
      <c r="K35" s="243"/>
      <c r="L35" s="243"/>
      <c r="M35" s="243"/>
      <c r="N35" s="29"/>
      <c r="O35" s="29"/>
      <c r="P35" s="29"/>
      <c r="Q35" s="29"/>
      <c r="R35" s="29"/>
      <c r="S35" s="29"/>
      <c r="T35" s="29"/>
      <c r="U35" s="29"/>
      <c r="V35" s="29"/>
      <c r="W35" s="29"/>
      <c r="X35" s="29"/>
      <c r="Y35" s="29"/>
      <c r="Z35" s="29"/>
    </row>
    <row r="36" spans="1:26" ht="15.75" customHeight="1" x14ac:dyDescent="0.25">
      <c r="A36" s="29"/>
      <c r="B36" s="213" t="s">
        <v>725</v>
      </c>
      <c r="C36" s="247"/>
      <c r="D36" s="247">
        <f t="shared" ref="D36:M36" si="8">D37+D38</f>
        <v>582339.174</v>
      </c>
      <c r="E36" s="247">
        <f t="shared" si="8"/>
        <v>582339.174</v>
      </c>
      <c r="F36" s="247">
        <f t="shared" si="8"/>
        <v>582339.174</v>
      </c>
      <c r="G36" s="247">
        <f t="shared" si="8"/>
        <v>582339.174</v>
      </c>
      <c r="H36" s="247">
        <f t="shared" si="8"/>
        <v>582339.174</v>
      </c>
      <c r="I36" s="247">
        <f t="shared" si="8"/>
        <v>582339.174</v>
      </c>
      <c r="J36" s="247">
        <f t="shared" si="8"/>
        <v>582339.174</v>
      </c>
      <c r="K36" s="247">
        <f t="shared" si="8"/>
        <v>582339.174</v>
      </c>
      <c r="L36" s="247">
        <f t="shared" si="8"/>
        <v>582339.174</v>
      </c>
      <c r="M36" s="247">
        <f t="shared" si="8"/>
        <v>582339.174</v>
      </c>
      <c r="N36" s="29"/>
      <c r="O36" s="29"/>
      <c r="P36" s="29"/>
      <c r="Q36" s="29"/>
      <c r="R36" s="29"/>
      <c r="S36" s="29"/>
      <c r="T36" s="29"/>
      <c r="U36" s="29"/>
      <c r="V36" s="29"/>
      <c r="W36" s="29"/>
      <c r="X36" s="29"/>
      <c r="Y36" s="29"/>
      <c r="Z36" s="29"/>
    </row>
    <row r="37" spans="1:26" ht="15.75" customHeight="1" x14ac:dyDescent="0.25">
      <c r="A37" s="29"/>
      <c r="B37" s="237" t="s">
        <v>726</v>
      </c>
      <c r="C37" s="243"/>
      <c r="D37" s="243">
        <f>+'2.3. Costos O M PS'!C262</f>
        <v>132306.50400000002</v>
      </c>
      <c r="E37" s="243">
        <f t="shared" ref="E37:M37" si="9">+D37</f>
        <v>132306.50400000002</v>
      </c>
      <c r="F37" s="243">
        <f t="shared" si="9"/>
        <v>132306.50400000002</v>
      </c>
      <c r="G37" s="243">
        <f t="shared" si="9"/>
        <v>132306.50400000002</v>
      </c>
      <c r="H37" s="243">
        <f t="shared" si="9"/>
        <v>132306.50400000002</v>
      </c>
      <c r="I37" s="243">
        <f t="shared" si="9"/>
        <v>132306.50400000002</v>
      </c>
      <c r="J37" s="243">
        <f t="shared" si="9"/>
        <v>132306.50400000002</v>
      </c>
      <c r="K37" s="243">
        <f t="shared" si="9"/>
        <v>132306.50400000002</v>
      </c>
      <c r="L37" s="243">
        <f t="shared" si="9"/>
        <v>132306.50400000002</v>
      </c>
      <c r="M37" s="243">
        <f t="shared" si="9"/>
        <v>132306.50400000002</v>
      </c>
      <c r="N37" s="29"/>
      <c r="O37" s="29"/>
      <c r="P37" s="29"/>
      <c r="Q37" s="29"/>
      <c r="R37" s="29"/>
      <c r="S37" s="29"/>
      <c r="T37" s="29"/>
      <c r="U37" s="29"/>
      <c r="V37" s="29"/>
      <c r="W37" s="29"/>
      <c r="X37" s="29"/>
      <c r="Y37" s="29"/>
      <c r="Z37" s="29"/>
    </row>
    <row r="38" spans="1:26" ht="15.75" customHeight="1" x14ac:dyDescent="0.25">
      <c r="A38" s="29"/>
      <c r="B38" s="237" t="s">
        <v>727</v>
      </c>
      <c r="C38" s="243"/>
      <c r="D38" s="243">
        <f>+'2.3. Costos O M PS'!C265</f>
        <v>450032.67</v>
      </c>
      <c r="E38" s="243">
        <f t="shared" ref="E38:M38" si="10">+D38</f>
        <v>450032.67</v>
      </c>
      <c r="F38" s="243">
        <f t="shared" si="10"/>
        <v>450032.67</v>
      </c>
      <c r="G38" s="243">
        <f t="shared" si="10"/>
        <v>450032.67</v>
      </c>
      <c r="H38" s="243">
        <f t="shared" si="10"/>
        <v>450032.67</v>
      </c>
      <c r="I38" s="243">
        <f t="shared" si="10"/>
        <v>450032.67</v>
      </c>
      <c r="J38" s="243">
        <f t="shared" si="10"/>
        <v>450032.67</v>
      </c>
      <c r="K38" s="243">
        <f t="shared" si="10"/>
        <v>450032.67</v>
      </c>
      <c r="L38" s="243">
        <f t="shared" si="10"/>
        <v>450032.67</v>
      </c>
      <c r="M38" s="243">
        <f t="shared" si="10"/>
        <v>450032.67</v>
      </c>
      <c r="N38" s="29"/>
      <c r="O38" s="29"/>
      <c r="P38" s="29"/>
      <c r="Q38" s="29"/>
      <c r="R38" s="29"/>
      <c r="S38" s="29"/>
      <c r="T38" s="29"/>
      <c r="U38" s="29"/>
      <c r="V38" s="29"/>
      <c r="W38" s="29"/>
      <c r="X38" s="29"/>
      <c r="Y38" s="29"/>
      <c r="Z38" s="29"/>
    </row>
    <row r="39" spans="1:26" ht="15.75" customHeight="1" x14ac:dyDescent="0.25">
      <c r="A39" s="29"/>
      <c r="B39" s="213" t="s">
        <v>728</v>
      </c>
      <c r="C39" s="247"/>
      <c r="D39" s="247">
        <f t="shared" ref="D39:M39" si="11">D40+D41</f>
        <v>75510.390000000014</v>
      </c>
      <c r="E39" s="247">
        <f t="shared" si="11"/>
        <v>75510.390000000014</v>
      </c>
      <c r="F39" s="247">
        <f t="shared" si="11"/>
        <v>75510.390000000014</v>
      </c>
      <c r="G39" s="247">
        <f t="shared" si="11"/>
        <v>75510.390000000014</v>
      </c>
      <c r="H39" s="247">
        <f t="shared" si="11"/>
        <v>75510.390000000014</v>
      </c>
      <c r="I39" s="247">
        <f t="shared" si="11"/>
        <v>75510.390000000014</v>
      </c>
      <c r="J39" s="247">
        <f t="shared" si="11"/>
        <v>75510.390000000014</v>
      </c>
      <c r="K39" s="247">
        <f t="shared" si="11"/>
        <v>75510.390000000014</v>
      </c>
      <c r="L39" s="247">
        <f t="shared" si="11"/>
        <v>75510.390000000014</v>
      </c>
      <c r="M39" s="247">
        <f t="shared" si="11"/>
        <v>75510.390000000014</v>
      </c>
      <c r="N39" s="29"/>
      <c r="O39" s="29"/>
      <c r="P39" s="29"/>
      <c r="Q39" s="29"/>
      <c r="R39" s="29"/>
      <c r="S39" s="29"/>
      <c r="T39" s="29"/>
      <c r="U39" s="29"/>
      <c r="V39" s="29"/>
      <c r="W39" s="29"/>
      <c r="X39" s="29"/>
      <c r="Y39" s="29"/>
      <c r="Z39" s="29"/>
    </row>
    <row r="40" spans="1:26" ht="15.75" customHeight="1" x14ac:dyDescent="0.25">
      <c r="A40" s="29"/>
      <c r="B40" s="237" t="s">
        <v>729</v>
      </c>
      <c r="C40" s="243"/>
      <c r="D40" s="243">
        <f>+'2.3. Costos O M PS'!C53</f>
        <v>60509.640000000007</v>
      </c>
      <c r="E40" s="243">
        <f t="shared" ref="E40:M40" si="12">+D40</f>
        <v>60509.640000000007</v>
      </c>
      <c r="F40" s="243">
        <f t="shared" si="12"/>
        <v>60509.640000000007</v>
      </c>
      <c r="G40" s="243">
        <f t="shared" si="12"/>
        <v>60509.640000000007</v>
      </c>
      <c r="H40" s="243">
        <f t="shared" si="12"/>
        <v>60509.640000000007</v>
      </c>
      <c r="I40" s="243">
        <f t="shared" si="12"/>
        <v>60509.640000000007</v>
      </c>
      <c r="J40" s="243">
        <f t="shared" si="12"/>
        <v>60509.640000000007</v>
      </c>
      <c r="K40" s="243">
        <f t="shared" si="12"/>
        <v>60509.640000000007</v>
      </c>
      <c r="L40" s="243">
        <f t="shared" si="12"/>
        <v>60509.640000000007</v>
      </c>
      <c r="M40" s="243">
        <f t="shared" si="12"/>
        <v>60509.640000000007</v>
      </c>
      <c r="N40" s="29"/>
      <c r="O40" s="29"/>
      <c r="P40" s="29"/>
      <c r="Q40" s="29"/>
      <c r="R40" s="29"/>
      <c r="S40" s="29"/>
      <c r="T40" s="29"/>
      <c r="U40" s="29"/>
      <c r="V40" s="29"/>
      <c r="W40" s="29"/>
      <c r="X40" s="29"/>
      <c r="Y40" s="29"/>
      <c r="Z40" s="29"/>
    </row>
    <row r="41" spans="1:26" ht="15.75" customHeight="1" x14ac:dyDescent="0.25">
      <c r="A41" s="29"/>
      <c r="B41" s="237" t="s">
        <v>730</v>
      </c>
      <c r="C41" s="243"/>
      <c r="D41" s="243">
        <f>+'2.3. Costos O M PS'!C56</f>
        <v>15000.75</v>
      </c>
      <c r="E41" s="243">
        <f t="shared" ref="E41:M41" si="13">+D41</f>
        <v>15000.75</v>
      </c>
      <c r="F41" s="243">
        <f t="shared" si="13"/>
        <v>15000.75</v>
      </c>
      <c r="G41" s="243">
        <f t="shared" si="13"/>
        <v>15000.75</v>
      </c>
      <c r="H41" s="243">
        <f t="shared" si="13"/>
        <v>15000.75</v>
      </c>
      <c r="I41" s="243">
        <f t="shared" si="13"/>
        <v>15000.75</v>
      </c>
      <c r="J41" s="243">
        <f t="shared" si="13"/>
        <v>15000.75</v>
      </c>
      <c r="K41" s="243">
        <f t="shared" si="13"/>
        <v>15000.75</v>
      </c>
      <c r="L41" s="243">
        <f t="shared" si="13"/>
        <v>15000.75</v>
      </c>
      <c r="M41" s="243">
        <f t="shared" si="13"/>
        <v>15000.75</v>
      </c>
      <c r="N41" s="29"/>
      <c r="O41" s="29"/>
      <c r="P41" s="29"/>
      <c r="Q41" s="29"/>
      <c r="R41" s="29"/>
      <c r="S41" s="29"/>
      <c r="T41" s="29"/>
      <c r="U41" s="29"/>
      <c r="V41" s="29"/>
      <c r="W41" s="29"/>
      <c r="X41" s="29"/>
      <c r="Y41" s="29"/>
      <c r="Z41" s="29"/>
    </row>
    <row r="42" spans="1:26" ht="15.75" customHeight="1" x14ac:dyDescent="0.25">
      <c r="A42" s="29"/>
      <c r="B42" s="213" t="s">
        <v>731</v>
      </c>
      <c r="C42" s="247">
        <f>C29</f>
        <v>335487.14500000002</v>
      </c>
      <c r="D42" s="247">
        <f>D36-D39</f>
        <v>506828.78399999999</v>
      </c>
      <c r="E42" s="247">
        <f>E36-E39</f>
        <v>506828.78399999999</v>
      </c>
      <c r="F42" s="247">
        <f>F36-F39</f>
        <v>506828.78399999999</v>
      </c>
      <c r="G42" s="247">
        <f>G36-G39</f>
        <v>506828.78399999999</v>
      </c>
      <c r="H42" s="247">
        <f>H36-H39</f>
        <v>506828.78399999999</v>
      </c>
      <c r="I42" s="247">
        <f t="shared" ref="I42:M42" si="14">I36-I39</f>
        <v>506828.78399999999</v>
      </c>
      <c r="J42" s="247">
        <f t="shared" si="14"/>
        <v>506828.78399999999</v>
      </c>
      <c r="K42" s="247">
        <f t="shared" si="14"/>
        <v>506828.78399999999</v>
      </c>
      <c r="L42" s="247">
        <f t="shared" si="14"/>
        <v>506828.78399999999</v>
      </c>
      <c r="M42" s="247">
        <f t="shared" si="14"/>
        <v>506828.78399999999</v>
      </c>
      <c r="N42" s="29"/>
      <c r="O42" s="29"/>
      <c r="P42" s="29"/>
      <c r="Q42" s="29"/>
      <c r="R42" s="29"/>
      <c r="S42" s="29"/>
      <c r="T42" s="29"/>
      <c r="U42" s="29"/>
      <c r="V42" s="29"/>
      <c r="W42" s="29"/>
      <c r="X42" s="29"/>
      <c r="Y42" s="29"/>
      <c r="Z42" s="29"/>
    </row>
    <row r="43" spans="1:26" ht="15.75" customHeight="1" x14ac:dyDescent="0.25">
      <c r="A43" s="29"/>
      <c r="B43" s="2"/>
      <c r="C43" s="29"/>
      <c r="D43" s="29"/>
      <c r="E43" s="29"/>
      <c r="F43" s="29"/>
      <c r="G43" s="29"/>
      <c r="H43" s="29"/>
      <c r="I43" s="29"/>
      <c r="J43" s="29"/>
      <c r="K43" s="29"/>
      <c r="L43" s="29"/>
      <c r="M43" s="29"/>
      <c r="N43" s="29"/>
      <c r="O43" s="29"/>
      <c r="P43" s="29"/>
      <c r="Q43" s="29"/>
      <c r="R43" s="29"/>
      <c r="S43" s="29"/>
      <c r="T43" s="29"/>
      <c r="U43" s="29"/>
      <c r="V43" s="29"/>
      <c r="W43" s="29"/>
      <c r="X43" s="29"/>
      <c r="Y43" s="29"/>
      <c r="Z43" s="29"/>
    </row>
    <row r="44" spans="1:26" ht="15.75" customHeight="1" x14ac:dyDescent="0.25">
      <c r="A44" s="29"/>
      <c r="B44" s="2"/>
      <c r="C44" s="29"/>
      <c r="D44" s="29"/>
      <c r="E44" s="29"/>
      <c r="F44" s="29"/>
      <c r="G44" s="29"/>
      <c r="H44" s="29"/>
      <c r="I44" s="29"/>
      <c r="J44" s="29"/>
      <c r="K44" s="29"/>
      <c r="L44" s="29"/>
      <c r="M44" s="29"/>
      <c r="N44" s="29"/>
      <c r="O44" s="29"/>
      <c r="P44" s="29"/>
      <c r="Q44" s="29"/>
      <c r="R44" s="29"/>
      <c r="S44" s="29"/>
      <c r="T44" s="29"/>
      <c r="U44" s="29"/>
      <c r="V44" s="29"/>
      <c r="W44" s="29"/>
      <c r="X44" s="29"/>
      <c r="Y44" s="29"/>
      <c r="Z44" s="29"/>
    </row>
    <row r="45" spans="1:26" ht="15.75" customHeight="1" x14ac:dyDescent="0.25">
      <c r="A45" s="29"/>
      <c r="B45" s="2"/>
      <c r="C45" s="29"/>
      <c r="D45" s="29"/>
      <c r="E45" s="29"/>
      <c r="F45" s="29"/>
      <c r="G45" s="29"/>
      <c r="H45" s="29"/>
      <c r="I45" s="29"/>
      <c r="J45" s="29"/>
      <c r="K45" s="29"/>
      <c r="L45" s="29"/>
      <c r="M45" s="29"/>
      <c r="N45" s="29"/>
      <c r="O45" s="29"/>
      <c r="P45" s="29"/>
      <c r="Q45" s="29"/>
      <c r="R45" s="29"/>
      <c r="S45" s="29"/>
      <c r="T45" s="29"/>
      <c r="U45" s="29"/>
      <c r="V45" s="29"/>
      <c r="W45" s="29"/>
      <c r="X45" s="29"/>
      <c r="Y45" s="29"/>
      <c r="Z45" s="29"/>
    </row>
    <row r="46" spans="1:26" ht="15.75" customHeight="1" x14ac:dyDescent="0.25">
      <c r="A46" s="29"/>
      <c r="B46" s="2"/>
      <c r="C46" s="29"/>
      <c r="D46" s="29"/>
      <c r="E46" s="29"/>
      <c r="F46" s="29"/>
      <c r="G46" s="29"/>
      <c r="H46" s="29"/>
      <c r="I46" s="29"/>
      <c r="J46" s="29"/>
      <c r="K46" s="29"/>
      <c r="L46" s="29"/>
      <c r="M46" s="29"/>
      <c r="N46" s="29"/>
      <c r="O46" s="29"/>
      <c r="P46" s="29"/>
      <c r="Q46" s="29"/>
      <c r="R46" s="29"/>
      <c r="S46" s="29"/>
      <c r="T46" s="29"/>
      <c r="U46" s="29"/>
      <c r="V46" s="29"/>
      <c r="W46" s="29"/>
      <c r="X46" s="29"/>
      <c r="Y46" s="29"/>
      <c r="Z46" s="29"/>
    </row>
    <row r="47" spans="1:26" ht="15.75" customHeight="1" x14ac:dyDescent="0.25">
      <c r="A47" s="29"/>
      <c r="B47" s="2"/>
      <c r="C47" s="29"/>
      <c r="D47" s="29"/>
      <c r="E47" s="29"/>
      <c r="F47" s="29"/>
      <c r="G47" s="29"/>
      <c r="H47" s="29"/>
      <c r="I47" s="29"/>
      <c r="J47" s="29"/>
      <c r="K47" s="29"/>
      <c r="L47" s="29"/>
      <c r="M47" s="29"/>
      <c r="N47" s="29"/>
      <c r="O47" s="29"/>
      <c r="P47" s="29"/>
      <c r="Q47" s="29"/>
      <c r="R47" s="29"/>
      <c r="S47" s="29"/>
      <c r="T47" s="29"/>
      <c r="U47" s="29"/>
      <c r="V47" s="29"/>
      <c r="W47" s="29"/>
      <c r="X47" s="29"/>
      <c r="Y47" s="29"/>
      <c r="Z47" s="29"/>
    </row>
    <row r="48" spans="1:26" ht="15.75" customHeight="1" x14ac:dyDescent="0.25">
      <c r="A48" s="29"/>
      <c r="B48" s="2"/>
      <c r="C48" s="29"/>
      <c r="D48" s="29"/>
      <c r="E48" s="29"/>
      <c r="F48" s="29"/>
      <c r="G48" s="29"/>
      <c r="H48" s="29"/>
      <c r="I48" s="29"/>
      <c r="J48" s="29"/>
      <c r="K48" s="29"/>
      <c r="L48" s="29"/>
      <c r="M48" s="29"/>
      <c r="N48" s="29"/>
      <c r="O48" s="29"/>
      <c r="P48" s="29"/>
      <c r="Q48" s="29"/>
      <c r="R48" s="29"/>
      <c r="S48" s="29"/>
      <c r="T48" s="29"/>
      <c r="U48" s="29"/>
      <c r="V48" s="29"/>
      <c r="W48" s="29"/>
      <c r="X48" s="29"/>
      <c r="Y48" s="29"/>
      <c r="Z48" s="29"/>
    </row>
    <row r="49" spans="1:26" ht="15.75" customHeight="1" x14ac:dyDescent="0.25">
      <c r="A49" s="29"/>
      <c r="B49" s="2"/>
      <c r="C49" s="29"/>
      <c r="D49" s="29"/>
      <c r="E49" s="29"/>
      <c r="F49" s="29"/>
      <c r="G49" s="29"/>
      <c r="H49" s="29"/>
      <c r="I49" s="29"/>
      <c r="J49" s="29"/>
      <c r="K49" s="29"/>
      <c r="L49" s="29"/>
      <c r="M49" s="29"/>
      <c r="N49" s="29"/>
      <c r="O49" s="29"/>
      <c r="P49" s="29"/>
      <c r="Q49" s="29"/>
      <c r="R49" s="29"/>
      <c r="S49" s="29"/>
      <c r="T49" s="29"/>
      <c r="U49" s="29"/>
      <c r="V49" s="29"/>
      <c r="W49" s="29"/>
      <c r="X49" s="29"/>
      <c r="Y49" s="29"/>
      <c r="Z49" s="29"/>
    </row>
    <row r="50" spans="1:26" ht="15.75" customHeight="1" x14ac:dyDescent="0.25">
      <c r="A50" s="29"/>
      <c r="B50" s="2"/>
      <c r="C50" s="29"/>
      <c r="D50" s="29"/>
      <c r="E50" s="29"/>
      <c r="F50" s="29"/>
      <c r="G50" s="29"/>
      <c r="H50" s="29"/>
      <c r="I50" s="29"/>
      <c r="J50" s="29"/>
      <c r="K50" s="29"/>
      <c r="L50" s="29"/>
      <c r="M50" s="29"/>
      <c r="N50" s="29"/>
      <c r="O50" s="29"/>
      <c r="P50" s="29"/>
      <c r="Q50" s="29"/>
      <c r="R50" s="29"/>
      <c r="S50" s="29"/>
      <c r="T50" s="29"/>
      <c r="U50" s="29"/>
      <c r="V50" s="29"/>
      <c r="W50" s="29"/>
      <c r="X50" s="29"/>
      <c r="Y50" s="29"/>
      <c r="Z50" s="29"/>
    </row>
    <row r="51" spans="1:26" ht="15.75" customHeight="1" x14ac:dyDescent="0.25">
      <c r="A51" s="29"/>
      <c r="B51" s="2"/>
      <c r="C51" s="29"/>
      <c r="D51" s="29"/>
      <c r="E51" s="29"/>
      <c r="F51" s="29"/>
      <c r="G51" s="29"/>
      <c r="H51" s="29"/>
      <c r="I51" s="29"/>
      <c r="J51" s="29"/>
      <c r="K51" s="29"/>
      <c r="L51" s="29"/>
      <c r="M51" s="29"/>
      <c r="N51" s="29"/>
      <c r="O51" s="29"/>
      <c r="P51" s="29"/>
      <c r="Q51" s="29"/>
      <c r="R51" s="29"/>
      <c r="S51" s="29"/>
      <c r="T51" s="29"/>
      <c r="U51" s="29"/>
      <c r="V51" s="29"/>
      <c r="W51" s="29"/>
      <c r="X51" s="29"/>
      <c r="Y51" s="29"/>
      <c r="Z51" s="29"/>
    </row>
    <row r="52" spans="1:26" ht="15.75" customHeight="1" x14ac:dyDescent="0.25">
      <c r="A52" s="29"/>
      <c r="B52" s="2"/>
      <c r="C52" s="29"/>
      <c r="D52" s="29"/>
      <c r="E52" s="29"/>
      <c r="F52" s="29"/>
      <c r="G52" s="29"/>
      <c r="H52" s="29"/>
      <c r="I52" s="29"/>
      <c r="J52" s="29"/>
      <c r="K52" s="29"/>
      <c r="L52" s="29"/>
      <c r="M52" s="29"/>
      <c r="N52" s="29"/>
      <c r="O52" s="29"/>
      <c r="P52" s="29"/>
      <c r="Q52" s="29"/>
      <c r="R52" s="29"/>
      <c r="S52" s="29"/>
      <c r="T52" s="29"/>
      <c r="U52" s="29"/>
      <c r="V52" s="29"/>
      <c r="W52" s="29"/>
      <c r="X52" s="29"/>
      <c r="Y52" s="29"/>
      <c r="Z52" s="29"/>
    </row>
    <row r="53" spans="1:26" ht="15.75" customHeight="1" x14ac:dyDescent="0.25">
      <c r="A53" s="29"/>
      <c r="B53" s="2"/>
      <c r="C53" s="29"/>
      <c r="D53" s="29"/>
      <c r="E53" s="29"/>
      <c r="F53" s="29"/>
      <c r="G53" s="29"/>
      <c r="H53" s="29"/>
      <c r="I53" s="29"/>
      <c r="J53" s="29"/>
      <c r="K53" s="29"/>
      <c r="L53" s="29"/>
      <c r="M53" s="29"/>
      <c r="N53" s="29"/>
      <c r="O53" s="29"/>
      <c r="P53" s="29"/>
      <c r="Q53" s="29"/>
      <c r="R53" s="29"/>
      <c r="S53" s="29"/>
      <c r="T53" s="29"/>
      <c r="U53" s="29"/>
      <c r="V53" s="29"/>
      <c r="W53" s="29"/>
      <c r="X53" s="29"/>
      <c r="Y53" s="29"/>
      <c r="Z53" s="29"/>
    </row>
    <row r="54" spans="1:26" ht="15.75" customHeight="1" x14ac:dyDescent="0.25">
      <c r="A54" s="29"/>
      <c r="B54" s="2"/>
      <c r="C54" s="29"/>
      <c r="D54" s="29"/>
      <c r="E54" s="29"/>
      <c r="F54" s="29"/>
      <c r="G54" s="29"/>
      <c r="H54" s="29"/>
      <c r="I54" s="29"/>
      <c r="J54" s="29"/>
      <c r="K54" s="29"/>
      <c r="L54" s="29"/>
      <c r="M54" s="29"/>
      <c r="N54" s="29"/>
      <c r="O54" s="29"/>
      <c r="P54" s="29"/>
      <c r="Q54" s="29"/>
      <c r="R54" s="29"/>
      <c r="S54" s="29"/>
      <c r="T54" s="29"/>
      <c r="U54" s="29"/>
      <c r="V54" s="29"/>
      <c r="W54" s="29"/>
      <c r="X54" s="29"/>
      <c r="Y54" s="29"/>
      <c r="Z54" s="29"/>
    </row>
    <row r="55" spans="1:26" ht="15.75" customHeight="1" x14ac:dyDescent="0.25">
      <c r="A55" s="29"/>
      <c r="B55" s="2"/>
      <c r="C55" s="29"/>
      <c r="D55" s="29"/>
      <c r="E55" s="29"/>
      <c r="F55" s="29"/>
      <c r="G55" s="29"/>
      <c r="H55" s="29"/>
      <c r="I55" s="29"/>
      <c r="J55" s="29"/>
      <c r="K55" s="29"/>
      <c r="L55" s="29"/>
      <c r="M55" s="29"/>
      <c r="N55" s="29"/>
      <c r="O55" s="29"/>
      <c r="P55" s="29"/>
      <c r="Q55" s="29"/>
      <c r="R55" s="29"/>
      <c r="S55" s="29"/>
      <c r="T55" s="29"/>
      <c r="U55" s="29"/>
      <c r="V55" s="29"/>
      <c r="W55" s="29"/>
      <c r="X55" s="29"/>
      <c r="Y55" s="29"/>
      <c r="Z55" s="29"/>
    </row>
    <row r="56" spans="1:26" ht="15.75" customHeight="1" x14ac:dyDescent="0.25">
      <c r="A56" s="29"/>
      <c r="B56" s="2"/>
      <c r="C56" s="29"/>
      <c r="D56" s="29"/>
      <c r="E56" s="29"/>
      <c r="F56" s="29"/>
      <c r="G56" s="29"/>
      <c r="H56" s="29"/>
      <c r="I56" s="29"/>
      <c r="J56" s="29"/>
      <c r="K56" s="29"/>
      <c r="L56" s="29"/>
      <c r="M56" s="29"/>
      <c r="N56" s="29"/>
      <c r="O56" s="29"/>
      <c r="P56" s="29"/>
      <c r="Q56" s="29"/>
      <c r="R56" s="29"/>
      <c r="S56" s="29"/>
      <c r="T56" s="29"/>
      <c r="U56" s="29"/>
      <c r="V56" s="29"/>
      <c r="W56" s="29"/>
      <c r="X56" s="29"/>
      <c r="Y56" s="29"/>
      <c r="Z56" s="29"/>
    </row>
    <row r="57" spans="1:26" ht="15.75" customHeight="1" x14ac:dyDescent="0.25">
      <c r="A57" s="29"/>
      <c r="B57" s="2"/>
      <c r="C57" s="29"/>
      <c r="D57" s="29"/>
      <c r="E57" s="29"/>
      <c r="F57" s="29"/>
      <c r="G57" s="29"/>
      <c r="H57" s="29"/>
      <c r="I57" s="29"/>
      <c r="J57" s="29"/>
      <c r="K57" s="29"/>
      <c r="L57" s="29"/>
      <c r="M57" s="29"/>
      <c r="N57" s="29"/>
      <c r="O57" s="29"/>
      <c r="P57" s="29"/>
      <c r="Q57" s="29"/>
      <c r="R57" s="29"/>
      <c r="S57" s="29"/>
      <c r="T57" s="29"/>
      <c r="U57" s="29"/>
      <c r="V57" s="29"/>
      <c r="W57" s="29"/>
      <c r="X57" s="29"/>
      <c r="Y57" s="29"/>
      <c r="Z57" s="29"/>
    </row>
    <row r="58" spans="1:26" ht="15.75" customHeight="1" x14ac:dyDescent="0.25">
      <c r="A58" s="29"/>
      <c r="B58" s="2"/>
      <c r="C58" s="29"/>
      <c r="D58" s="29"/>
      <c r="E58" s="29"/>
      <c r="F58" s="29"/>
      <c r="G58" s="29"/>
      <c r="H58" s="29"/>
      <c r="I58" s="29"/>
      <c r="J58" s="29"/>
      <c r="K58" s="29"/>
      <c r="L58" s="29"/>
      <c r="M58" s="29"/>
      <c r="N58" s="29"/>
      <c r="O58" s="29"/>
      <c r="P58" s="29"/>
      <c r="Q58" s="29"/>
      <c r="R58" s="29"/>
      <c r="S58" s="29"/>
      <c r="T58" s="29"/>
      <c r="U58" s="29"/>
      <c r="V58" s="29"/>
      <c r="W58" s="29"/>
      <c r="X58" s="29"/>
      <c r="Y58" s="29"/>
      <c r="Z58" s="29"/>
    </row>
    <row r="59" spans="1:26" ht="15.75" customHeight="1" x14ac:dyDescent="0.25">
      <c r="A59" s="29"/>
      <c r="B59" s="2"/>
      <c r="C59" s="29"/>
      <c r="D59" s="29"/>
      <c r="E59" s="29"/>
      <c r="F59" s="29"/>
      <c r="G59" s="29"/>
      <c r="H59" s="29"/>
      <c r="I59" s="29"/>
      <c r="J59" s="29"/>
      <c r="K59" s="29"/>
      <c r="L59" s="29"/>
      <c r="M59" s="29"/>
      <c r="N59" s="29"/>
      <c r="O59" s="29"/>
      <c r="P59" s="29"/>
      <c r="Q59" s="29"/>
      <c r="R59" s="29"/>
      <c r="S59" s="29"/>
      <c r="T59" s="29"/>
      <c r="U59" s="29"/>
      <c r="V59" s="29"/>
      <c r="W59" s="29"/>
      <c r="X59" s="29"/>
      <c r="Y59" s="29"/>
      <c r="Z59" s="29"/>
    </row>
    <row r="60" spans="1:26" ht="15.75" customHeight="1" x14ac:dyDescent="0.25">
      <c r="A60" s="29"/>
      <c r="B60" s="2"/>
      <c r="C60" s="29"/>
      <c r="D60" s="29"/>
      <c r="E60" s="29"/>
      <c r="F60" s="29"/>
      <c r="G60" s="29"/>
      <c r="H60" s="29"/>
      <c r="I60" s="29"/>
      <c r="J60" s="29"/>
      <c r="K60" s="29"/>
      <c r="L60" s="29"/>
      <c r="M60" s="29"/>
      <c r="N60" s="29"/>
      <c r="O60" s="29"/>
      <c r="P60" s="29"/>
      <c r="Q60" s="29"/>
      <c r="R60" s="29"/>
      <c r="S60" s="29"/>
      <c r="T60" s="29"/>
      <c r="U60" s="29"/>
      <c r="V60" s="29"/>
      <c r="W60" s="29"/>
      <c r="X60" s="29"/>
      <c r="Y60" s="29"/>
      <c r="Z60" s="29"/>
    </row>
    <row r="61" spans="1:26" ht="15.75" customHeight="1" x14ac:dyDescent="0.25">
      <c r="A61" s="29"/>
      <c r="B61" s="2"/>
      <c r="C61" s="29"/>
      <c r="D61" s="29"/>
      <c r="E61" s="29"/>
      <c r="F61" s="29"/>
      <c r="G61" s="29"/>
      <c r="H61" s="29"/>
      <c r="I61" s="29"/>
      <c r="J61" s="29"/>
      <c r="K61" s="29"/>
      <c r="L61" s="29"/>
      <c r="M61" s="29"/>
      <c r="N61" s="29"/>
      <c r="O61" s="29"/>
      <c r="P61" s="29"/>
      <c r="Q61" s="29"/>
      <c r="R61" s="29"/>
      <c r="S61" s="29"/>
      <c r="T61" s="29"/>
      <c r="U61" s="29"/>
      <c r="V61" s="29"/>
      <c r="W61" s="29"/>
      <c r="X61" s="29"/>
      <c r="Y61" s="29"/>
      <c r="Z61" s="29"/>
    </row>
    <row r="62" spans="1:26" ht="15.75" customHeight="1" x14ac:dyDescent="0.25">
      <c r="A62" s="29"/>
      <c r="B62" s="2"/>
      <c r="C62" s="29"/>
      <c r="D62" s="29"/>
      <c r="E62" s="29"/>
      <c r="F62" s="29"/>
      <c r="G62" s="29"/>
      <c r="H62" s="29"/>
      <c r="I62" s="29"/>
      <c r="J62" s="29"/>
      <c r="K62" s="29"/>
      <c r="L62" s="29"/>
      <c r="M62" s="29"/>
      <c r="N62" s="29"/>
      <c r="O62" s="29"/>
      <c r="P62" s="29"/>
      <c r="Q62" s="29"/>
      <c r="R62" s="29"/>
      <c r="S62" s="29"/>
      <c r="T62" s="29"/>
      <c r="U62" s="29"/>
      <c r="V62" s="29"/>
      <c r="W62" s="29"/>
      <c r="X62" s="29"/>
      <c r="Y62" s="29"/>
      <c r="Z62" s="29"/>
    </row>
    <row r="63" spans="1:26" ht="15.75" customHeight="1" x14ac:dyDescent="0.25">
      <c r="A63" s="29"/>
      <c r="B63" s="2"/>
      <c r="C63" s="29"/>
      <c r="D63" s="29"/>
      <c r="E63" s="29"/>
      <c r="F63" s="29"/>
      <c r="G63" s="29"/>
      <c r="H63" s="29"/>
      <c r="I63" s="29"/>
      <c r="J63" s="29"/>
      <c r="K63" s="29"/>
      <c r="L63" s="29"/>
      <c r="M63" s="29"/>
      <c r="N63" s="29"/>
      <c r="O63" s="29"/>
      <c r="P63" s="29"/>
      <c r="Q63" s="29"/>
      <c r="R63" s="29"/>
      <c r="S63" s="29"/>
      <c r="T63" s="29"/>
      <c r="U63" s="29"/>
      <c r="V63" s="29"/>
      <c r="W63" s="29"/>
      <c r="X63" s="29"/>
      <c r="Y63" s="29"/>
      <c r="Z63" s="29"/>
    </row>
    <row r="64" spans="1:26" ht="15.75" customHeight="1" x14ac:dyDescent="0.25">
      <c r="A64" s="29"/>
      <c r="B64" s="2"/>
      <c r="C64" s="29"/>
      <c r="D64" s="29"/>
      <c r="E64" s="29"/>
      <c r="F64" s="29"/>
      <c r="G64" s="29"/>
      <c r="H64" s="29"/>
      <c r="I64" s="29"/>
      <c r="J64" s="29"/>
      <c r="K64" s="29"/>
      <c r="L64" s="29"/>
      <c r="M64" s="29"/>
      <c r="N64" s="29"/>
      <c r="O64" s="29"/>
      <c r="P64" s="29"/>
      <c r="Q64" s="29"/>
      <c r="R64" s="29"/>
      <c r="S64" s="29"/>
      <c r="T64" s="29"/>
      <c r="U64" s="29"/>
      <c r="V64" s="29"/>
      <c r="W64" s="29"/>
      <c r="X64" s="29"/>
      <c r="Y64" s="29"/>
      <c r="Z64" s="29"/>
    </row>
    <row r="65" spans="1:26" ht="15.75" customHeight="1" x14ac:dyDescent="0.25">
      <c r="A65" s="29"/>
      <c r="B65" s="2"/>
      <c r="C65" s="29"/>
      <c r="D65" s="29"/>
      <c r="E65" s="29"/>
      <c r="F65" s="29"/>
      <c r="G65" s="29"/>
      <c r="H65" s="29"/>
      <c r="I65" s="29"/>
      <c r="J65" s="29"/>
      <c r="K65" s="29"/>
      <c r="L65" s="29"/>
      <c r="M65" s="29"/>
      <c r="N65" s="29"/>
      <c r="O65" s="29"/>
      <c r="P65" s="29"/>
      <c r="Q65" s="29"/>
      <c r="R65" s="29"/>
      <c r="S65" s="29"/>
      <c r="T65" s="29"/>
      <c r="U65" s="29"/>
      <c r="V65" s="29"/>
      <c r="W65" s="29"/>
      <c r="X65" s="29"/>
      <c r="Y65" s="29"/>
      <c r="Z65" s="29"/>
    </row>
    <row r="66" spans="1:26" ht="15.75" customHeight="1" x14ac:dyDescent="0.25">
      <c r="A66" s="29"/>
      <c r="B66" s="2"/>
      <c r="C66" s="29"/>
      <c r="D66" s="29"/>
      <c r="E66" s="29"/>
      <c r="F66" s="29"/>
      <c r="G66" s="29"/>
      <c r="H66" s="29"/>
      <c r="I66" s="29"/>
      <c r="J66" s="29"/>
      <c r="K66" s="29"/>
      <c r="L66" s="29"/>
      <c r="M66" s="29"/>
      <c r="N66" s="29"/>
      <c r="O66" s="29"/>
      <c r="P66" s="29"/>
      <c r="Q66" s="29"/>
      <c r="R66" s="29"/>
      <c r="S66" s="29"/>
      <c r="T66" s="29"/>
      <c r="U66" s="29"/>
      <c r="V66" s="29"/>
      <c r="W66" s="29"/>
      <c r="X66" s="29"/>
      <c r="Y66" s="29"/>
      <c r="Z66" s="29"/>
    </row>
    <row r="67" spans="1:26" ht="15.75" customHeight="1" x14ac:dyDescent="0.25">
      <c r="A67" s="29"/>
      <c r="B67" s="2"/>
      <c r="C67" s="29"/>
      <c r="D67" s="29"/>
      <c r="E67" s="29"/>
      <c r="F67" s="29"/>
      <c r="G67" s="29"/>
      <c r="H67" s="29"/>
      <c r="I67" s="29"/>
      <c r="J67" s="29"/>
      <c r="K67" s="29"/>
      <c r="L67" s="29"/>
      <c r="M67" s="29"/>
      <c r="N67" s="29"/>
      <c r="O67" s="29"/>
      <c r="P67" s="29"/>
      <c r="Q67" s="29"/>
      <c r="R67" s="29"/>
      <c r="S67" s="29"/>
      <c r="T67" s="29"/>
      <c r="U67" s="29"/>
      <c r="V67" s="29"/>
      <c r="W67" s="29"/>
      <c r="X67" s="29"/>
      <c r="Y67" s="29"/>
      <c r="Z67" s="29"/>
    </row>
    <row r="68" spans="1:26" ht="15.75" customHeight="1" x14ac:dyDescent="0.25">
      <c r="A68" s="29"/>
      <c r="B68" s="2"/>
      <c r="C68" s="29"/>
      <c r="D68" s="29"/>
      <c r="E68" s="29"/>
      <c r="F68" s="29"/>
      <c r="G68" s="29"/>
      <c r="H68" s="29"/>
      <c r="I68" s="29"/>
      <c r="J68" s="29"/>
      <c r="K68" s="29"/>
      <c r="L68" s="29"/>
      <c r="M68" s="29"/>
      <c r="N68" s="29"/>
      <c r="O68" s="29"/>
      <c r="P68" s="29"/>
      <c r="Q68" s="29"/>
      <c r="R68" s="29"/>
      <c r="S68" s="29"/>
      <c r="T68" s="29"/>
      <c r="U68" s="29"/>
      <c r="V68" s="29"/>
      <c r="W68" s="29"/>
      <c r="X68" s="29"/>
      <c r="Y68" s="29"/>
      <c r="Z68" s="29"/>
    </row>
    <row r="69" spans="1:26" ht="15.75" customHeight="1" x14ac:dyDescent="0.25">
      <c r="A69" s="29"/>
      <c r="B69" s="2"/>
      <c r="C69" s="29"/>
      <c r="D69" s="29"/>
      <c r="E69" s="29"/>
      <c r="F69" s="29"/>
      <c r="G69" s="29"/>
      <c r="H69" s="29"/>
      <c r="I69" s="29"/>
      <c r="J69" s="29"/>
      <c r="K69" s="29"/>
      <c r="L69" s="29"/>
      <c r="M69" s="29"/>
      <c r="N69" s="29"/>
      <c r="O69" s="29"/>
      <c r="P69" s="29"/>
      <c r="Q69" s="29"/>
      <c r="R69" s="29"/>
      <c r="S69" s="29"/>
      <c r="T69" s="29"/>
      <c r="U69" s="29"/>
      <c r="V69" s="29"/>
      <c r="W69" s="29"/>
      <c r="X69" s="29"/>
      <c r="Y69" s="29"/>
      <c r="Z69" s="29"/>
    </row>
    <row r="70" spans="1:26" ht="15.75" customHeight="1" x14ac:dyDescent="0.25">
      <c r="A70" s="29"/>
      <c r="B70" s="2"/>
      <c r="C70" s="29"/>
      <c r="D70" s="29"/>
      <c r="E70" s="29"/>
      <c r="F70" s="29"/>
      <c r="G70" s="29"/>
      <c r="H70" s="29"/>
      <c r="I70" s="29"/>
      <c r="J70" s="29"/>
      <c r="K70" s="29"/>
      <c r="L70" s="29"/>
      <c r="M70" s="29"/>
      <c r="N70" s="29"/>
      <c r="O70" s="29"/>
      <c r="P70" s="29"/>
      <c r="Q70" s="29"/>
      <c r="R70" s="29"/>
      <c r="S70" s="29"/>
      <c r="T70" s="29"/>
      <c r="U70" s="29"/>
      <c r="V70" s="29"/>
      <c r="W70" s="29"/>
      <c r="X70" s="29"/>
      <c r="Y70" s="29"/>
      <c r="Z70" s="29"/>
    </row>
    <row r="71" spans="1:26" ht="15.75" customHeight="1" x14ac:dyDescent="0.25">
      <c r="A71" s="29"/>
      <c r="B71" s="2"/>
      <c r="C71" s="29"/>
      <c r="D71" s="29"/>
      <c r="E71" s="29"/>
      <c r="F71" s="29"/>
      <c r="G71" s="29"/>
      <c r="H71" s="29"/>
      <c r="I71" s="29"/>
      <c r="J71" s="29"/>
      <c r="K71" s="29"/>
      <c r="L71" s="29"/>
      <c r="M71" s="29"/>
      <c r="N71" s="29"/>
      <c r="O71" s="29"/>
      <c r="P71" s="29"/>
      <c r="Q71" s="29"/>
      <c r="R71" s="29"/>
      <c r="S71" s="29"/>
      <c r="T71" s="29"/>
      <c r="U71" s="29"/>
      <c r="V71" s="29"/>
      <c r="W71" s="29"/>
      <c r="X71" s="29"/>
      <c r="Y71" s="29"/>
      <c r="Z71" s="29"/>
    </row>
    <row r="72" spans="1:26" ht="15.75" customHeight="1" x14ac:dyDescent="0.25">
      <c r="A72" s="29"/>
      <c r="B72" s="2"/>
      <c r="C72" s="29"/>
      <c r="D72" s="29"/>
      <c r="E72" s="29"/>
      <c r="F72" s="29"/>
      <c r="G72" s="29"/>
      <c r="H72" s="29"/>
      <c r="I72" s="29"/>
      <c r="J72" s="29"/>
      <c r="K72" s="29"/>
      <c r="L72" s="29"/>
      <c r="M72" s="29"/>
      <c r="N72" s="29"/>
      <c r="O72" s="29"/>
      <c r="P72" s="29"/>
      <c r="Q72" s="29"/>
      <c r="R72" s="29"/>
      <c r="S72" s="29"/>
      <c r="T72" s="29"/>
      <c r="U72" s="29"/>
      <c r="V72" s="29"/>
      <c r="W72" s="29"/>
      <c r="X72" s="29"/>
      <c r="Y72" s="29"/>
      <c r="Z72" s="29"/>
    </row>
    <row r="73" spans="1:26" ht="15.75" customHeight="1" x14ac:dyDescent="0.25">
      <c r="A73" s="29"/>
      <c r="B73" s="2"/>
      <c r="C73" s="29"/>
      <c r="D73" s="29"/>
      <c r="E73" s="29"/>
      <c r="F73" s="29"/>
      <c r="G73" s="29"/>
      <c r="H73" s="29"/>
      <c r="I73" s="29"/>
      <c r="J73" s="29"/>
      <c r="K73" s="29"/>
      <c r="L73" s="29"/>
      <c r="M73" s="29"/>
      <c r="N73" s="29"/>
      <c r="O73" s="29"/>
      <c r="P73" s="29"/>
      <c r="Q73" s="29"/>
      <c r="R73" s="29"/>
      <c r="S73" s="29"/>
      <c r="T73" s="29"/>
      <c r="U73" s="29"/>
      <c r="V73" s="29"/>
      <c r="W73" s="29"/>
      <c r="X73" s="29"/>
      <c r="Y73" s="29"/>
      <c r="Z73" s="29"/>
    </row>
    <row r="74" spans="1:26" ht="15.75" customHeight="1" x14ac:dyDescent="0.25">
      <c r="A74" s="29"/>
      <c r="B74" s="2"/>
      <c r="C74" s="29"/>
      <c r="D74" s="29"/>
      <c r="E74" s="29"/>
      <c r="F74" s="29"/>
      <c r="G74" s="29"/>
      <c r="H74" s="29"/>
      <c r="I74" s="29"/>
      <c r="J74" s="29"/>
      <c r="K74" s="29"/>
      <c r="L74" s="29"/>
      <c r="M74" s="29"/>
      <c r="N74" s="29"/>
      <c r="O74" s="29"/>
      <c r="P74" s="29"/>
      <c r="Q74" s="29"/>
      <c r="R74" s="29"/>
      <c r="S74" s="29"/>
      <c r="T74" s="29"/>
      <c r="U74" s="29"/>
      <c r="V74" s="29"/>
      <c r="W74" s="29"/>
      <c r="X74" s="29"/>
      <c r="Y74" s="29"/>
      <c r="Z74" s="29"/>
    </row>
    <row r="75" spans="1:26" ht="15.75" customHeight="1" x14ac:dyDescent="0.25">
      <c r="A75" s="29"/>
      <c r="B75" s="2"/>
      <c r="C75" s="29"/>
      <c r="D75" s="29"/>
      <c r="E75" s="29"/>
      <c r="F75" s="29"/>
      <c r="G75" s="29"/>
      <c r="H75" s="29"/>
      <c r="I75" s="29"/>
      <c r="J75" s="29"/>
      <c r="K75" s="29"/>
      <c r="L75" s="29"/>
      <c r="M75" s="29"/>
      <c r="N75" s="29"/>
      <c r="O75" s="29"/>
      <c r="P75" s="29"/>
      <c r="Q75" s="29"/>
      <c r="R75" s="29"/>
      <c r="S75" s="29"/>
      <c r="T75" s="29"/>
      <c r="U75" s="29"/>
      <c r="V75" s="29"/>
      <c r="W75" s="29"/>
      <c r="X75" s="29"/>
      <c r="Y75" s="29"/>
      <c r="Z75" s="29"/>
    </row>
    <row r="76" spans="1:26" ht="15.75" customHeight="1" x14ac:dyDescent="0.25">
      <c r="A76" s="29"/>
      <c r="B76" s="2"/>
      <c r="C76" s="29"/>
      <c r="D76" s="29"/>
      <c r="E76" s="29"/>
      <c r="F76" s="29"/>
      <c r="G76" s="29"/>
      <c r="H76" s="29"/>
      <c r="I76" s="29"/>
      <c r="J76" s="29"/>
      <c r="K76" s="29"/>
      <c r="L76" s="29"/>
      <c r="M76" s="29"/>
      <c r="N76" s="29"/>
      <c r="O76" s="29"/>
      <c r="P76" s="29"/>
      <c r="Q76" s="29"/>
      <c r="R76" s="29"/>
      <c r="S76" s="29"/>
      <c r="T76" s="29"/>
      <c r="U76" s="29"/>
      <c r="V76" s="29"/>
      <c r="W76" s="29"/>
      <c r="X76" s="29"/>
      <c r="Y76" s="29"/>
      <c r="Z76" s="29"/>
    </row>
    <row r="77" spans="1:26" ht="15.75" customHeight="1" x14ac:dyDescent="0.25">
      <c r="A77" s="29"/>
      <c r="B77" s="2"/>
      <c r="C77" s="29"/>
      <c r="D77" s="29"/>
      <c r="E77" s="29"/>
      <c r="F77" s="29"/>
      <c r="G77" s="29"/>
      <c r="H77" s="29"/>
      <c r="I77" s="29"/>
      <c r="J77" s="29"/>
      <c r="K77" s="29"/>
      <c r="L77" s="29"/>
      <c r="M77" s="29"/>
      <c r="N77" s="29"/>
      <c r="O77" s="29"/>
      <c r="P77" s="29"/>
      <c r="Q77" s="29"/>
      <c r="R77" s="29"/>
      <c r="S77" s="29"/>
      <c r="T77" s="29"/>
      <c r="U77" s="29"/>
      <c r="V77" s="29"/>
      <c r="W77" s="29"/>
      <c r="X77" s="29"/>
      <c r="Y77" s="29"/>
      <c r="Z77" s="29"/>
    </row>
    <row r="78" spans="1:26" ht="15.75" customHeight="1" x14ac:dyDescent="0.25">
      <c r="A78" s="29"/>
      <c r="B78" s="2"/>
      <c r="C78" s="29"/>
      <c r="D78" s="29"/>
      <c r="E78" s="29"/>
      <c r="F78" s="29"/>
      <c r="G78" s="29"/>
      <c r="H78" s="29"/>
      <c r="I78" s="29"/>
      <c r="J78" s="29"/>
      <c r="K78" s="29"/>
      <c r="L78" s="29"/>
      <c r="M78" s="29"/>
      <c r="N78" s="29"/>
      <c r="O78" s="29"/>
      <c r="P78" s="29"/>
      <c r="Q78" s="29"/>
      <c r="R78" s="29"/>
      <c r="S78" s="29"/>
      <c r="T78" s="29"/>
      <c r="U78" s="29"/>
      <c r="V78" s="29"/>
      <c r="W78" s="29"/>
      <c r="X78" s="29"/>
      <c r="Y78" s="29"/>
      <c r="Z78" s="29"/>
    </row>
    <row r="79" spans="1:26" ht="15.75" customHeight="1" x14ac:dyDescent="0.25">
      <c r="A79" s="29"/>
      <c r="B79" s="2"/>
      <c r="C79" s="29"/>
      <c r="D79" s="29"/>
      <c r="E79" s="29"/>
      <c r="F79" s="29"/>
      <c r="G79" s="29"/>
      <c r="H79" s="29"/>
      <c r="I79" s="29"/>
      <c r="J79" s="29"/>
      <c r="K79" s="29"/>
      <c r="L79" s="29"/>
      <c r="M79" s="29"/>
      <c r="N79" s="29"/>
      <c r="O79" s="29"/>
      <c r="P79" s="29"/>
      <c r="Q79" s="29"/>
      <c r="R79" s="29"/>
      <c r="S79" s="29"/>
      <c r="T79" s="29"/>
      <c r="U79" s="29"/>
      <c r="V79" s="29"/>
      <c r="W79" s="29"/>
      <c r="X79" s="29"/>
      <c r="Y79" s="29"/>
      <c r="Z79" s="29"/>
    </row>
    <row r="80" spans="1:26" ht="15.75" customHeight="1" x14ac:dyDescent="0.25">
      <c r="A80" s="29"/>
      <c r="B80" s="2"/>
      <c r="C80" s="29"/>
      <c r="D80" s="29"/>
      <c r="E80" s="29"/>
      <c r="F80" s="29"/>
      <c r="G80" s="29"/>
      <c r="H80" s="29"/>
      <c r="I80" s="29"/>
      <c r="J80" s="29"/>
      <c r="K80" s="29"/>
      <c r="L80" s="29"/>
      <c r="M80" s="29"/>
      <c r="N80" s="29"/>
      <c r="O80" s="29"/>
      <c r="P80" s="29"/>
      <c r="Q80" s="29"/>
      <c r="R80" s="29"/>
      <c r="S80" s="29"/>
      <c r="T80" s="29"/>
      <c r="U80" s="29"/>
      <c r="V80" s="29"/>
      <c r="W80" s="29"/>
      <c r="X80" s="29"/>
      <c r="Y80" s="29"/>
      <c r="Z80" s="29"/>
    </row>
    <row r="81" spans="1:26" ht="15.75" customHeight="1" x14ac:dyDescent="0.25">
      <c r="A81" s="29"/>
      <c r="B81" s="2"/>
      <c r="C81" s="29"/>
      <c r="D81" s="29"/>
      <c r="E81" s="29"/>
      <c r="F81" s="29"/>
      <c r="G81" s="29"/>
      <c r="H81" s="29"/>
      <c r="I81" s="29"/>
      <c r="J81" s="29"/>
      <c r="K81" s="29"/>
      <c r="L81" s="29"/>
      <c r="M81" s="29"/>
      <c r="N81" s="29"/>
      <c r="O81" s="29"/>
      <c r="P81" s="29"/>
      <c r="Q81" s="29"/>
      <c r="R81" s="29"/>
      <c r="S81" s="29"/>
      <c r="T81" s="29"/>
      <c r="U81" s="29"/>
      <c r="V81" s="29"/>
      <c r="W81" s="29"/>
      <c r="X81" s="29"/>
      <c r="Y81" s="29"/>
      <c r="Z81" s="29"/>
    </row>
    <row r="82" spans="1:26" ht="15.75" customHeight="1" x14ac:dyDescent="0.25">
      <c r="A82" s="29"/>
      <c r="B82" s="2"/>
      <c r="C82" s="29"/>
      <c r="D82" s="29"/>
      <c r="E82" s="29"/>
      <c r="F82" s="29"/>
      <c r="G82" s="29"/>
      <c r="H82" s="29"/>
      <c r="I82" s="29"/>
      <c r="J82" s="29"/>
      <c r="K82" s="29"/>
      <c r="L82" s="29"/>
      <c r="M82" s="29"/>
      <c r="N82" s="29"/>
      <c r="O82" s="29"/>
      <c r="P82" s="29"/>
      <c r="Q82" s="29"/>
      <c r="R82" s="29"/>
      <c r="S82" s="29"/>
      <c r="T82" s="29"/>
      <c r="U82" s="29"/>
      <c r="V82" s="29"/>
      <c r="W82" s="29"/>
      <c r="X82" s="29"/>
      <c r="Y82" s="29"/>
      <c r="Z82" s="29"/>
    </row>
    <row r="83" spans="1:26" ht="15.75" customHeight="1" x14ac:dyDescent="0.25">
      <c r="A83" s="29"/>
      <c r="B83" s="2"/>
      <c r="C83" s="29"/>
      <c r="D83" s="29"/>
      <c r="E83" s="29"/>
      <c r="F83" s="29"/>
      <c r="G83" s="29"/>
      <c r="H83" s="29"/>
      <c r="I83" s="29"/>
      <c r="J83" s="29"/>
      <c r="K83" s="29"/>
      <c r="L83" s="29"/>
      <c r="M83" s="29"/>
      <c r="N83" s="29"/>
      <c r="O83" s="29"/>
      <c r="P83" s="29"/>
      <c r="Q83" s="29"/>
      <c r="R83" s="29"/>
      <c r="S83" s="29"/>
      <c r="T83" s="29"/>
      <c r="U83" s="29"/>
      <c r="V83" s="29"/>
      <c r="W83" s="29"/>
      <c r="X83" s="29"/>
      <c r="Y83" s="29"/>
      <c r="Z83" s="29"/>
    </row>
    <row r="84" spans="1:26" ht="15.75" customHeight="1" x14ac:dyDescent="0.25">
      <c r="A84" s="29"/>
      <c r="B84" s="2"/>
      <c r="C84" s="29"/>
      <c r="D84" s="29"/>
      <c r="E84" s="29"/>
      <c r="F84" s="29"/>
      <c r="G84" s="29"/>
      <c r="H84" s="29"/>
      <c r="I84" s="29"/>
      <c r="J84" s="29"/>
      <c r="K84" s="29"/>
      <c r="L84" s="29"/>
      <c r="M84" s="29"/>
      <c r="N84" s="29"/>
      <c r="O84" s="29"/>
      <c r="P84" s="29"/>
      <c r="Q84" s="29"/>
      <c r="R84" s="29"/>
      <c r="S84" s="29"/>
      <c r="T84" s="29"/>
      <c r="U84" s="29"/>
      <c r="V84" s="29"/>
      <c r="W84" s="29"/>
      <c r="X84" s="29"/>
      <c r="Y84" s="29"/>
      <c r="Z84" s="29"/>
    </row>
    <row r="85" spans="1:26" ht="15.75" customHeight="1" x14ac:dyDescent="0.25">
      <c r="A85" s="29"/>
      <c r="B85" s="2"/>
      <c r="C85" s="29"/>
      <c r="D85" s="29"/>
      <c r="E85" s="29"/>
      <c r="F85" s="29"/>
      <c r="G85" s="29"/>
      <c r="H85" s="29"/>
      <c r="I85" s="29"/>
      <c r="J85" s="29"/>
      <c r="K85" s="29"/>
      <c r="L85" s="29"/>
      <c r="M85" s="29"/>
      <c r="N85" s="29"/>
      <c r="O85" s="29"/>
      <c r="P85" s="29"/>
      <c r="Q85" s="29"/>
      <c r="R85" s="29"/>
      <c r="S85" s="29"/>
      <c r="T85" s="29"/>
      <c r="U85" s="29"/>
      <c r="V85" s="29"/>
      <c r="W85" s="29"/>
      <c r="X85" s="29"/>
      <c r="Y85" s="29"/>
      <c r="Z85" s="29"/>
    </row>
    <row r="86" spans="1:26" ht="15.75" customHeight="1" x14ac:dyDescent="0.25">
      <c r="A86" s="29"/>
      <c r="B86" s="2"/>
      <c r="C86" s="29"/>
      <c r="D86" s="29"/>
      <c r="E86" s="29"/>
      <c r="F86" s="29"/>
      <c r="G86" s="29"/>
      <c r="H86" s="29"/>
      <c r="I86" s="29"/>
      <c r="J86" s="29"/>
      <c r="K86" s="29"/>
      <c r="L86" s="29"/>
      <c r="M86" s="29"/>
      <c r="N86" s="29"/>
      <c r="O86" s="29"/>
      <c r="P86" s="29"/>
      <c r="Q86" s="29"/>
      <c r="R86" s="29"/>
      <c r="S86" s="29"/>
      <c r="T86" s="29"/>
      <c r="U86" s="29"/>
      <c r="V86" s="29"/>
      <c r="W86" s="29"/>
      <c r="X86" s="29"/>
      <c r="Y86" s="29"/>
      <c r="Z86" s="29"/>
    </row>
    <row r="87" spans="1:26" ht="15.75" customHeight="1" x14ac:dyDescent="0.25">
      <c r="A87" s="29"/>
      <c r="B87" s="2"/>
      <c r="C87" s="29"/>
      <c r="D87" s="29"/>
      <c r="E87" s="29"/>
      <c r="F87" s="29"/>
      <c r="G87" s="29"/>
      <c r="H87" s="29"/>
      <c r="I87" s="29"/>
      <c r="J87" s="29"/>
      <c r="K87" s="29"/>
      <c r="L87" s="29"/>
      <c r="M87" s="29"/>
      <c r="N87" s="29"/>
      <c r="O87" s="29"/>
      <c r="P87" s="29"/>
      <c r="Q87" s="29"/>
      <c r="R87" s="29"/>
      <c r="S87" s="29"/>
      <c r="T87" s="29"/>
      <c r="U87" s="29"/>
      <c r="V87" s="29"/>
      <c r="W87" s="29"/>
      <c r="X87" s="29"/>
      <c r="Y87" s="29"/>
      <c r="Z87" s="29"/>
    </row>
    <row r="88" spans="1:26" ht="15.75" customHeight="1" x14ac:dyDescent="0.25">
      <c r="A88" s="29"/>
      <c r="B88" s="2"/>
      <c r="C88" s="29"/>
      <c r="D88" s="29"/>
      <c r="E88" s="29"/>
      <c r="F88" s="29"/>
      <c r="G88" s="29"/>
      <c r="H88" s="29"/>
      <c r="I88" s="29"/>
      <c r="J88" s="29"/>
      <c r="K88" s="29"/>
      <c r="L88" s="29"/>
      <c r="M88" s="29"/>
      <c r="N88" s="29"/>
      <c r="O88" s="29"/>
      <c r="P88" s="29"/>
      <c r="Q88" s="29"/>
      <c r="R88" s="29"/>
      <c r="S88" s="29"/>
      <c r="T88" s="29"/>
      <c r="U88" s="29"/>
      <c r="V88" s="29"/>
      <c r="W88" s="29"/>
      <c r="X88" s="29"/>
      <c r="Y88" s="29"/>
      <c r="Z88" s="29"/>
    </row>
    <row r="89" spans="1:26" ht="15.75" customHeight="1" x14ac:dyDescent="0.25">
      <c r="A89" s="29"/>
      <c r="B89" s="2"/>
      <c r="C89" s="29"/>
      <c r="D89" s="29"/>
      <c r="E89" s="29"/>
      <c r="F89" s="29"/>
      <c r="G89" s="29"/>
      <c r="H89" s="29"/>
      <c r="I89" s="29"/>
      <c r="J89" s="29"/>
      <c r="K89" s="29"/>
      <c r="L89" s="29"/>
      <c r="M89" s="29"/>
      <c r="N89" s="29"/>
      <c r="O89" s="29"/>
      <c r="P89" s="29"/>
      <c r="Q89" s="29"/>
      <c r="R89" s="29"/>
      <c r="S89" s="29"/>
      <c r="T89" s="29"/>
      <c r="U89" s="29"/>
      <c r="V89" s="29"/>
      <c r="W89" s="29"/>
      <c r="X89" s="29"/>
      <c r="Y89" s="29"/>
      <c r="Z89" s="29"/>
    </row>
    <row r="90" spans="1:26" ht="15.75" customHeight="1" x14ac:dyDescent="0.25">
      <c r="A90" s="29"/>
      <c r="B90" s="2"/>
      <c r="C90" s="29"/>
      <c r="D90" s="29"/>
      <c r="E90" s="29"/>
      <c r="F90" s="29"/>
      <c r="G90" s="29"/>
      <c r="H90" s="29"/>
      <c r="I90" s="29"/>
      <c r="J90" s="29"/>
      <c r="K90" s="29"/>
      <c r="L90" s="29"/>
      <c r="M90" s="29"/>
      <c r="N90" s="29"/>
      <c r="O90" s="29"/>
      <c r="P90" s="29"/>
      <c r="Q90" s="29"/>
      <c r="R90" s="29"/>
      <c r="S90" s="29"/>
      <c r="T90" s="29"/>
      <c r="U90" s="29"/>
      <c r="V90" s="29"/>
      <c r="W90" s="29"/>
      <c r="X90" s="29"/>
      <c r="Y90" s="29"/>
      <c r="Z90" s="29"/>
    </row>
    <row r="91" spans="1:26" ht="15.75" customHeight="1" x14ac:dyDescent="0.25">
      <c r="A91" s="29"/>
      <c r="B91" s="2"/>
      <c r="C91" s="29"/>
      <c r="D91" s="29"/>
      <c r="E91" s="29"/>
      <c r="F91" s="29"/>
      <c r="G91" s="29"/>
      <c r="H91" s="29"/>
      <c r="I91" s="29"/>
      <c r="J91" s="29"/>
      <c r="K91" s="29"/>
      <c r="L91" s="29"/>
      <c r="M91" s="29"/>
      <c r="N91" s="29"/>
      <c r="O91" s="29"/>
      <c r="P91" s="29"/>
      <c r="Q91" s="29"/>
      <c r="R91" s="29"/>
      <c r="S91" s="29"/>
      <c r="T91" s="29"/>
      <c r="U91" s="29"/>
      <c r="V91" s="29"/>
      <c r="W91" s="29"/>
      <c r="X91" s="29"/>
      <c r="Y91" s="29"/>
      <c r="Z91" s="29"/>
    </row>
    <row r="92" spans="1:26" ht="15.75" customHeight="1" x14ac:dyDescent="0.25">
      <c r="A92" s="29"/>
      <c r="B92" s="2"/>
      <c r="C92" s="29"/>
      <c r="D92" s="29"/>
      <c r="E92" s="29"/>
      <c r="F92" s="29"/>
      <c r="G92" s="29"/>
      <c r="H92" s="29"/>
      <c r="I92" s="29"/>
      <c r="J92" s="29"/>
      <c r="K92" s="29"/>
      <c r="L92" s="29"/>
      <c r="M92" s="29"/>
      <c r="N92" s="29"/>
      <c r="O92" s="29"/>
      <c r="P92" s="29"/>
      <c r="Q92" s="29"/>
      <c r="R92" s="29"/>
      <c r="S92" s="29"/>
      <c r="T92" s="29"/>
      <c r="U92" s="29"/>
      <c r="V92" s="29"/>
      <c r="W92" s="29"/>
      <c r="X92" s="29"/>
      <c r="Y92" s="29"/>
      <c r="Z92" s="29"/>
    </row>
    <row r="93" spans="1:26" ht="15.75" customHeight="1" x14ac:dyDescent="0.25">
      <c r="A93" s="29"/>
      <c r="B93" s="2"/>
      <c r="C93" s="29"/>
      <c r="D93" s="29"/>
      <c r="E93" s="29"/>
      <c r="F93" s="29"/>
      <c r="G93" s="29"/>
      <c r="H93" s="29"/>
      <c r="I93" s="29"/>
      <c r="J93" s="29"/>
      <c r="K93" s="29"/>
      <c r="L93" s="29"/>
      <c r="M93" s="29"/>
      <c r="N93" s="29"/>
      <c r="O93" s="29"/>
      <c r="P93" s="29"/>
      <c r="Q93" s="29"/>
      <c r="R93" s="29"/>
      <c r="S93" s="29"/>
      <c r="T93" s="29"/>
      <c r="U93" s="29"/>
      <c r="V93" s="29"/>
      <c r="W93" s="29"/>
      <c r="X93" s="29"/>
      <c r="Y93" s="29"/>
      <c r="Z93" s="29"/>
    </row>
    <row r="94" spans="1:26" ht="15.75" customHeight="1" x14ac:dyDescent="0.25">
      <c r="A94" s="29"/>
      <c r="B94" s="2"/>
      <c r="C94" s="29"/>
      <c r="D94" s="29"/>
      <c r="E94" s="29"/>
      <c r="F94" s="29"/>
      <c r="G94" s="29"/>
      <c r="H94" s="29"/>
      <c r="I94" s="29"/>
      <c r="J94" s="29"/>
      <c r="K94" s="29"/>
      <c r="L94" s="29"/>
      <c r="M94" s="29"/>
      <c r="N94" s="29"/>
      <c r="O94" s="29"/>
      <c r="P94" s="29"/>
      <c r="Q94" s="29"/>
      <c r="R94" s="29"/>
      <c r="S94" s="29"/>
      <c r="T94" s="29"/>
      <c r="U94" s="29"/>
      <c r="V94" s="29"/>
      <c r="W94" s="29"/>
      <c r="X94" s="29"/>
      <c r="Y94" s="29"/>
      <c r="Z94" s="29"/>
    </row>
    <row r="95" spans="1:26" ht="15.75" customHeight="1" x14ac:dyDescent="0.25">
      <c r="A95" s="29"/>
      <c r="B95" s="2"/>
      <c r="C95" s="29"/>
      <c r="D95" s="29"/>
      <c r="E95" s="29"/>
      <c r="F95" s="29"/>
      <c r="G95" s="29"/>
      <c r="H95" s="29"/>
      <c r="I95" s="29"/>
      <c r="J95" s="29"/>
      <c r="K95" s="29"/>
      <c r="L95" s="29"/>
      <c r="M95" s="29"/>
      <c r="N95" s="29"/>
      <c r="O95" s="29"/>
      <c r="P95" s="29"/>
      <c r="Q95" s="29"/>
      <c r="R95" s="29"/>
      <c r="S95" s="29"/>
      <c r="T95" s="29"/>
      <c r="U95" s="29"/>
      <c r="V95" s="29"/>
      <c r="W95" s="29"/>
      <c r="X95" s="29"/>
      <c r="Y95" s="29"/>
      <c r="Z95" s="29"/>
    </row>
    <row r="96" spans="1:26" ht="15.75" customHeight="1" x14ac:dyDescent="0.25">
      <c r="A96" s="29"/>
      <c r="B96" s="2"/>
      <c r="C96" s="29"/>
      <c r="D96" s="29"/>
      <c r="E96" s="29"/>
      <c r="F96" s="29"/>
      <c r="G96" s="29"/>
      <c r="H96" s="29"/>
      <c r="I96" s="29"/>
      <c r="J96" s="29"/>
      <c r="K96" s="29"/>
      <c r="L96" s="29"/>
      <c r="M96" s="29"/>
      <c r="N96" s="29"/>
      <c r="O96" s="29"/>
      <c r="P96" s="29"/>
      <c r="Q96" s="29"/>
      <c r="R96" s="29"/>
      <c r="S96" s="29"/>
      <c r="T96" s="29"/>
      <c r="U96" s="29"/>
      <c r="V96" s="29"/>
      <c r="W96" s="29"/>
      <c r="X96" s="29"/>
      <c r="Y96" s="29"/>
      <c r="Z96" s="29"/>
    </row>
    <row r="97" spans="1:26" ht="15.75" customHeight="1" x14ac:dyDescent="0.25">
      <c r="A97" s="29"/>
      <c r="B97" s="2"/>
      <c r="C97" s="29"/>
      <c r="D97" s="29"/>
      <c r="E97" s="29"/>
      <c r="F97" s="29"/>
      <c r="G97" s="29"/>
      <c r="H97" s="29"/>
      <c r="I97" s="29"/>
      <c r="J97" s="29"/>
      <c r="K97" s="29"/>
      <c r="L97" s="29"/>
      <c r="M97" s="29"/>
      <c r="N97" s="29"/>
      <c r="O97" s="29"/>
      <c r="P97" s="29"/>
      <c r="Q97" s="29"/>
      <c r="R97" s="29"/>
      <c r="S97" s="29"/>
      <c r="T97" s="29"/>
      <c r="U97" s="29"/>
      <c r="V97" s="29"/>
      <c r="W97" s="29"/>
      <c r="X97" s="29"/>
      <c r="Y97" s="29"/>
      <c r="Z97" s="29"/>
    </row>
    <row r="98" spans="1:26" ht="15.75" customHeight="1" x14ac:dyDescent="0.25">
      <c r="A98" s="29"/>
      <c r="B98" s="2"/>
      <c r="C98" s="29"/>
      <c r="D98" s="29"/>
      <c r="E98" s="29"/>
      <c r="F98" s="29"/>
      <c r="G98" s="29"/>
      <c r="H98" s="29"/>
      <c r="I98" s="29"/>
      <c r="J98" s="29"/>
      <c r="K98" s="29"/>
      <c r="L98" s="29"/>
      <c r="M98" s="29"/>
      <c r="N98" s="29"/>
      <c r="O98" s="29"/>
      <c r="P98" s="29"/>
      <c r="Q98" s="29"/>
      <c r="R98" s="29"/>
      <c r="S98" s="29"/>
      <c r="T98" s="29"/>
      <c r="U98" s="29"/>
      <c r="V98" s="29"/>
      <c r="W98" s="29"/>
      <c r="X98" s="29"/>
      <c r="Y98" s="29"/>
      <c r="Z98" s="29"/>
    </row>
    <row r="99" spans="1:26" ht="15.75" customHeight="1" x14ac:dyDescent="0.25">
      <c r="A99" s="29"/>
      <c r="B99" s="2"/>
      <c r="C99" s="29"/>
      <c r="D99" s="29"/>
      <c r="E99" s="29"/>
      <c r="F99" s="29"/>
      <c r="G99" s="29"/>
      <c r="H99" s="29"/>
      <c r="I99" s="29"/>
      <c r="J99" s="29"/>
      <c r="K99" s="29"/>
      <c r="L99" s="29"/>
      <c r="M99" s="29"/>
      <c r="N99" s="29"/>
      <c r="O99" s="29"/>
      <c r="P99" s="29"/>
      <c r="Q99" s="29"/>
      <c r="R99" s="29"/>
      <c r="S99" s="29"/>
      <c r="T99" s="29"/>
      <c r="U99" s="29"/>
      <c r="V99" s="29"/>
      <c r="W99" s="29"/>
      <c r="X99" s="29"/>
      <c r="Y99" s="29"/>
      <c r="Z99" s="29"/>
    </row>
    <row r="100" spans="1:26" ht="15.75" customHeight="1" x14ac:dyDescent="0.25">
      <c r="A100" s="29"/>
      <c r="B100" s="2"/>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15.75" customHeight="1" x14ac:dyDescent="0.25">
      <c r="A101" s="29"/>
      <c r="B101" s="2"/>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15.75" customHeight="1" x14ac:dyDescent="0.25">
      <c r="A102" s="29"/>
      <c r="B102" s="2"/>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15.75" customHeight="1" x14ac:dyDescent="0.25">
      <c r="A103" s="29"/>
      <c r="B103" s="2"/>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15.75" customHeight="1" x14ac:dyDescent="0.25">
      <c r="A104" s="29"/>
      <c r="B104" s="2"/>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15.75" customHeight="1" x14ac:dyDescent="0.25">
      <c r="A105" s="29"/>
      <c r="B105" s="2"/>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15.75" customHeight="1" x14ac:dyDescent="0.25">
      <c r="A106" s="29"/>
      <c r="B106" s="2"/>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15.75" customHeight="1" x14ac:dyDescent="0.25">
      <c r="A107" s="29"/>
      <c r="B107" s="2"/>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15.75" customHeight="1" x14ac:dyDescent="0.25">
      <c r="A108" s="29"/>
      <c r="B108" s="2"/>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15.75" customHeight="1" x14ac:dyDescent="0.25">
      <c r="A109" s="29"/>
      <c r="B109" s="2"/>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15.75" customHeight="1" x14ac:dyDescent="0.25">
      <c r="A110" s="29"/>
      <c r="B110" s="2"/>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15.75" customHeight="1" x14ac:dyDescent="0.25">
      <c r="A111" s="29"/>
      <c r="B111" s="2"/>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15.75" customHeight="1" x14ac:dyDescent="0.25">
      <c r="A112" s="29"/>
      <c r="B112" s="2"/>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15.75" customHeight="1" x14ac:dyDescent="0.25">
      <c r="A113" s="29"/>
      <c r="B113" s="2"/>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15.75" customHeight="1" x14ac:dyDescent="0.25">
      <c r="A114" s="29"/>
      <c r="B114" s="2"/>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15.75" customHeight="1" x14ac:dyDescent="0.25">
      <c r="A115" s="29"/>
      <c r="B115" s="2"/>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15.75" customHeight="1" x14ac:dyDescent="0.25">
      <c r="A116" s="29"/>
      <c r="B116" s="2"/>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15.75" customHeight="1" x14ac:dyDescent="0.25">
      <c r="A117" s="29"/>
      <c r="B117" s="2"/>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15.75" customHeight="1" x14ac:dyDescent="0.25">
      <c r="A118" s="29"/>
      <c r="B118" s="2"/>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15.75" customHeight="1" x14ac:dyDescent="0.25">
      <c r="A119" s="29"/>
      <c r="B119" s="2"/>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15.75" customHeight="1" x14ac:dyDescent="0.25">
      <c r="A120" s="29"/>
      <c r="B120" s="2"/>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15.75" customHeight="1" x14ac:dyDescent="0.25">
      <c r="A121" s="29"/>
      <c r="B121" s="2"/>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15.75" customHeight="1" x14ac:dyDescent="0.25">
      <c r="A122" s="29"/>
      <c r="B122" s="2"/>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15.75" customHeight="1" x14ac:dyDescent="0.25">
      <c r="A123" s="29"/>
      <c r="B123" s="2"/>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15.75" customHeight="1" x14ac:dyDescent="0.25">
      <c r="A124" s="29"/>
      <c r="B124" s="2"/>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15.75" customHeight="1" x14ac:dyDescent="0.25">
      <c r="A125" s="29"/>
      <c r="B125" s="2"/>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15.75" customHeight="1" x14ac:dyDescent="0.25">
      <c r="A126" s="29"/>
      <c r="B126" s="2"/>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15.75" customHeight="1" x14ac:dyDescent="0.25">
      <c r="A127" s="29"/>
      <c r="B127" s="2"/>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15.75" customHeight="1" x14ac:dyDescent="0.25">
      <c r="A128" s="29"/>
      <c r="B128" s="2"/>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15.75" customHeight="1" x14ac:dyDescent="0.25">
      <c r="A129" s="29"/>
      <c r="B129" s="2"/>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15.75" customHeight="1" x14ac:dyDescent="0.25">
      <c r="A130" s="29"/>
      <c r="B130" s="2"/>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15.75" customHeight="1" x14ac:dyDescent="0.25">
      <c r="A131" s="29"/>
      <c r="B131" s="2"/>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15.75" customHeight="1" x14ac:dyDescent="0.25">
      <c r="A132" s="29"/>
      <c r="B132" s="2"/>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15.75" customHeight="1" x14ac:dyDescent="0.25">
      <c r="A133" s="29"/>
      <c r="B133" s="2"/>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15.75" customHeight="1" x14ac:dyDescent="0.25">
      <c r="A134" s="29"/>
      <c r="B134" s="2"/>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15.75" customHeight="1" x14ac:dyDescent="0.25">
      <c r="A135" s="29"/>
      <c r="B135" s="2"/>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15.75" customHeight="1" x14ac:dyDescent="0.25">
      <c r="A136" s="29"/>
      <c r="B136" s="2"/>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15.75" customHeight="1" x14ac:dyDescent="0.25">
      <c r="A137" s="29"/>
      <c r="B137" s="2"/>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15.75" customHeight="1" x14ac:dyDescent="0.25">
      <c r="A138" s="29"/>
      <c r="B138" s="2"/>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15.75" customHeight="1" x14ac:dyDescent="0.25">
      <c r="A139" s="29"/>
      <c r="B139" s="2"/>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15.75" customHeight="1" x14ac:dyDescent="0.25">
      <c r="A140" s="29"/>
      <c r="B140" s="2"/>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15.75" customHeight="1" x14ac:dyDescent="0.25">
      <c r="A141" s="29"/>
      <c r="B141" s="2"/>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15.75" customHeight="1" x14ac:dyDescent="0.25">
      <c r="A142" s="29"/>
      <c r="B142" s="2"/>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15.75" customHeight="1" x14ac:dyDescent="0.25">
      <c r="A143" s="29"/>
      <c r="B143" s="2"/>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15.75" customHeight="1" x14ac:dyDescent="0.25">
      <c r="A144" s="29"/>
      <c r="B144" s="2"/>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15.75" customHeight="1" x14ac:dyDescent="0.25">
      <c r="A145" s="29"/>
      <c r="B145" s="2"/>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15.75" customHeight="1" x14ac:dyDescent="0.25">
      <c r="A146" s="29"/>
      <c r="B146" s="2"/>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15.75" customHeight="1" x14ac:dyDescent="0.25">
      <c r="A147" s="29"/>
      <c r="B147" s="2"/>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15.75" customHeight="1" x14ac:dyDescent="0.25">
      <c r="A148" s="29"/>
      <c r="B148" s="2"/>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15.75" customHeight="1" x14ac:dyDescent="0.25">
      <c r="A149" s="29"/>
      <c r="B149" s="2"/>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15.75" customHeight="1" x14ac:dyDescent="0.25">
      <c r="A150" s="29"/>
      <c r="B150" s="2"/>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15.75" customHeight="1" x14ac:dyDescent="0.25">
      <c r="A151" s="29"/>
      <c r="B151" s="2"/>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15.75" customHeight="1" x14ac:dyDescent="0.25">
      <c r="A152" s="29"/>
      <c r="B152" s="2"/>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15.75" customHeight="1" x14ac:dyDescent="0.25">
      <c r="A153" s="29"/>
      <c r="B153" s="2"/>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15.75" customHeight="1" x14ac:dyDescent="0.25">
      <c r="A154" s="29"/>
      <c r="B154" s="2"/>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15.75" customHeight="1" x14ac:dyDescent="0.25">
      <c r="A155" s="29"/>
      <c r="B155" s="2"/>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15.75" customHeight="1" x14ac:dyDescent="0.25">
      <c r="A156" s="29"/>
      <c r="B156" s="2"/>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15.75" customHeight="1" x14ac:dyDescent="0.25">
      <c r="A157" s="29"/>
      <c r="B157" s="2"/>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15.75" customHeight="1" x14ac:dyDescent="0.25">
      <c r="A158" s="29"/>
      <c r="B158" s="2"/>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15.75" customHeight="1" x14ac:dyDescent="0.25">
      <c r="A159" s="29"/>
      <c r="B159" s="2"/>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15.75" customHeight="1" x14ac:dyDescent="0.25">
      <c r="A160" s="29"/>
      <c r="B160" s="2"/>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15.75" customHeight="1" x14ac:dyDescent="0.25">
      <c r="A161" s="29"/>
      <c r="B161" s="2"/>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15.75" customHeight="1" x14ac:dyDescent="0.25">
      <c r="A162" s="29"/>
      <c r="B162" s="2"/>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15.75" customHeight="1" x14ac:dyDescent="0.25">
      <c r="A163" s="29"/>
      <c r="B163" s="2"/>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15.75" customHeight="1" x14ac:dyDescent="0.25">
      <c r="A164" s="29"/>
      <c r="B164" s="2"/>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15.75" customHeight="1" x14ac:dyDescent="0.25">
      <c r="A165" s="29"/>
      <c r="B165" s="2"/>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15.75" customHeight="1" x14ac:dyDescent="0.25">
      <c r="A166" s="29"/>
      <c r="B166" s="2"/>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15.75" customHeight="1" x14ac:dyDescent="0.25">
      <c r="A167" s="29"/>
      <c r="B167" s="2"/>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15.75" customHeight="1" x14ac:dyDescent="0.25">
      <c r="A168" s="29"/>
      <c r="B168" s="2"/>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15.75" customHeight="1" x14ac:dyDescent="0.25">
      <c r="A169" s="29"/>
      <c r="B169" s="2"/>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15.75" customHeight="1" x14ac:dyDescent="0.25">
      <c r="A170" s="29"/>
      <c r="B170" s="2"/>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15.75" customHeight="1" x14ac:dyDescent="0.25">
      <c r="A171" s="29"/>
      <c r="B171" s="2"/>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15.75" customHeight="1" x14ac:dyDescent="0.25">
      <c r="A172" s="29"/>
      <c r="B172" s="2"/>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15.75" customHeight="1" x14ac:dyDescent="0.25">
      <c r="A173" s="29"/>
      <c r="B173" s="2"/>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15.75" customHeight="1" x14ac:dyDescent="0.25">
      <c r="A174" s="29"/>
      <c r="B174" s="2"/>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15.75" customHeight="1" x14ac:dyDescent="0.25">
      <c r="A175" s="29"/>
      <c r="B175" s="2"/>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15.75" customHeight="1" x14ac:dyDescent="0.25">
      <c r="A176" s="29"/>
      <c r="B176" s="2"/>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15.75" customHeight="1" x14ac:dyDescent="0.25">
      <c r="A177" s="29"/>
      <c r="B177" s="2"/>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15.75" customHeight="1" x14ac:dyDescent="0.25">
      <c r="A178" s="29"/>
      <c r="B178" s="2"/>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15.75" customHeight="1" x14ac:dyDescent="0.25">
      <c r="A179" s="29"/>
      <c r="B179" s="2"/>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15.75" customHeight="1" x14ac:dyDescent="0.25">
      <c r="A180" s="29"/>
      <c r="B180" s="2"/>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15.75" customHeight="1" x14ac:dyDescent="0.25">
      <c r="A181" s="29"/>
      <c r="B181" s="2"/>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15.75" customHeight="1" x14ac:dyDescent="0.25">
      <c r="A182" s="29"/>
      <c r="B182" s="2"/>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15.75" customHeight="1" x14ac:dyDescent="0.25">
      <c r="A183" s="29"/>
      <c r="B183" s="2"/>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15.75" customHeight="1" x14ac:dyDescent="0.25">
      <c r="A184" s="29"/>
      <c r="B184" s="2"/>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15.75" customHeight="1" x14ac:dyDescent="0.25">
      <c r="A185" s="29"/>
      <c r="B185" s="2"/>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15.75" customHeight="1" x14ac:dyDescent="0.25">
      <c r="A186" s="29"/>
      <c r="B186" s="2"/>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15.75" customHeight="1" x14ac:dyDescent="0.25">
      <c r="A187" s="29"/>
      <c r="B187" s="2"/>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15.75" customHeight="1" x14ac:dyDescent="0.25">
      <c r="A188" s="29"/>
      <c r="B188" s="2"/>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15.75" customHeight="1" x14ac:dyDescent="0.25">
      <c r="A189" s="29"/>
      <c r="B189" s="2"/>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15.75" customHeight="1" x14ac:dyDescent="0.25">
      <c r="A190" s="29"/>
      <c r="B190" s="2"/>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15.75" customHeight="1" x14ac:dyDescent="0.25">
      <c r="A191" s="29"/>
      <c r="B191" s="2"/>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15.75" customHeight="1" x14ac:dyDescent="0.25">
      <c r="A192" s="29"/>
      <c r="B192" s="2"/>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15.75" customHeight="1" x14ac:dyDescent="0.25">
      <c r="A193" s="29"/>
      <c r="B193" s="2"/>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15.75" customHeight="1" x14ac:dyDescent="0.25">
      <c r="A194" s="29"/>
      <c r="B194" s="2"/>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15.75" customHeight="1" x14ac:dyDescent="0.25">
      <c r="A195" s="29"/>
      <c r="B195" s="2"/>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15.75" customHeight="1" x14ac:dyDescent="0.25">
      <c r="A196" s="29"/>
      <c r="B196" s="2"/>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15.75" customHeight="1" x14ac:dyDescent="0.25">
      <c r="A197" s="29"/>
      <c r="B197" s="2"/>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15.75" customHeight="1" x14ac:dyDescent="0.25">
      <c r="A198" s="29"/>
      <c r="B198" s="2"/>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15.75" customHeight="1" x14ac:dyDescent="0.25">
      <c r="A199" s="29"/>
      <c r="B199" s="2"/>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15.75" customHeight="1" x14ac:dyDescent="0.25">
      <c r="A200" s="29"/>
      <c r="B200" s="2"/>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15.75" customHeight="1" x14ac:dyDescent="0.25">
      <c r="A201" s="29"/>
      <c r="B201" s="2"/>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15.75" customHeight="1" x14ac:dyDescent="0.25">
      <c r="A202" s="29"/>
      <c r="B202" s="2"/>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15.75" customHeight="1" x14ac:dyDescent="0.25">
      <c r="A203" s="29"/>
      <c r="B203" s="2"/>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15.75" customHeight="1" x14ac:dyDescent="0.25">
      <c r="A204" s="29"/>
      <c r="B204" s="2"/>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15.75" customHeight="1" x14ac:dyDescent="0.25">
      <c r="A205" s="29"/>
      <c r="B205" s="2"/>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15.75" customHeight="1" x14ac:dyDescent="0.25">
      <c r="A206" s="29"/>
      <c r="B206" s="2"/>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15.75" customHeight="1" x14ac:dyDescent="0.25">
      <c r="A207" s="29"/>
      <c r="B207" s="2"/>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15.75" customHeight="1" x14ac:dyDescent="0.25">
      <c r="A208" s="29"/>
      <c r="B208" s="2"/>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15.75" customHeight="1" x14ac:dyDescent="0.25">
      <c r="A209" s="29"/>
      <c r="B209" s="2"/>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15.75" customHeight="1" x14ac:dyDescent="0.25">
      <c r="A210" s="29"/>
      <c r="B210" s="2"/>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15.75" customHeight="1" x14ac:dyDescent="0.25">
      <c r="A211" s="29"/>
      <c r="B211" s="2"/>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15.75" customHeight="1" x14ac:dyDescent="0.25">
      <c r="A212" s="29"/>
      <c r="B212" s="2"/>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15.75" customHeight="1" x14ac:dyDescent="0.25">
      <c r="A213" s="29"/>
      <c r="B213" s="2"/>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15.75" customHeight="1" x14ac:dyDescent="0.25">
      <c r="A214" s="29"/>
      <c r="B214" s="2"/>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15.75" customHeight="1" x14ac:dyDescent="0.25">
      <c r="A215" s="29"/>
      <c r="B215" s="2"/>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15.75" customHeight="1" x14ac:dyDescent="0.25">
      <c r="A216" s="29"/>
      <c r="B216" s="2"/>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15.75" customHeight="1" x14ac:dyDescent="0.25">
      <c r="A217" s="29"/>
      <c r="B217" s="2"/>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15.75" customHeight="1" x14ac:dyDescent="0.25">
      <c r="A218" s="29"/>
      <c r="B218" s="2"/>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15.75" customHeight="1" x14ac:dyDescent="0.25">
      <c r="A219" s="29"/>
      <c r="B219" s="2"/>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15.75" customHeight="1" x14ac:dyDescent="0.25">
      <c r="A220" s="29"/>
      <c r="B220" s="2"/>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15.75" customHeight="1" x14ac:dyDescent="0.25">
      <c r="A221" s="29"/>
      <c r="B221" s="2"/>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15.75" customHeight="1" x14ac:dyDescent="0.25">
      <c r="A222" s="29"/>
      <c r="B222" s="2"/>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15.75" customHeight="1" x14ac:dyDescent="0.25">
      <c r="A223" s="29"/>
      <c r="B223" s="2"/>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15.75" customHeight="1" x14ac:dyDescent="0.25">
      <c r="A224" s="29"/>
      <c r="B224" s="2"/>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15.75" customHeight="1" x14ac:dyDescent="0.25">
      <c r="A225" s="29"/>
      <c r="B225" s="2"/>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15.75" customHeight="1" x14ac:dyDescent="0.25">
      <c r="A226" s="29"/>
      <c r="B226" s="2"/>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15.75" customHeight="1" x14ac:dyDescent="0.25">
      <c r="A227" s="29"/>
      <c r="B227" s="2"/>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15.75" customHeight="1" x14ac:dyDescent="0.25">
      <c r="A228" s="29"/>
      <c r="B228" s="2"/>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15.75" customHeight="1" x14ac:dyDescent="0.25">
      <c r="A229" s="29"/>
      <c r="B229" s="2"/>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15.75" customHeight="1" x14ac:dyDescent="0.25">
      <c r="A230" s="29"/>
      <c r="B230" s="2"/>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15.75" customHeight="1" x14ac:dyDescent="0.25">
      <c r="A231" s="29"/>
      <c r="B231" s="2"/>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15.75" customHeight="1" x14ac:dyDescent="0.25">
      <c r="A232" s="29"/>
      <c r="B232" s="2"/>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15.75" customHeight="1" x14ac:dyDescent="0.25">
      <c r="A233" s="29"/>
      <c r="B233" s="2"/>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15.75" customHeight="1" x14ac:dyDescent="0.25">
      <c r="A234" s="29"/>
      <c r="B234" s="2"/>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15.75" customHeight="1" x14ac:dyDescent="0.25">
      <c r="A235" s="29"/>
      <c r="B235" s="2"/>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15.75" customHeight="1" x14ac:dyDescent="0.25">
      <c r="A236" s="29"/>
      <c r="B236" s="2"/>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15.75" customHeight="1" x14ac:dyDescent="0.25">
      <c r="A237" s="29"/>
      <c r="B237" s="2"/>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15.75" customHeight="1" x14ac:dyDescent="0.25">
      <c r="A238" s="29"/>
      <c r="B238" s="2"/>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15.75" customHeight="1" x14ac:dyDescent="0.25">
      <c r="A239" s="29"/>
      <c r="B239" s="2"/>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15.75" customHeight="1" x14ac:dyDescent="0.25">
      <c r="A240" s="29"/>
      <c r="B240" s="2"/>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15.75" customHeight="1" x14ac:dyDescent="0.25">
      <c r="A241" s="29"/>
      <c r="B241" s="2"/>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15.75" customHeight="1" x14ac:dyDescent="0.25">
      <c r="A242" s="29"/>
      <c r="B242" s="2"/>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15.75" customHeight="1" x14ac:dyDescent="0.25"/>
    <row r="244" spans="1:26" ht="15.75" customHeight="1" x14ac:dyDescent="0.25"/>
    <row r="245" spans="1:26" ht="15.75" customHeight="1" x14ac:dyDescent="0.25"/>
    <row r="246" spans="1:26" ht="15.75" customHeight="1" x14ac:dyDescent="0.25"/>
    <row r="247" spans="1:26" ht="15.75" customHeight="1" x14ac:dyDescent="0.25"/>
    <row r="248" spans="1:26" ht="15.75" customHeight="1" x14ac:dyDescent="0.25"/>
    <row r="249" spans="1:26" ht="15.75" customHeight="1" x14ac:dyDescent="0.25"/>
    <row r="250" spans="1:26" ht="15.75" customHeight="1" x14ac:dyDescent="0.25"/>
    <row r="251" spans="1:26" ht="15.75" customHeight="1" x14ac:dyDescent="0.25"/>
    <row r="252" spans="1:26" ht="15.75" customHeight="1" x14ac:dyDescent="0.25"/>
    <row r="253" spans="1:26" ht="15.75" customHeight="1" x14ac:dyDescent="0.25"/>
    <row r="254" spans="1:26" ht="15.75" customHeight="1" x14ac:dyDescent="0.25"/>
    <row r="255" spans="1:26" ht="15.75" customHeight="1" x14ac:dyDescent="0.25"/>
    <row r="256" spans="1:2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sheetData>
  <mergeCells count="7">
    <mergeCell ref="B2:Z2"/>
    <mergeCell ref="B1:M1"/>
    <mergeCell ref="B4:Q4"/>
    <mergeCell ref="B27:B28"/>
    <mergeCell ref="B6:M6"/>
    <mergeCell ref="B8:B9"/>
    <mergeCell ref="B25:M25"/>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79998168889431442"/>
    <outlinePr summaryBelow="0" summaryRight="0"/>
  </sheetPr>
  <dimension ref="A1:AG369"/>
  <sheetViews>
    <sheetView showGridLines="0" tabSelected="1" topLeftCell="A22" zoomScale="112" zoomScaleNormal="112" workbookViewId="0">
      <selection activeCell="K44" sqref="K44"/>
    </sheetView>
  </sheetViews>
  <sheetFormatPr baseColWidth="10" defaultColWidth="11.25" defaultRowHeight="15" customHeight="1" x14ac:dyDescent="0.25"/>
  <cols>
    <col min="1" max="1" width="2.625" style="8" customWidth="1"/>
    <col min="2" max="2" width="30.125" style="8" bestFit="1" customWidth="1"/>
    <col min="3" max="3" width="12.875" style="8" bestFit="1" customWidth="1"/>
    <col min="4" max="13" width="14.375" style="8" customWidth="1"/>
    <col min="14" max="16384" width="11.25" style="8"/>
  </cols>
  <sheetData>
    <row r="1" spans="1:33" ht="15" customHeight="1" x14ac:dyDescent="0.25">
      <c r="A1" s="112"/>
      <c r="B1" s="566" t="s">
        <v>750</v>
      </c>
      <c r="C1" s="566"/>
      <c r="D1" s="566"/>
      <c r="E1" s="566"/>
      <c r="F1" s="566"/>
      <c r="G1" s="566"/>
      <c r="H1" s="566"/>
      <c r="I1" s="566"/>
      <c r="J1" s="566"/>
      <c r="K1" s="566"/>
      <c r="L1" s="566"/>
      <c r="M1" s="566"/>
      <c r="N1" s="112"/>
      <c r="O1" s="112"/>
      <c r="P1" s="112"/>
      <c r="Q1" s="112"/>
      <c r="R1" s="112"/>
      <c r="S1" s="112"/>
      <c r="T1" s="112"/>
      <c r="U1" s="112"/>
      <c r="V1" s="112"/>
      <c r="W1" s="112"/>
      <c r="X1" s="112"/>
      <c r="Y1" s="112"/>
      <c r="Z1" s="112"/>
      <c r="AA1" s="112"/>
      <c r="AB1" s="112"/>
      <c r="AC1" s="112"/>
      <c r="AD1" s="112"/>
      <c r="AE1" s="112"/>
      <c r="AF1" s="112"/>
      <c r="AG1" s="112"/>
    </row>
    <row r="2" spans="1:33" x14ac:dyDescent="0.25">
      <c r="A2" s="112"/>
      <c r="B2" s="623" t="s">
        <v>766</v>
      </c>
      <c r="C2" s="623"/>
      <c r="D2" s="623"/>
      <c r="E2" s="623"/>
      <c r="F2" s="623"/>
      <c r="G2" s="623"/>
      <c r="H2" s="623"/>
      <c r="I2" s="623"/>
      <c r="J2" s="623"/>
      <c r="K2" s="623"/>
      <c r="L2" s="623"/>
      <c r="M2" s="623"/>
      <c r="N2" s="112"/>
      <c r="O2" s="112"/>
      <c r="P2" s="112"/>
      <c r="Q2" s="112"/>
      <c r="R2" s="112"/>
      <c r="S2" s="112"/>
      <c r="T2" s="112"/>
      <c r="U2" s="112"/>
      <c r="V2" s="112"/>
      <c r="W2" s="112"/>
      <c r="X2" s="112"/>
      <c r="Y2" s="112"/>
      <c r="Z2" s="112"/>
      <c r="AA2" s="112"/>
      <c r="AB2" s="112"/>
      <c r="AC2" s="112"/>
      <c r="AD2" s="112"/>
      <c r="AE2" s="112"/>
      <c r="AF2" s="112"/>
      <c r="AG2" s="112"/>
    </row>
    <row r="3" spans="1:33" s="295" customFormat="1" x14ac:dyDescent="0.25">
      <c r="A3" s="311"/>
      <c r="B3" s="311"/>
      <c r="C3" s="311"/>
      <c r="D3" s="311"/>
      <c r="E3" s="311"/>
      <c r="F3" s="311"/>
      <c r="G3" s="311"/>
      <c r="H3" s="311"/>
      <c r="I3" s="311"/>
      <c r="J3" s="311"/>
      <c r="K3" s="311"/>
      <c r="L3" s="311"/>
      <c r="M3" s="311"/>
      <c r="N3" s="311"/>
      <c r="O3" s="311"/>
      <c r="P3" s="311"/>
      <c r="Q3" s="311"/>
      <c r="R3" s="311"/>
      <c r="S3" s="311"/>
      <c r="T3" s="311"/>
      <c r="U3" s="311"/>
      <c r="V3" s="311"/>
      <c r="W3" s="311"/>
      <c r="X3" s="311"/>
      <c r="Y3" s="311"/>
      <c r="Z3" s="311"/>
      <c r="AA3" s="311"/>
      <c r="AB3" s="311"/>
      <c r="AC3" s="311"/>
      <c r="AD3" s="311"/>
      <c r="AE3" s="311"/>
      <c r="AF3" s="311"/>
      <c r="AG3" s="311"/>
    </row>
    <row r="4" spans="1:33" x14ac:dyDescent="0.25">
      <c r="A4" s="112"/>
      <c r="B4" s="620" t="s">
        <v>748</v>
      </c>
      <c r="C4" s="579"/>
      <c r="D4" s="579"/>
      <c r="E4" s="579"/>
      <c r="F4" s="579"/>
      <c r="G4" s="579"/>
      <c r="H4" s="579"/>
      <c r="I4" s="579"/>
      <c r="J4" s="579"/>
      <c r="K4" s="579"/>
      <c r="L4" s="579"/>
      <c r="M4" s="580"/>
      <c r="N4" s="112"/>
      <c r="O4" s="112"/>
      <c r="P4" s="112"/>
      <c r="Q4" s="112"/>
      <c r="R4" s="112"/>
      <c r="S4" s="112"/>
      <c r="T4" s="112"/>
      <c r="U4" s="112"/>
      <c r="V4" s="112"/>
      <c r="W4" s="112"/>
      <c r="X4" s="112"/>
      <c r="Y4" s="112"/>
      <c r="Z4" s="112"/>
      <c r="AA4" s="112"/>
      <c r="AB4" s="112"/>
      <c r="AC4" s="112"/>
      <c r="AD4" s="112"/>
      <c r="AE4" s="112"/>
      <c r="AF4" s="112"/>
      <c r="AG4" s="112"/>
    </row>
    <row r="5" spans="1:33" ht="15" customHeight="1" x14ac:dyDescent="0.25">
      <c r="A5" s="112"/>
      <c r="B5" s="112" t="s">
        <v>548</v>
      </c>
      <c r="C5" s="112"/>
      <c r="D5" s="112"/>
      <c r="E5" s="112"/>
      <c r="F5" s="112"/>
      <c r="G5" s="112"/>
      <c r="H5" s="112"/>
      <c r="I5" s="112"/>
      <c r="J5" s="112"/>
      <c r="K5" s="112"/>
      <c r="L5" s="112"/>
      <c r="M5" s="112"/>
      <c r="N5" s="112"/>
      <c r="O5" s="112"/>
      <c r="P5" s="112"/>
      <c r="Q5" s="112"/>
      <c r="R5" s="112"/>
      <c r="S5" s="112"/>
      <c r="T5" s="112"/>
      <c r="U5" s="112"/>
      <c r="V5" s="112"/>
      <c r="W5" s="112"/>
      <c r="X5" s="112"/>
      <c r="Y5" s="112"/>
      <c r="Z5" s="112"/>
      <c r="AA5" s="112"/>
      <c r="AB5" s="112"/>
      <c r="AC5" s="112"/>
      <c r="AD5" s="112"/>
      <c r="AE5" s="112"/>
      <c r="AF5" s="112"/>
      <c r="AG5" s="112"/>
    </row>
    <row r="6" spans="1:33" x14ac:dyDescent="0.25">
      <c r="A6" s="112"/>
      <c r="B6" s="624" t="s">
        <v>718</v>
      </c>
      <c r="C6" s="269">
        <v>0</v>
      </c>
      <c r="D6" s="269">
        <v>1</v>
      </c>
      <c r="E6" s="269">
        <v>2</v>
      </c>
      <c r="F6" s="269">
        <v>3</v>
      </c>
      <c r="G6" s="269">
        <v>4</v>
      </c>
      <c r="H6" s="269">
        <v>5</v>
      </c>
      <c r="I6" s="269">
        <v>6</v>
      </c>
      <c r="J6" s="269">
        <v>7</v>
      </c>
      <c r="K6" s="269">
        <v>8</v>
      </c>
      <c r="L6" s="269">
        <v>9</v>
      </c>
      <c r="M6" s="269">
        <v>10</v>
      </c>
      <c r="N6" s="112"/>
      <c r="O6" s="112"/>
      <c r="P6" s="112"/>
      <c r="Q6" s="112"/>
      <c r="R6" s="112"/>
      <c r="S6" s="112"/>
      <c r="T6" s="112"/>
      <c r="U6" s="112"/>
      <c r="V6" s="112"/>
      <c r="W6" s="112"/>
      <c r="X6" s="112"/>
      <c r="Y6" s="112"/>
      <c r="Z6" s="112"/>
      <c r="AA6" s="112"/>
      <c r="AB6" s="112"/>
      <c r="AC6" s="112"/>
      <c r="AD6" s="112"/>
      <c r="AE6" s="112"/>
      <c r="AF6" s="112"/>
      <c r="AG6" s="112"/>
    </row>
    <row r="7" spans="1:33" s="295" customFormat="1" x14ac:dyDescent="0.25">
      <c r="A7" s="311"/>
      <c r="B7" s="625"/>
      <c r="C7" s="269">
        <v>2020</v>
      </c>
      <c r="D7" s="269">
        <v>2021</v>
      </c>
      <c r="E7" s="269">
        <v>2022</v>
      </c>
      <c r="F7" s="269">
        <v>2023</v>
      </c>
      <c r="G7" s="269">
        <v>2024</v>
      </c>
      <c r="H7" s="269">
        <v>2025</v>
      </c>
      <c r="I7" s="269">
        <v>2026</v>
      </c>
      <c r="J7" s="269">
        <v>2027</v>
      </c>
      <c r="K7" s="269">
        <v>2028</v>
      </c>
      <c r="L7" s="269">
        <v>2029</v>
      </c>
      <c r="M7" s="269">
        <v>2030</v>
      </c>
      <c r="N7" s="311"/>
      <c r="O7" s="311"/>
      <c r="P7" s="311"/>
      <c r="Q7" s="311"/>
      <c r="R7" s="311"/>
      <c r="S7" s="311"/>
      <c r="T7" s="311"/>
      <c r="U7" s="311"/>
      <c r="V7" s="311"/>
      <c r="W7" s="311"/>
      <c r="X7" s="311"/>
      <c r="Y7" s="311"/>
      <c r="Z7" s="311"/>
      <c r="AA7" s="311"/>
      <c r="AB7" s="311"/>
      <c r="AC7" s="311"/>
      <c r="AD7" s="311"/>
      <c r="AE7" s="311"/>
      <c r="AF7" s="311"/>
      <c r="AG7" s="311"/>
    </row>
    <row r="8" spans="1:33" ht="15" customHeight="1" x14ac:dyDescent="0.25">
      <c r="A8" s="112"/>
      <c r="B8" s="258" t="s">
        <v>549</v>
      </c>
      <c r="C8" s="280">
        <f>+'1. Beneficios sociales'!C87</f>
        <v>0</v>
      </c>
      <c r="D8" s="312">
        <f>+'1. Beneficios sociales'!D87</f>
        <v>732876.68073307991</v>
      </c>
      <c r="E8" s="312">
        <f>+'1. Beneficios sociales'!E87</f>
        <v>749145.88673042657</v>
      </c>
      <c r="F8" s="312">
        <f>+'1. Beneficios sociales'!F87</f>
        <v>765817.06558730593</v>
      </c>
      <c r="G8" s="312">
        <f>+'1. Beneficios sociales'!G87</f>
        <v>782890.93949469738</v>
      </c>
      <c r="H8" s="312">
        <f>+'1. Beneficios sociales'!H87</f>
        <v>800370.19080283411</v>
      </c>
      <c r="I8" s="312">
        <f>+'1. Beneficios sociales'!I87</f>
        <v>818259.06416056282</v>
      </c>
      <c r="J8" s="312">
        <f>+'1. Beneficios sociales'!J87</f>
        <v>836563.06189429306</v>
      </c>
      <c r="K8" s="312">
        <f>+'1. Beneficios sociales'!K87</f>
        <v>855288.71131594654</v>
      </c>
      <c r="L8" s="312">
        <f>+'1. Beneficios sociales'!L87</f>
        <v>874443.38755931158</v>
      </c>
      <c r="M8" s="312">
        <f>+'1. Beneficios sociales'!M87</f>
        <v>894035.17932728154</v>
      </c>
      <c r="N8" s="112"/>
      <c r="O8" s="112"/>
      <c r="P8" s="112"/>
      <c r="Q8" s="112"/>
      <c r="R8" s="112"/>
      <c r="S8" s="112"/>
      <c r="T8" s="112"/>
      <c r="U8" s="112"/>
      <c r="V8" s="112"/>
      <c r="W8" s="112"/>
      <c r="X8" s="112"/>
      <c r="Y8" s="112"/>
      <c r="Z8" s="112"/>
      <c r="AA8" s="112"/>
      <c r="AB8" s="112"/>
      <c r="AC8" s="112"/>
      <c r="AD8" s="112"/>
      <c r="AE8" s="112"/>
      <c r="AF8" s="112"/>
      <c r="AG8" s="112"/>
    </row>
    <row r="9" spans="1:33" ht="15" customHeight="1" x14ac:dyDescent="0.25">
      <c r="A9" s="112"/>
      <c r="B9" s="258" t="s">
        <v>550</v>
      </c>
      <c r="C9" s="280">
        <f>'3. FCI PM'!C21</f>
        <v>1190218.8</v>
      </c>
      <c r="D9" s="389">
        <f>'3. FCI PM'!D21</f>
        <v>494276.4</v>
      </c>
      <c r="E9" s="389">
        <f>'3. FCI PM'!E21</f>
        <v>494276.4</v>
      </c>
      <c r="F9" s="389">
        <f>'3. FCI PM'!F21</f>
        <v>494276.4</v>
      </c>
      <c r="G9" s="389">
        <f>'3. FCI PM'!G21</f>
        <v>494276.4</v>
      </c>
      <c r="H9" s="389">
        <f>'3. FCI PM'!H21</f>
        <v>494276.4</v>
      </c>
      <c r="I9" s="389">
        <f>'3. FCI PM'!I21</f>
        <v>494276.4</v>
      </c>
      <c r="J9" s="389">
        <f>'3. FCI PM'!J21</f>
        <v>494276.4</v>
      </c>
      <c r="K9" s="389">
        <f>'3. FCI PM'!K21</f>
        <v>494276.4</v>
      </c>
      <c r="L9" s="389">
        <f>'3. FCI PM'!L21</f>
        <v>494276.4</v>
      </c>
      <c r="M9" s="389">
        <f>'3. FCI PM'!M21</f>
        <v>494276.4</v>
      </c>
      <c r="N9" s="112"/>
      <c r="O9" s="112"/>
      <c r="P9" s="112"/>
      <c r="Q9" s="112"/>
      <c r="R9" s="112"/>
      <c r="S9" s="112"/>
      <c r="T9" s="112"/>
      <c r="U9" s="112"/>
      <c r="V9" s="112"/>
      <c r="W9" s="112"/>
      <c r="X9" s="112"/>
      <c r="Y9" s="112"/>
      <c r="Z9" s="112"/>
      <c r="AA9" s="112"/>
      <c r="AB9" s="112"/>
      <c r="AC9" s="112"/>
      <c r="AD9" s="112"/>
      <c r="AE9" s="112"/>
      <c r="AF9" s="112"/>
      <c r="AG9" s="112"/>
    </row>
    <row r="10" spans="1:33" ht="15" customHeight="1" x14ac:dyDescent="0.25">
      <c r="A10" s="112"/>
      <c r="B10" s="258" t="s">
        <v>551</v>
      </c>
      <c r="C10" s="280">
        <f>+C8-C9</f>
        <v>-1190218.8</v>
      </c>
      <c r="D10" s="312">
        <f>+D8-D9</f>
        <v>238600.28073307988</v>
      </c>
      <c r="E10" s="312">
        <f>+E8-E9</f>
        <v>254869.48673042655</v>
      </c>
      <c r="F10" s="312">
        <f t="shared" ref="F10:L10" si="0">+F8-F9</f>
        <v>271540.66558730591</v>
      </c>
      <c r="G10" s="312">
        <f t="shared" si="0"/>
        <v>288614.53949469735</v>
      </c>
      <c r="H10" s="312">
        <f t="shared" si="0"/>
        <v>306093.79080283409</v>
      </c>
      <c r="I10" s="312">
        <f t="shared" si="0"/>
        <v>323982.6641605628</v>
      </c>
      <c r="J10" s="312">
        <f t="shared" si="0"/>
        <v>342286.66189429304</v>
      </c>
      <c r="K10" s="312">
        <f t="shared" si="0"/>
        <v>361012.31131594651</v>
      </c>
      <c r="L10" s="312">
        <f t="shared" si="0"/>
        <v>380166.98755931156</v>
      </c>
      <c r="M10" s="312">
        <f>+M8-M9</f>
        <v>399758.77932728152</v>
      </c>
      <c r="N10" s="112"/>
      <c r="O10" s="112"/>
      <c r="P10" s="112"/>
      <c r="Q10" s="112"/>
      <c r="R10" s="112"/>
      <c r="S10" s="112"/>
      <c r="T10" s="112"/>
      <c r="U10" s="112"/>
      <c r="V10" s="112"/>
      <c r="W10" s="112"/>
      <c r="X10" s="112"/>
      <c r="Y10" s="112"/>
      <c r="Z10" s="112"/>
      <c r="AA10" s="112"/>
      <c r="AB10" s="112"/>
      <c r="AC10" s="112"/>
      <c r="AD10" s="112"/>
      <c r="AE10" s="112"/>
      <c r="AF10" s="112"/>
      <c r="AG10" s="112"/>
    </row>
    <row r="11" spans="1:33" ht="15" customHeight="1" x14ac:dyDescent="0.25">
      <c r="A11" s="112"/>
      <c r="B11" s="112"/>
      <c r="C11" s="112"/>
      <c r="D11" s="112"/>
      <c r="E11" s="112"/>
      <c r="F11" s="112"/>
      <c r="G11" s="112"/>
      <c r="H11" s="112"/>
      <c r="I11" s="112"/>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row>
    <row r="12" spans="1:33" ht="15" customHeight="1" x14ac:dyDescent="0.25">
      <c r="A12" s="112"/>
      <c r="B12" s="112" t="s">
        <v>552</v>
      </c>
      <c r="C12" s="112"/>
      <c r="D12" s="112"/>
      <c r="E12" s="112"/>
      <c r="F12" s="112"/>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row>
    <row r="13" spans="1:33" ht="15" customHeight="1" x14ac:dyDescent="0.25">
      <c r="A13" s="112"/>
      <c r="B13" s="624" t="s">
        <v>718</v>
      </c>
      <c r="C13" s="269">
        <v>0</v>
      </c>
      <c r="D13" s="269">
        <v>1</v>
      </c>
      <c r="E13" s="269">
        <v>2</v>
      </c>
      <c r="F13" s="269">
        <v>3</v>
      </c>
      <c r="G13" s="269">
        <v>4</v>
      </c>
      <c r="H13" s="269">
        <v>5</v>
      </c>
      <c r="I13" s="269">
        <v>6</v>
      </c>
      <c r="J13" s="269">
        <v>7</v>
      </c>
      <c r="K13" s="269">
        <v>8</v>
      </c>
      <c r="L13" s="269">
        <v>9</v>
      </c>
      <c r="M13" s="269">
        <v>10</v>
      </c>
      <c r="N13" s="112"/>
      <c r="O13" s="112"/>
      <c r="P13" s="112"/>
      <c r="Q13" s="112"/>
      <c r="R13" s="112"/>
      <c r="S13" s="112"/>
      <c r="T13" s="112"/>
      <c r="U13" s="112"/>
      <c r="V13" s="112"/>
      <c r="W13" s="112"/>
      <c r="X13" s="112"/>
      <c r="Y13" s="112"/>
      <c r="Z13" s="112"/>
      <c r="AA13" s="112"/>
      <c r="AB13" s="112"/>
      <c r="AC13" s="112"/>
      <c r="AD13" s="112"/>
      <c r="AE13" s="112"/>
      <c r="AF13" s="112"/>
      <c r="AG13" s="112"/>
    </row>
    <row r="14" spans="1:33" s="295" customFormat="1" ht="15" customHeight="1" x14ac:dyDescent="0.25">
      <c r="A14" s="311"/>
      <c r="B14" s="625"/>
      <c r="C14" s="269">
        <v>2020</v>
      </c>
      <c r="D14" s="269">
        <v>2021</v>
      </c>
      <c r="E14" s="269">
        <v>2022</v>
      </c>
      <c r="F14" s="269">
        <v>2023</v>
      </c>
      <c r="G14" s="269">
        <v>2024</v>
      </c>
      <c r="H14" s="269">
        <v>2025</v>
      </c>
      <c r="I14" s="269">
        <v>2026</v>
      </c>
      <c r="J14" s="269">
        <v>2027</v>
      </c>
      <c r="K14" s="269">
        <v>2028</v>
      </c>
      <c r="L14" s="269">
        <v>2029</v>
      </c>
      <c r="M14" s="269">
        <v>2030</v>
      </c>
      <c r="N14" s="311"/>
      <c r="O14" s="311"/>
      <c r="P14" s="311"/>
      <c r="Q14" s="311"/>
      <c r="R14" s="311"/>
      <c r="S14" s="311"/>
      <c r="T14" s="311"/>
      <c r="U14" s="311"/>
      <c r="V14" s="311"/>
      <c r="W14" s="311"/>
      <c r="X14" s="311"/>
      <c r="Y14" s="311"/>
      <c r="Z14" s="311"/>
      <c r="AA14" s="311"/>
      <c r="AB14" s="311"/>
      <c r="AC14" s="311"/>
      <c r="AD14" s="311"/>
      <c r="AE14" s="311"/>
      <c r="AF14" s="311"/>
      <c r="AG14" s="311"/>
    </row>
    <row r="15" spans="1:33" ht="15" customHeight="1" x14ac:dyDescent="0.25">
      <c r="A15" s="112"/>
      <c r="B15" s="258" t="s">
        <v>549</v>
      </c>
      <c r="C15" s="280">
        <f>'1. Beneficios sociales'!C113</f>
        <v>0</v>
      </c>
      <c r="D15" s="312">
        <f>'1. Beneficios sociales'!D113</f>
        <v>616631.3434725526</v>
      </c>
      <c r="E15" s="389">
        <f>'1. Beneficios sociales'!E113</f>
        <v>630318.7813852994</v>
      </c>
      <c r="F15" s="389">
        <f>'1. Beneficios sociales'!F113</f>
        <v>644344.59752653784</v>
      </c>
      <c r="G15" s="389">
        <f>'1. Beneficios sociales'!G113</f>
        <v>658709.34792375693</v>
      </c>
      <c r="H15" s="389">
        <f>'1. Beneficios sociales'!H113</f>
        <v>673415.24800583441</v>
      </c>
      <c r="I15" s="389">
        <f>'1. Beneficios sociales'!I113</f>
        <v>688465.83530293417</v>
      </c>
      <c r="J15" s="389">
        <f>'1. Beneficios sociales'!J113</f>
        <v>703865.71115542436</v>
      </c>
      <c r="K15" s="389">
        <f>'1. Beneficios sociales'!K113</f>
        <v>719620.34336970514</v>
      </c>
      <c r="L15" s="389">
        <f>'1. Beneficios sociales'!L113</f>
        <v>735735.91591989668</v>
      </c>
      <c r="M15" s="389">
        <f>'1. Beneficios sociales'!M113</f>
        <v>752219.21500028833</v>
      </c>
      <c r="N15" s="112"/>
      <c r="O15" s="112"/>
      <c r="P15" s="112"/>
      <c r="Q15" s="112"/>
      <c r="R15" s="112"/>
      <c r="S15" s="112"/>
      <c r="T15" s="112"/>
      <c r="U15" s="112"/>
      <c r="V15" s="112"/>
      <c r="W15" s="112"/>
      <c r="X15" s="112"/>
      <c r="Y15" s="112"/>
      <c r="Z15" s="112"/>
      <c r="AA15" s="112"/>
      <c r="AB15" s="112"/>
      <c r="AC15" s="112"/>
      <c r="AD15" s="112"/>
      <c r="AE15" s="112"/>
      <c r="AF15" s="112"/>
      <c r="AG15" s="112"/>
    </row>
    <row r="16" spans="1:33" ht="15" customHeight="1" x14ac:dyDescent="0.25">
      <c r="A16" s="112"/>
      <c r="B16" s="258" t="s">
        <v>550</v>
      </c>
      <c r="C16" s="280">
        <f>'2.4. FCI PS'!C23</f>
        <v>696222.5</v>
      </c>
      <c r="D16" s="389">
        <f>'2.4. FCI PS'!D23</f>
        <v>404249.40600000002</v>
      </c>
      <c r="E16" s="389">
        <f>'2.4. FCI PS'!E23</f>
        <v>404249.40600000002</v>
      </c>
      <c r="F16" s="389">
        <f>'2.4. FCI PS'!F23</f>
        <v>404249.40600000002</v>
      </c>
      <c r="G16" s="389">
        <f>'2.4. FCI PS'!G23</f>
        <v>404249.40600000002</v>
      </c>
      <c r="H16" s="389">
        <f>'2.4. FCI PS'!H23</f>
        <v>404249.40600000002</v>
      </c>
      <c r="I16" s="389">
        <f>'2.4. FCI PS'!I23</f>
        <v>404249.40600000002</v>
      </c>
      <c r="J16" s="389">
        <f>'2.4. FCI PS'!J23</f>
        <v>404249.40600000002</v>
      </c>
      <c r="K16" s="389">
        <f>'2.4. FCI PS'!K23</f>
        <v>404249.40600000002</v>
      </c>
      <c r="L16" s="389">
        <f>'2.4. FCI PS'!L23</f>
        <v>404249.40600000002</v>
      </c>
      <c r="M16" s="389">
        <f>'2.4. FCI PS'!M23</f>
        <v>404249.40600000002</v>
      </c>
      <c r="N16" s="112"/>
      <c r="O16" s="112"/>
      <c r="P16" s="112"/>
      <c r="Q16" s="112"/>
      <c r="R16" s="112"/>
      <c r="S16" s="112"/>
      <c r="T16" s="112"/>
      <c r="U16" s="112"/>
      <c r="V16" s="112"/>
      <c r="W16" s="112"/>
      <c r="X16" s="112"/>
      <c r="Y16" s="112"/>
      <c r="Z16" s="112"/>
      <c r="AA16" s="112"/>
      <c r="AB16" s="112"/>
      <c r="AC16" s="112"/>
      <c r="AD16" s="112"/>
      <c r="AE16" s="112"/>
      <c r="AF16" s="112"/>
      <c r="AG16" s="112"/>
    </row>
    <row r="17" spans="1:33" ht="15" customHeight="1" x14ac:dyDescent="0.25">
      <c r="A17" s="112"/>
      <c r="B17" s="258" t="s">
        <v>551</v>
      </c>
      <c r="C17" s="280">
        <f t="shared" ref="C17:M17" si="1">+C15-C16</f>
        <v>-696222.5</v>
      </c>
      <c r="D17" s="312">
        <f>+D15-D16</f>
        <v>212381.93747255258</v>
      </c>
      <c r="E17" s="312">
        <f t="shared" si="1"/>
        <v>226069.37538529938</v>
      </c>
      <c r="F17" s="312">
        <f t="shared" si="1"/>
        <v>240095.19152653782</v>
      </c>
      <c r="G17" s="312">
        <f t="shared" si="1"/>
        <v>254459.94192375691</v>
      </c>
      <c r="H17" s="312">
        <f t="shared" si="1"/>
        <v>269165.84200583439</v>
      </c>
      <c r="I17" s="312">
        <f t="shared" si="1"/>
        <v>284216.42930293415</v>
      </c>
      <c r="J17" s="312">
        <f t="shared" si="1"/>
        <v>299616.30515542434</v>
      </c>
      <c r="K17" s="312">
        <f t="shared" si="1"/>
        <v>315370.93736970512</v>
      </c>
      <c r="L17" s="312">
        <f t="shared" si="1"/>
        <v>331486.50991989666</v>
      </c>
      <c r="M17" s="312">
        <f t="shared" si="1"/>
        <v>347969.80900028831</v>
      </c>
      <c r="N17" s="112"/>
      <c r="O17" s="278"/>
      <c r="P17" s="112"/>
      <c r="Q17" s="112"/>
      <c r="R17" s="112"/>
      <c r="S17" s="112"/>
      <c r="T17" s="112"/>
      <c r="U17" s="112"/>
      <c r="V17" s="112"/>
      <c r="W17" s="112"/>
      <c r="X17" s="112"/>
      <c r="Y17" s="112"/>
      <c r="Z17" s="112"/>
      <c r="AA17" s="112"/>
      <c r="AB17" s="112"/>
      <c r="AC17" s="112"/>
      <c r="AD17" s="112"/>
      <c r="AE17" s="112"/>
      <c r="AF17" s="112"/>
      <c r="AG17" s="112"/>
    </row>
    <row r="18" spans="1:33" ht="15" customHeight="1" x14ac:dyDescent="0.25">
      <c r="A18" s="112"/>
      <c r="B18" s="112"/>
      <c r="C18" s="112"/>
      <c r="D18" s="112"/>
      <c r="E18" s="112"/>
      <c r="F18" s="112"/>
      <c r="G18" s="112"/>
      <c r="H18" s="112"/>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row>
    <row r="19" spans="1:33" x14ac:dyDescent="0.25">
      <c r="A19" s="112"/>
      <c r="B19" s="621" t="s">
        <v>749</v>
      </c>
      <c r="C19" s="579"/>
      <c r="D19" s="579"/>
      <c r="E19" s="579"/>
      <c r="F19" s="579"/>
      <c r="G19" s="579"/>
      <c r="H19" s="579"/>
      <c r="I19" s="579"/>
      <c r="J19" s="579"/>
      <c r="K19" s="579"/>
      <c r="L19" s="579"/>
      <c r="M19" s="580"/>
      <c r="N19" s="112"/>
      <c r="O19" s="112"/>
      <c r="P19" s="112"/>
      <c r="Q19" s="112"/>
      <c r="R19" s="112"/>
      <c r="S19" s="112"/>
      <c r="T19" s="112"/>
      <c r="U19" s="112"/>
      <c r="V19" s="112"/>
      <c r="W19" s="112"/>
      <c r="X19" s="112"/>
      <c r="Y19" s="112"/>
      <c r="Z19" s="112"/>
      <c r="AA19" s="112"/>
      <c r="AB19" s="112"/>
      <c r="AC19" s="112"/>
      <c r="AD19" s="112"/>
      <c r="AE19" s="112"/>
      <c r="AF19" s="112"/>
      <c r="AG19" s="112"/>
    </row>
    <row r="20" spans="1:33" ht="15" customHeight="1" x14ac:dyDescent="0.25">
      <c r="A20" s="112"/>
      <c r="B20" s="112" t="s">
        <v>548</v>
      </c>
      <c r="C20" s="112"/>
      <c r="D20" s="112"/>
      <c r="E20" s="112"/>
      <c r="F20" s="112"/>
      <c r="G20" s="112"/>
      <c r="H20" s="112"/>
      <c r="I20" s="112"/>
      <c r="K20" s="112"/>
      <c r="L20" s="112"/>
      <c r="M20" s="112"/>
      <c r="N20" s="112"/>
      <c r="O20" s="112"/>
      <c r="P20" s="112"/>
      <c r="Q20" s="112"/>
      <c r="R20" s="112"/>
      <c r="S20" s="112"/>
      <c r="T20" s="112"/>
      <c r="U20" s="112"/>
      <c r="V20" s="112"/>
      <c r="W20" s="112"/>
      <c r="X20" s="112"/>
      <c r="Y20" s="112"/>
      <c r="Z20" s="112"/>
      <c r="AA20" s="112"/>
      <c r="AB20" s="112"/>
      <c r="AC20" s="112"/>
      <c r="AD20" s="112"/>
      <c r="AE20" s="112"/>
      <c r="AF20" s="112"/>
      <c r="AG20" s="112"/>
    </row>
    <row r="21" spans="1:33" ht="15" customHeight="1" x14ac:dyDescent="0.25">
      <c r="A21" s="112"/>
      <c r="B21" s="622" t="s">
        <v>718</v>
      </c>
      <c r="C21" s="400">
        <v>0</v>
      </c>
      <c r="D21" s="400">
        <v>1</v>
      </c>
      <c r="E21" s="400">
        <v>2</v>
      </c>
      <c r="F21" s="400">
        <v>3</v>
      </c>
      <c r="G21" s="400">
        <v>4</v>
      </c>
      <c r="H21" s="400">
        <v>5</v>
      </c>
      <c r="I21" s="400">
        <v>6</v>
      </c>
      <c r="J21" s="400">
        <v>7</v>
      </c>
      <c r="K21" s="400">
        <v>8</v>
      </c>
      <c r="L21" s="400">
        <v>9</v>
      </c>
      <c r="M21" s="400">
        <v>10</v>
      </c>
      <c r="N21" s="112"/>
      <c r="O21" s="112"/>
      <c r="P21" s="112"/>
      <c r="Q21" s="112"/>
      <c r="R21" s="112"/>
      <c r="S21" s="112"/>
      <c r="T21" s="112"/>
      <c r="U21" s="112"/>
      <c r="V21" s="112"/>
      <c r="W21" s="112"/>
      <c r="X21" s="112"/>
      <c r="Y21" s="112"/>
      <c r="Z21" s="112"/>
      <c r="AA21" s="112"/>
      <c r="AB21" s="112"/>
      <c r="AC21" s="112"/>
      <c r="AD21" s="112"/>
      <c r="AE21" s="112"/>
      <c r="AF21" s="112"/>
      <c r="AG21" s="112"/>
    </row>
    <row r="22" spans="1:33" s="295" customFormat="1" ht="15" customHeight="1" x14ac:dyDescent="0.25">
      <c r="A22" s="311"/>
      <c r="B22" s="622"/>
      <c r="C22" s="400">
        <v>2020</v>
      </c>
      <c r="D22" s="400">
        <v>2021</v>
      </c>
      <c r="E22" s="400">
        <v>2022</v>
      </c>
      <c r="F22" s="400">
        <v>2023</v>
      </c>
      <c r="G22" s="400">
        <v>2024</v>
      </c>
      <c r="H22" s="400">
        <v>2025</v>
      </c>
      <c r="I22" s="400">
        <v>2026</v>
      </c>
      <c r="J22" s="400">
        <v>2027</v>
      </c>
      <c r="K22" s="400">
        <v>2028</v>
      </c>
      <c r="L22" s="400">
        <v>2029</v>
      </c>
      <c r="M22" s="400">
        <v>2030</v>
      </c>
      <c r="N22" s="311"/>
      <c r="O22" s="311"/>
      <c r="P22" s="311"/>
      <c r="Q22" s="311"/>
      <c r="R22" s="311"/>
      <c r="S22" s="311"/>
      <c r="T22" s="311"/>
      <c r="U22" s="311"/>
      <c r="V22" s="311"/>
      <c r="W22" s="311"/>
      <c r="X22" s="311"/>
      <c r="Y22" s="311"/>
      <c r="Z22" s="311"/>
      <c r="AA22" s="311"/>
      <c r="AB22" s="311"/>
      <c r="AC22" s="311"/>
      <c r="AD22" s="311"/>
      <c r="AE22" s="311"/>
      <c r="AF22" s="311"/>
      <c r="AG22" s="311"/>
    </row>
    <row r="23" spans="1:33" ht="15" customHeight="1" x14ac:dyDescent="0.25">
      <c r="A23" s="112"/>
      <c r="B23" s="258" t="s">
        <v>549</v>
      </c>
      <c r="C23" s="389">
        <f t="shared" ref="C23:M23" si="2">C8</f>
        <v>0</v>
      </c>
      <c r="D23" s="312">
        <f>D8</f>
        <v>732876.68073307991</v>
      </c>
      <c r="E23" s="389">
        <f t="shared" si="2"/>
        <v>749145.88673042657</v>
      </c>
      <c r="F23" s="389">
        <f t="shared" si="2"/>
        <v>765817.06558730593</v>
      </c>
      <c r="G23" s="389">
        <f t="shared" si="2"/>
        <v>782890.93949469738</v>
      </c>
      <c r="H23" s="389">
        <f t="shared" si="2"/>
        <v>800370.19080283411</v>
      </c>
      <c r="I23" s="389">
        <f t="shared" si="2"/>
        <v>818259.06416056282</v>
      </c>
      <c r="J23" s="389">
        <f t="shared" si="2"/>
        <v>836563.06189429306</v>
      </c>
      <c r="K23" s="389">
        <f t="shared" si="2"/>
        <v>855288.71131594654</v>
      </c>
      <c r="L23" s="389">
        <f t="shared" si="2"/>
        <v>874443.38755931158</v>
      </c>
      <c r="M23" s="389">
        <f t="shared" si="2"/>
        <v>894035.17932728154</v>
      </c>
      <c r="N23" s="112"/>
      <c r="O23" s="112"/>
      <c r="P23" s="112"/>
      <c r="Q23" s="112"/>
      <c r="R23" s="112"/>
      <c r="S23" s="112"/>
      <c r="T23" s="112"/>
      <c r="U23" s="112"/>
      <c r="V23" s="112"/>
      <c r="W23" s="112"/>
      <c r="X23" s="112"/>
      <c r="Y23" s="112"/>
      <c r="Z23" s="112"/>
      <c r="AA23" s="112"/>
      <c r="AB23" s="112"/>
      <c r="AC23" s="112"/>
      <c r="AD23" s="112"/>
      <c r="AE23" s="112"/>
      <c r="AF23" s="112"/>
      <c r="AG23" s="112"/>
    </row>
    <row r="24" spans="1:33" ht="15" customHeight="1" x14ac:dyDescent="0.25">
      <c r="A24" s="112"/>
      <c r="B24" s="258" t="s">
        <v>550</v>
      </c>
      <c r="C24" s="389">
        <f>'3. FCI PM'!C41</f>
        <v>691008</v>
      </c>
      <c r="D24" s="389">
        <f>'3. FCI PM'!D41</f>
        <v>616059.6</v>
      </c>
      <c r="E24" s="389">
        <f>'3. FCI PM'!E41</f>
        <v>616059.6</v>
      </c>
      <c r="F24" s="389">
        <f>'3. FCI PM'!F41</f>
        <v>616059.6</v>
      </c>
      <c r="G24" s="389">
        <f>'3. FCI PM'!G41</f>
        <v>616059.6</v>
      </c>
      <c r="H24" s="389">
        <f>'3. FCI PM'!H41</f>
        <v>616059.6</v>
      </c>
      <c r="I24" s="389">
        <f>'3. FCI PM'!I41</f>
        <v>616059.6</v>
      </c>
      <c r="J24" s="389">
        <f>'3. FCI PM'!J41</f>
        <v>616059.6</v>
      </c>
      <c r="K24" s="389">
        <f>'3. FCI PM'!K41</f>
        <v>616059.6</v>
      </c>
      <c r="L24" s="389">
        <f>'3. FCI PM'!L41</f>
        <v>616059.6</v>
      </c>
      <c r="M24" s="389">
        <f>'3. FCI PM'!M41</f>
        <v>616059.6</v>
      </c>
      <c r="N24" s="112"/>
      <c r="O24" s="112"/>
      <c r="P24" s="112"/>
      <c r="Q24" s="112"/>
      <c r="R24" s="112"/>
      <c r="S24" s="112"/>
      <c r="T24" s="112"/>
      <c r="U24" s="112"/>
      <c r="V24" s="112"/>
      <c r="W24" s="112"/>
      <c r="X24" s="112"/>
      <c r="Y24" s="112"/>
      <c r="Z24" s="112"/>
      <c r="AA24" s="112"/>
      <c r="AB24" s="112"/>
      <c r="AC24" s="112"/>
      <c r="AD24" s="112"/>
      <c r="AE24" s="112"/>
      <c r="AF24" s="112"/>
      <c r="AG24" s="112"/>
    </row>
    <row r="25" spans="1:33" ht="15" customHeight="1" x14ac:dyDescent="0.25">
      <c r="A25" s="112"/>
      <c r="B25" s="258" t="s">
        <v>551</v>
      </c>
      <c r="C25" s="389">
        <f>+C23-C24</f>
        <v>-691008</v>
      </c>
      <c r="D25" s="312">
        <f>+D23-D24</f>
        <v>116817.08073307993</v>
      </c>
      <c r="E25" s="312">
        <f t="shared" ref="D25:M25" si="3">+E23-E24</f>
        <v>133086.2867304266</v>
      </c>
      <c r="F25" s="312">
        <f t="shared" si="3"/>
        <v>149757.46558730595</v>
      </c>
      <c r="G25" s="312">
        <f t="shared" si="3"/>
        <v>166831.3394946974</v>
      </c>
      <c r="H25" s="312">
        <f t="shared" si="3"/>
        <v>184310.59080283414</v>
      </c>
      <c r="I25" s="312">
        <f t="shared" si="3"/>
        <v>202199.46416056284</v>
      </c>
      <c r="J25" s="312">
        <f t="shared" si="3"/>
        <v>220503.46189429308</v>
      </c>
      <c r="K25" s="312">
        <f t="shared" si="3"/>
        <v>239229.11131594656</v>
      </c>
      <c r="L25" s="312">
        <f t="shared" si="3"/>
        <v>258383.7875593116</v>
      </c>
      <c r="M25" s="312">
        <f t="shared" si="3"/>
        <v>277975.57932728156</v>
      </c>
      <c r="N25" s="112"/>
      <c r="O25" s="112"/>
      <c r="P25" s="112"/>
      <c r="Q25" s="112"/>
      <c r="R25" s="112"/>
      <c r="S25" s="112"/>
      <c r="T25" s="112"/>
      <c r="U25" s="112"/>
      <c r="V25" s="112"/>
      <c r="W25" s="112"/>
      <c r="X25" s="112"/>
      <c r="Y25" s="112"/>
      <c r="Z25" s="112"/>
      <c r="AA25" s="112"/>
      <c r="AB25" s="112"/>
      <c r="AC25" s="112"/>
      <c r="AD25" s="112"/>
      <c r="AE25" s="112"/>
      <c r="AF25" s="112"/>
      <c r="AG25" s="112"/>
    </row>
    <row r="26" spans="1:33" ht="15" customHeight="1" x14ac:dyDescent="0.25">
      <c r="A26" s="112"/>
      <c r="B26" s="112"/>
      <c r="C26" s="112"/>
      <c r="D26" s="112"/>
      <c r="E26" s="112"/>
      <c r="F26" s="112"/>
      <c r="G26" s="112"/>
      <c r="H26" s="112"/>
      <c r="I26" s="112"/>
      <c r="J26" s="112"/>
      <c r="K26" s="112"/>
      <c r="L26" s="112"/>
      <c r="M26" s="112"/>
      <c r="N26" s="112"/>
      <c r="O26" s="112"/>
      <c r="P26" s="112"/>
      <c r="Q26" s="112"/>
      <c r="R26" s="112"/>
      <c r="S26" s="112"/>
      <c r="T26" s="112"/>
      <c r="U26" s="112"/>
      <c r="V26" s="112"/>
      <c r="W26" s="112"/>
      <c r="X26" s="112"/>
      <c r="Y26" s="112"/>
      <c r="Z26" s="112"/>
      <c r="AA26" s="112"/>
      <c r="AB26" s="112"/>
      <c r="AC26" s="112"/>
      <c r="AD26" s="112"/>
      <c r="AE26" s="112"/>
      <c r="AF26" s="112"/>
      <c r="AG26" s="112"/>
    </row>
    <row r="27" spans="1:33" ht="15" customHeight="1" x14ac:dyDescent="0.25">
      <c r="A27" s="112"/>
      <c r="B27" s="112" t="s">
        <v>552</v>
      </c>
      <c r="C27" s="112"/>
      <c r="D27" s="112"/>
      <c r="E27" s="112"/>
      <c r="F27" s="112"/>
      <c r="G27" s="112"/>
      <c r="H27" s="112"/>
      <c r="I27" s="112"/>
      <c r="J27" s="112"/>
      <c r="K27" s="112"/>
      <c r="L27" s="112"/>
      <c r="M27" s="112"/>
      <c r="N27" s="112"/>
      <c r="O27" s="112"/>
      <c r="P27" s="112"/>
      <c r="Q27" s="112"/>
      <c r="R27" s="112"/>
      <c r="S27" s="112"/>
      <c r="T27" s="112"/>
      <c r="U27" s="112"/>
      <c r="V27" s="112"/>
      <c r="W27" s="112"/>
      <c r="X27" s="112"/>
      <c r="Y27" s="112"/>
      <c r="Z27" s="112"/>
      <c r="AA27" s="112"/>
      <c r="AB27" s="112"/>
      <c r="AC27" s="112"/>
      <c r="AD27" s="112"/>
      <c r="AE27" s="112"/>
      <c r="AF27" s="112"/>
      <c r="AG27" s="112"/>
    </row>
    <row r="28" spans="1:33" s="295" customFormat="1" ht="15" customHeight="1" x14ac:dyDescent="0.25">
      <c r="A28" s="311"/>
      <c r="B28" s="622" t="s">
        <v>718</v>
      </c>
      <c r="C28" s="269">
        <v>0</v>
      </c>
      <c r="D28" s="269">
        <v>1</v>
      </c>
      <c r="E28" s="269">
        <v>2</v>
      </c>
      <c r="F28" s="269">
        <v>3</v>
      </c>
      <c r="G28" s="269">
        <v>4</v>
      </c>
      <c r="H28" s="269">
        <v>5</v>
      </c>
      <c r="I28" s="269">
        <v>6</v>
      </c>
      <c r="J28" s="269">
        <v>7</v>
      </c>
      <c r="K28" s="269">
        <v>8</v>
      </c>
      <c r="L28" s="269">
        <v>9</v>
      </c>
      <c r="M28" s="269">
        <v>10</v>
      </c>
      <c r="N28" s="311"/>
      <c r="O28" s="311"/>
      <c r="P28" s="311"/>
      <c r="Q28" s="311"/>
      <c r="R28" s="311"/>
      <c r="S28" s="311"/>
      <c r="T28" s="311"/>
      <c r="U28" s="311"/>
      <c r="V28" s="311"/>
      <c r="W28" s="311"/>
      <c r="X28" s="311"/>
      <c r="Y28" s="311"/>
      <c r="Z28" s="311"/>
      <c r="AA28" s="311"/>
      <c r="AB28" s="311"/>
      <c r="AC28" s="311"/>
      <c r="AD28" s="311"/>
      <c r="AE28" s="311"/>
      <c r="AF28" s="311"/>
      <c r="AG28" s="311"/>
    </row>
    <row r="29" spans="1:33" ht="15" customHeight="1" x14ac:dyDescent="0.25">
      <c r="A29" s="112"/>
      <c r="B29" s="622"/>
      <c r="C29" s="269">
        <v>2020</v>
      </c>
      <c r="D29" s="269">
        <v>2021</v>
      </c>
      <c r="E29" s="269">
        <v>2022</v>
      </c>
      <c r="F29" s="269">
        <v>2023</v>
      </c>
      <c r="G29" s="269">
        <v>2024</v>
      </c>
      <c r="H29" s="269">
        <v>2025</v>
      </c>
      <c r="I29" s="269">
        <v>2026</v>
      </c>
      <c r="J29" s="269">
        <v>2027</v>
      </c>
      <c r="K29" s="269">
        <v>2028</v>
      </c>
      <c r="L29" s="269">
        <v>2029</v>
      </c>
      <c r="M29" s="269">
        <v>2030</v>
      </c>
      <c r="N29" s="112"/>
      <c r="O29" s="112"/>
      <c r="P29" s="112"/>
      <c r="Q29" s="112"/>
      <c r="R29" s="112"/>
      <c r="S29" s="112"/>
      <c r="T29" s="112"/>
      <c r="U29" s="112"/>
      <c r="V29" s="112"/>
      <c r="W29" s="112"/>
      <c r="X29" s="112"/>
      <c r="Y29" s="112"/>
      <c r="Z29" s="112"/>
      <c r="AA29" s="112"/>
      <c r="AB29" s="112"/>
      <c r="AC29" s="112"/>
      <c r="AD29" s="112"/>
      <c r="AE29" s="112"/>
      <c r="AF29" s="112"/>
      <c r="AG29" s="112"/>
    </row>
    <row r="30" spans="1:33" ht="15" customHeight="1" x14ac:dyDescent="0.25">
      <c r="A30" s="112"/>
      <c r="B30" s="258" t="s">
        <v>549</v>
      </c>
      <c r="C30" s="280">
        <f>C15</f>
        <v>0</v>
      </c>
      <c r="D30" s="389">
        <f t="shared" ref="D30:M30" si="4">D15</f>
        <v>616631.3434725526</v>
      </c>
      <c r="E30" s="389">
        <f t="shared" si="4"/>
        <v>630318.7813852994</v>
      </c>
      <c r="F30" s="389">
        <f t="shared" si="4"/>
        <v>644344.59752653784</v>
      </c>
      <c r="G30" s="389">
        <f t="shared" si="4"/>
        <v>658709.34792375693</v>
      </c>
      <c r="H30" s="389">
        <f t="shared" si="4"/>
        <v>673415.24800583441</v>
      </c>
      <c r="I30" s="389">
        <f t="shared" si="4"/>
        <v>688465.83530293417</v>
      </c>
      <c r="J30" s="389">
        <f t="shared" si="4"/>
        <v>703865.71115542436</v>
      </c>
      <c r="K30" s="389">
        <f t="shared" si="4"/>
        <v>719620.34336970514</v>
      </c>
      <c r="L30" s="389">
        <f t="shared" si="4"/>
        <v>735735.91591989668</v>
      </c>
      <c r="M30" s="389">
        <f t="shared" si="4"/>
        <v>752219.21500028833</v>
      </c>
      <c r="N30" s="112"/>
      <c r="O30" s="112"/>
      <c r="P30" s="112"/>
      <c r="Q30" s="112"/>
      <c r="R30" s="112"/>
      <c r="S30" s="112"/>
      <c r="T30" s="112"/>
      <c r="U30" s="112"/>
      <c r="V30" s="112"/>
      <c r="W30" s="112"/>
      <c r="X30" s="112"/>
      <c r="Y30" s="112"/>
      <c r="Z30" s="112"/>
      <c r="AA30" s="112"/>
      <c r="AB30" s="112"/>
      <c r="AC30" s="112"/>
      <c r="AD30" s="112"/>
      <c r="AE30" s="112"/>
      <c r="AF30" s="112"/>
      <c r="AG30" s="112"/>
    </row>
    <row r="31" spans="1:33" ht="15" customHeight="1" x14ac:dyDescent="0.25">
      <c r="A31" s="112"/>
      <c r="B31" s="258" t="s">
        <v>550</v>
      </c>
      <c r="C31" s="280">
        <f>'2.4. FCI PS'!C42</f>
        <v>335487.14500000002</v>
      </c>
      <c r="D31" s="389">
        <f>'2.4. FCI PS'!D42</f>
        <v>506828.78399999999</v>
      </c>
      <c r="E31" s="389">
        <f>'2.4. FCI PS'!E42</f>
        <v>506828.78399999999</v>
      </c>
      <c r="F31" s="389">
        <f>'2.4. FCI PS'!F42</f>
        <v>506828.78399999999</v>
      </c>
      <c r="G31" s="389">
        <f>'2.4. FCI PS'!G42</f>
        <v>506828.78399999999</v>
      </c>
      <c r="H31" s="389">
        <f>'2.4. FCI PS'!H42</f>
        <v>506828.78399999999</v>
      </c>
      <c r="I31" s="389">
        <f>'2.4. FCI PS'!I42</f>
        <v>506828.78399999999</v>
      </c>
      <c r="J31" s="389">
        <f>'2.4. FCI PS'!J42</f>
        <v>506828.78399999999</v>
      </c>
      <c r="K31" s="389">
        <f>'2.4. FCI PS'!K42</f>
        <v>506828.78399999999</v>
      </c>
      <c r="L31" s="389">
        <f>'2.4. FCI PS'!L42</f>
        <v>506828.78399999999</v>
      </c>
      <c r="M31" s="389">
        <f>'2.4. FCI PS'!M42</f>
        <v>506828.78399999999</v>
      </c>
      <c r="N31" s="112"/>
      <c r="O31" s="112"/>
      <c r="P31" s="112"/>
      <c r="Q31" s="112"/>
      <c r="R31" s="112"/>
      <c r="S31" s="112"/>
      <c r="T31" s="112"/>
      <c r="U31" s="112"/>
      <c r="V31" s="112"/>
      <c r="W31" s="112"/>
      <c r="X31" s="112"/>
      <c r="Y31" s="112"/>
      <c r="Z31" s="112"/>
      <c r="AA31" s="112"/>
      <c r="AB31" s="112"/>
      <c r="AC31" s="112"/>
      <c r="AD31" s="112"/>
      <c r="AE31" s="112"/>
      <c r="AF31" s="112"/>
      <c r="AG31" s="112"/>
    </row>
    <row r="32" spans="1:33" ht="15" customHeight="1" x14ac:dyDescent="0.25">
      <c r="A32" s="112"/>
      <c r="B32" s="258" t="s">
        <v>551</v>
      </c>
      <c r="C32" s="280">
        <f t="shared" ref="C32:M32" si="5">C30-C31</f>
        <v>-335487.14500000002</v>
      </c>
      <c r="D32" s="312">
        <f>D30-D31</f>
        <v>109802.55947255262</v>
      </c>
      <c r="E32" s="312">
        <f t="shared" si="5"/>
        <v>123489.99738529942</v>
      </c>
      <c r="F32" s="312">
        <f t="shared" si="5"/>
        <v>137515.81352653785</v>
      </c>
      <c r="G32" s="312">
        <f t="shared" si="5"/>
        <v>151880.56392375694</v>
      </c>
      <c r="H32" s="312">
        <f t="shared" si="5"/>
        <v>166586.46400583442</v>
      </c>
      <c r="I32" s="312">
        <f t="shared" si="5"/>
        <v>181637.05130293418</v>
      </c>
      <c r="J32" s="312">
        <f t="shared" si="5"/>
        <v>197036.92715542438</v>
      </c>
      <c r="K32" s="312">
        <f t="shared" si="5"/>
        <v>212791.55936970515</v>
      </c>
      <c r="L32" s="312">
        <f t="shared" si="5"/>
        <v>228907.1319198967</v>
      </c>
      <c r="M32" s="312">
        <f t="shared" si="5"/>
        <v>245390.43100028834</v>
      </c>
      <c r="N32" s="112"/>
      <c r="O32" s="112"/>
      <c r="P32" s="112"/>
      <c r="Q32" s="112"/>
      <c r="R32" s="112"/>
      <c r="S32" s="112"/>
      <c r="T32" s="112"/>
      <c r="U32" s="112"/>
      <c r="V32" s="112"/>
      <c r="W32" s="112"/>
      <c r="X32" s="112"/>
      <c r="Y32" s="112"/>
      <c r="Z32" s="112"/>
      <c r="AA32" s="112"/>
      <c r="AB32" s="112"/>
      <c r="AC32" s="112"/>
      <c r="AD32" s="112"/>
      <c r="AE32" s="112"/>
      <c r="AF32" s="112"/>
      <c r="AG32" s="112"/>
    </row>
    <row r="33" spans="1:33" ht="15" customHeight="1" x14ac:dyDescent="0.25">
      <c r="A33" s="112"/>
      <c r="B33" s="112"/>
      <c r="C33" s="112"/>
      <c r="D33" s="112"/>
      <c r="E33" s="112"/>
      <c r="F33" s="112"/>
      <c r="G33" s="112"/>
      <c r="H33" s="112"/>
      <c r="I33" s="112"/>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row>
    <row r="34" spans="1:33" ht="15" customHeight="1" x14ac:dyDescent="0.25">
      <c r="A34" s="112"/>
      <c r="B34" s="626" t="s">
        <v>777</v>
      </c>
      <c r="C34" s="626"/>
      <c r="D34" s="626"/>
      <c r="E34" s="626"/>
      <c r="F34" s="626"/>
      <c r="G34" s="626"/>
      <c r="H34" s="626"/>
      <c r="I34" s="626"/>
      <c r="J34" s="626"/>
      <c r="K34" s="626"/>
      <c r="L34" s="626"/>
      <c r="M34" s="626"/>
      <c r="N34" s="112"/>
      <c r="O34" s="112"/>
      <c r="P34" s="112"/>
      <c r="Q34" s="112"/>
      <c r="R34" s="112"/>
      <c r="S34" s="112"/>
      <c r="T34" s="112"/>
      <c r="U34" s="112"/>
      <c r="V34" s="112"/>
      <c r="W34" s="112"/>
      <c r="X34" s="112"/>
      <c r="Y34" s="112"/>
      <c r="Z34" s="112"/>
      <c r="AA34" s="112"/>
      <c r="AB34" s="112"/>
      <c r="AC34" s="112"/>
      <c r="AD34" s="112"/>
      <c r="AE34" s="112"/>
      <c r="AF34" s="112"/>
      <c r="AG34" s="112"/>
    </row>
    <row r="35" spans="1:33" s="316" customFormat="1" ht="15" customHeight="1" x14ac:dyDescent="0.25">
      <c r="A35" s="314"/>
      <c r="B35" s="315"/>
      <c r="C35" s="315"/>
      <c r="D35" s="315"/>
      <c r="E35" s="315"/>
      <c r="F35" s="315"/>
      <c r="G35" s="315"/>
      <c r="H35" s="315"/>
      <c r="I35" s="315"/>
      <c r="J35" s="315"/>
      <c r="K35" s="315"/>
      <c r="L35" s="315"/>
      <c r="M35" s="315"/>
      <c r="N35" s="314"/>
      <c r="O35" s="314"/>
      <c r="P35" s="314"/>
      <c r="Q35" s="314"/>
      <c r="R35" s="314"/>
      <c r="S35" s="314"/>
      <c r="T35" s="314"/>
      <c r="U35" s="314"/>
      <c r="V35" s="314"/>
      <c r="W35" s="314"/>
      <c r="X35" s="314"/>
      <c r="Y35" s="314"/>
      <c r="Z35" s="314"/>
      <c r="AA35" s="314"/>
      <c r="AB35" s="314"/>
      <c r="AC35" s="314"/>
      <c r="AD35" s="314"/>
      <c r="AE35" s="314"/>
      <c r="AF35" s="314"/>
      <c r="AG35" s="314"/>
    </row>
    <row r="36" spans="1:33" ht="15" customHeight="1" x14ac:dyDescent="0.25">
      <c r="A36" s="112"/>
      <c r="B36" s="622" t="s">
        <v>553</v>
      </c>
      <c r="C36" s="622" t="s">
        <v>554</v>
      </c>
      <c r="D36" s="582"/>
      <c r="E36" s="622" t="s">
        <v>555</v>
      </c>
      <c r="F36" s="582"/>
      <c r="G36" s="112"/>
      <c r="H36" s="74" t="s">
        <v>832</v>
      </c>
      <c r="I36" s="112"/>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12"/>
      <c r="AG36" s="112"/>
    </row>
    <row r="37" spans="1:33" ht="15" customHeight="1" x14ac:dyDescent="0.25">
      <c r="A37" s="112"/>
      <c r="B37" s="582"/>
      <c r="C37" s="269" t="s">
        <v>64</v>
      </c>
      <c r="D37" s="269" t="s">
        <v>65</v>
      </c>
      <c r="E37" s="269" t="s">
        <v>64</v>
      </c>
      <c r="F37" s="269" t="s">
        <v>65</v>
      </c>
      <c r="G37" s="112"/>
      <c r="H37" s="74" t="s">
        <v>467</v>
      </c>
      <c r="I37" s="112"/>
      <c r="J37" s="112" t="s">
        <v>467</v>
      </c>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row>
    <row r="38" spans="1:33" ht="15" customHeight="1" x14ac:dyDescent="0.25">
      <c r="A38" s="112"/>
      <c r="B38" s="281" t="s">
        <v>556</v>
      </c>
      <c r="C38" s="618">
        <v>0.08</v>
      </c>
      <c r="D38" s="619"/>
      <c r="E38" s="618">
        <v>0.08</v>
      </c>
      <c r="F38" s="619"/>
      <c r="G38" s="112"/>
      <c r="H38" s="74" t="s">
        <v>833</v>
      </c>
      <c r="I38" s="112"/>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row>
    <row r="39" spans="1:33" ht="15" customHeight="1" x14ac:dyDescent="0.25">
      <c r="A39" s="112"/>
      <c r="B39" s="281" t="s">
        <v>557</v>
      </c>
      <c r="C39" s="280">
        <f>+'3. FCI PM'!C21</f>
        <v>1190218.8</v>
      </c>
      <c r="D39" s="280">
        <f>+'3. FCI PM'!C41</f>
        <v>691008</v>
      </c>
      <c r="E39" s="280">
        <f>+'2.4. FCI PS'!C23</f>
        <v>696222.5</v>
      </c>
      <c r="F39" s="280">
        <f>+'2.4. FCI PS'!C42</f>
        <v>335487.14500000002</v>
      </c>
      <c r="G39" s="112"/>
      <c r="H39" s="112"/>
      <c r="I39" s="112"/>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12"/>
      <c r="AG39" s="112"/>
    </row>
    <row r="40" spans="1:33" ht="15" customHeight="1" x14ac:dyDescent="0.25">
      <c r="A40" s="112"/>
      <c r="B40" s="281" t="s">
        <v>558</v>
      </c>
      <c r="C40" s="369">
        <f>NPV(C38,D10:M10)-C39</f>
        <v>859509.7584676668</v>
      </c>
      <c r="D40" s="369">
        <f>NPV(C38,'3. Indicadores de rentabilidad '!D25:M25)-D39</f>
        <v>541545.37344410201</v>
      </c>
      <c r="E40" s="369">
        <f>NPV(E38,'3. Indicadores de rentabilidad '!D17:M17)-E39</f>
        <v>1106382.2364420285</v>
      </c>
      <c r="F40" s="369">
        <f>NPV(E38,'3. Indicadores de rentabilidad '!D32:M32)-F39</f>
        <v>778801.61520924559</v>
      </c>
      <c r="G40" s="112"/>
      <c r="H40" s="112"/>
      <c r="I40" s="112"/>
      <c r="J40" s="112"/>
      <c r="K40" s="112"/>
      <c r="L40" s="112"/>
      <c r="M40" s="112"/>
      <c r="N40" s="112"/>
      <c r="O40" s="112"/>
      <c r="P40" s="112"/>
      <c r="Q40" s="112"/>
      <c r="R40" s="112"/>
      <c r="S40" s="112"/>
      <c r="T40" s="112"/>
      <c r="U40" s="112"/>
      <c r="V40" s="112"/>
      <c r="W40" s="112"/>
      <c r="X40" s="112"/>
      <c r="Y40" s="112"/>
      <c r="Z40" s="112"/>
      <c r="AA40" s="112"/>
      <c r="AB40" s="112"/>
      <c r="AC40" s="112"/>
      <c r="AD40" s="112"/>
      <c r="AE40" s="112"/>
      <c r="AF40" s="112"/>
      <c r="AG40" s="112"/>
    </row>
    <row r="41" spans="1:33" x14ac:dyDescent="0.25">
      <c r="A41" s="112"/>
      <c r="B41" s="281" t="s">
        <v>559</v>
      </c>
      <c r="C41" s="370">
        <f>IRR(C10:M10)</f>
        <v>0.20694882955727922</v>
      </c>
      <c r="D41" s="370">
        <f>IRR(C25:M25)</f>
        <v>0.20711376371720869</v>
      </c>
      <c r="E41" s="653">
        <f>IRR(C17:M17)</f>
        <v>0.33463315467570021</v>
      </c>
      <c r="F41" s="653">
        <f>IRR(C32:M32)</f>
        <v>0.40382771744075763</v>
      </c>
      <c r="G41" s="112"/>
      <c r="H41" s="112"/>
      <c r="I41" s="112"/>
      <c r="J41" s="112"/>
      <c r="K41" s="112"/>
      <c r="L41" s="112"/>
      <c r="M41" s="112"/>
      <c r="N41" s="112"/>
      <c r="O41" s="112"/>
      <c r="P41" s="112"/>
      <c r="Q41" s="112"/>
      <c r="R41" s="112"/>
      <c r="S41" s="112"/>
      <c r="T41" s="112"/>
      <c r="U41" s="112"/>
      <c r="V41" s="112"/>
      <c r="W41" s="112"/>
      <c r="X41" s="112"/>
      <c r="Y41" s="112"/>
      <c r="Z41" s="112"/>
      <c r="AA41" s="112"/>
      <c r="AB41" s="112"/>
      <c r="AC41" s="112"/>
      <c r="AD41" s="112"/>
      <c r="AE41" s="112"/>
      <c r="AF41" s="112"/>
      <c r="AG41" s="112"/>
    </row>
    <row r="42" spans="1:33" ht="15" customHeight="1" x14ac:dyDescent="0.25">
      <c r="A42" s="112"/>
      <c r="B42" s="112"/>
      <c r="C42" s="112"/>
      <c r="D42" s="112"/>
      <c r="E42" s="112"/>
      <c r="F42" s="112"/>
      <c r="G42" s="112"/>
      <c r="H42" s="112"/>
      <c r="I42" s="112"/>
      <c r="J42" s="112"/>
      <c r="K42" s="112"/>
      <c r="L42" s="112"/>
      <c r="M42" s="112"/>
      <c r="N42" s="112"/>
      <c r="O42" s="112"/>
      <c r="P42" s="112"/>
      <c r="Q42" s="112"/>
      <c r="R42" s="112"/>
      <c r="S42" s="112"/>
      <c r="T42" s="112"/>
      <c r="U42" s="112"/>
      <c r="V42" s="112"/>
      <c r="W42" s="112"/>
      <c r="X42" s="112"/>
      <c r="Y42" s="112"/>
      <c r="Z42" s="112"/>
      <c r="AA42" s="112"/>
      <c r="AB42" s="112"/>
      <c r="AC42" s="112"/>
      <c r="AD42" s="112"/>
      <c r="AE42" s="112"/>
      <c r="AF42" s="112"/>
      <c r="AG42" s="112"/>
    </row>
    <row r="43" spans="1:33" ht="15" customHeight="1" x14ac:dyDescent="0.25">
      <c r="A43" s="112"/>
      <c r="B43" s="112"/>
      <c r="C43" s="112"/>
      <c r="D43" s="112"/>
      <c r="E43" s="112"/>
      <c r="F43" s="112"/>
      <c r="G43" s="278"/>
      <c r="H43" s="112"/>
      <c r="I43" s="112"/>
      <c r="J43" s="112"/>
      <c r="K43" s="112"/>
      <c r="L43" s="112"/>
      <c r="M43" s="112"/>
      <c r="N43" s="112"/>
      <c r="O43" s="112"/>
      <c r="P43" s="112"/>
      <c r="Q43" s="112"/>
      <c r="R43" s="112"/>
      <c r="S43" s="112"/>
      <c r="T43" s="112"/>
      <c r="U43" s="112"/>
      <c r="V43" s="112"/>
      <c r="W43" s="112"/>
      <c r="X43" s="112"/>
      <c r="Y43" s="112"/>
      <c r="Z43" s="112"/>
      <c r="AA43" s="112"/>
      <c r="AB43" s="112"/>
      <c r="AC43" s="112"/>
      <c r="AD43" s="112"/>
      <c r="AE43" s="112"/>
      <c r="AF43" s="112"/>
      <c r="AG43" s="112"/>
    </row>
    <row r="44" spans="1:33" ht="15" customHeight="1" x14ac:dyDescent="0.25">
      <c r="A44" s="112"/>
      <c r="B44" s="112"/>
      <c r="C44" s="112"/>
      <c r="D44" s="112"/>
      <c r="E44" s="112"/>
      <c r="F44" s="112"/>
      <c r="G44" s="112"/>
      <c r="H44" s="112"/>
      <c r="I44" s="112"/>
      <c r="J44" s="112"/>
      <c r="K44" s="112"/>
      <c r="L44" s="112"/>
      <c r="M44" s="112"/>
      <c r="N44" s="112"/>
      <c r="O44" s="112"/>
      <c r="P44" s="112"/>
      <c r="Q44" s="112"/>
      <c r="R44" s="112"/>
      <c r="S44" s="112"/>
      <c r="T44" s="112"/>
      <c r="U44" s="112"/>
      <c r="V44" s="112"/>
      <c r="W44" s="112"/>
      <c r="X44" s="112"/>
      <c r="Y44" s="112"/>
      <c r="Z44" s="112"/>
      <c r="AA44" s="112"/>
      <c r="AB44" s="112"/>
      <c r="AC44" s="112"/>
      <c r="AD44" s="112"/>
      <c r="AE44" s="112"/>
      <c r="AF44" s="112"/>
      <c r="AG44" s="112"/>
    </row>
    <row r="45" spans="1:33" ht="15" customHeight="1" x14ac:dyDescent="0.25">
      <c r="A45" s="112"/>
      <c r="B45" s="112"/>
      <c r="C45" s="282"/>
      <c r="D45" s="112"/>
      <c r="E45" s="112"/>
      <c r="F45" s="112"/>
      <c r="G45" s="112"/>
      <c r="H45" s="112"/>
      <c r="I45" s="112"/>
      <c r="J45" s="112"/>
      <c r="K45" s="112"/>
      <c r="L45" s="112"/>
      <c r="M45" s="112"/>
      <c r="N45" s="112"/>
      <c r="O45" s="112"/>
      <c r="P45" s="112"/>
      <c r="Q45" s="112"/>
      <c r="R45" s="112"/>
      <c r="S45" s="112"/>
      <c r="T45" s="112"/>
      <c r="U45" s="112"/>
      <c r="V45" s="112"/>
      <c r="W45" s="112"/>
      <c r="X45" s="112"/>
      <c r="Y45" s="112"/>
      <c r="Z45" s="112"/>
      <c r="AA45" s="112"/>
      <c r="AB45" s="112"/>
      <c r="AC45" s="112"/>
      <c r="AD45" s="112"/>
      <c r="AE45" s="112"/>
      <c r="AF45" s="112"/>
      <c r="AG45" s="112"/>
    </row>
    <row r="46" spans="1:33" ht="15" customHeight="1" x14ac:dyDescent="0.25">
      <c r="A46" s="112"/>
      <c r="B46" s="112"/>
      <c r="C46" s="283"/>
      <c r="D46" s="112"/>
      <c r="E46" s="112"/>
      <c r="F46" s="283"/>
      <c r="G46" s="112"/>
      <c r="H46" s="112"/>
      <c r="I46" s="112"/>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12"/>
      <c r="AG46" s="112"/>
    </row>
    <row r="47" spans="1:33" ht="15" customHeight="1" x14ac:dyDescent="0.25">
      <c r="A47" s="112"/>
      <c r="B47" s="112"/>
      <c r="C47" s="112"/>
      <c r="D47" s="112"/>
      <c r="E47" s="112"/>
      <c r="F47" s="112"/>
      <c r="G47" s="112"/>
      <c r="H47" s="112"/>
      <c r="I47" s="112"/>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c r="AG47" s="112"/>
    </row>
    <row r="48" spans="1:33" ht="15" customHeight="1" x14ac:dyDescent="0.25">
      <c r="A48" s="112"/>
      <c r="B48" s="112"/>
      <c r="C48" s="112"/>
      <c r="D48" s="112"/>
      <c r="E48" s="112"/>
      <c r="F48" s="112"/>
      <c r="G48" s="112"/>
      <c r="H48" s="112"/>
      <c r="I48" s="112"/>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12"/>
      <c r="AG48" s="112"/>
    </row>
    <row r="49" spans="1:33" ht="15" customHeight="1" x14ac:dyDescent="0.25">
      <c r="A49" s="112"/>
      <c r="B49" s="112"/>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row>
    <row r="50" spans="1:33" ht="15" customHeight="1" x14ac:dyDescent="0.25">
      <c r="A50" s="112"/>
      <c r="B50" s="112"/>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c r="AG50" s="112"/>
    </row>
    <row r="51" spans="1:33" ht="15" customHeight="1" x14ac:dyDescent="0.25">
      <c r="A51" s="112"/>
      <c r="B51" s="112"/>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row>
    <row r="52" spans="1:33" ht="15" customHeight="1" x14ac:dyDescent="0.25">
      <c r="A52" s="112"/>
      <c r="B52" s="112"/>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row>
    <row r="53" spans="1:33" ht="15" customHeight="1" x14ac:dyDescent="0.25">
      <c r="A53" s="112"/>
      <c r="B53" s="112"/>
      <c r="C53" s="112"/>
      <c r="D53" s="112"/>
      <c r="E53" s="112"/>
      <c r="F53" s="112"/>
      <c r="G53" s="112"/>
      <c r="H53" s="112"/>
      <c r="I53" s="112"/>
      <c r="J53" s="112"/>
      <c r="K53" s="112"/>
      <c r="L53" s="112"/>
      <c r="M53" s="112"/>
      <c r="N53" s="112"/>
      <c r="O53" s="112"/>
      <c r="P53" s="112"/>
      <c r="Q53" s="112"/>
      <c r="R53" s="112"/>
      <c r="S53" s="112"/>
      <c r="T53" s="112"/>
      <c r="U53" s="112"/>
      <c r="V53" s="112"/>
      <c r="W53" s="112"/>
      <c r="X53" s="112"/>
      <c r="Y53" s="112"/>
      <c r="Z53" s="112"/>
      <c r="AA53" s="112"/>
      <c r="AB53" s="112"/>
      <c r="AC53" s="112"/>
      <c r="AD53" s="112"/>
      <c r="AE53" s="112"/>
      <c r="AF53" s="112"/>
      <c r="AG53" s="112"/>
    </row>
    <row r="54" spans="1:33" ht="15" customHeight="1" x14ac:dyDescent="0.25">
      <c r="A54" s="112"/>
      <c r="B54" s="112"/>
      <c r="C54" s="112"/>
      <c r="D54" s="112"/>
      <c r="E54" s="112"/>
      <c r="F54" s="112"/>
      <c r="G54" s="112"/>
      <c r="H54" s="112"/>
      <c r="I54" s="112"/>
      <c r="J54" s="112"/>
      <c r="K54" s="112"/>
      <c r="L54" s="112"/>
      <c r="M54" s="112"/>
      <c r="N54" s="112"/>
      <c r="O54" s="112"/>
      <c r="P54" s="112"/>
      <c r="Q54" s="112"/>
      <c r="R54" s="112"/>
      <c r="S54" s="112"/>
      <c r="T54" s="112"/>
      <c r="U54" s="112"/>
      <c r="V54" s="112"/>
      <c r="W54" s="112"/>
      <c r="X54" s="112"/>
      <c r="Y54" s="112"/>
      <c r="Z54" s="112"/>
      <c r="AA54" s="112"/>
      <c r="AB54" s="112"/>
      <c r="AC54" s="112"/>
      <c r="AD54" s="112"/>
      <c r="AE54" s="112"/>
      <c r="AF54" s="112"/>
      <c r="AG54" s="112"/>
    </row>
    <row r="55" spans="1:33" ht="15" customHeight="1" x14ac:dyDescent="0.25">
      <c r="A55" s="112"/>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row>
    <row r="56" spans="1:33" ht="15" customHeight="1" x14ac:dyDescent="0.25">
      <c r="A56" s="112"/>
      <c r="B56" s="112"/>
      <c r="C56" s="112"/>
      <c r="D56" s="112"/>
      <c r="E56" s="112"/>
      <c r="F56" s="112"/>
      <c r="G56" s="112"/>
      <c r="H56" s="112"/>
      <c r="I56" s="112"/>
      <c r="J56" s="112"/>
      <c r="K56" s="112"/>
      <c r="L56" s="112"/>
      <c r="M56" s="112"/>
      <c r="N56" s="112"/>
      <c r="O56" s="112"/>
      <c r="P56" s="112"/>
      <c r="Q56" s="112"/>
      <c r="R56" s="112"/>
      <c r="S56" s="112"/>
      <c r="T56" s="112"/>
      <c r="U56" s="112"/>
      <c r="V56" s="112"/>
      <c r="W56" s="112"/>
      <c r="X56" s="112"/>
      <c r="Y56" s="112"/>
      <c r="Z56" s="112"/>
      <c r="AA56" s="112"/>
      <c r="AB56" s="112"/>
      <c r="AC56" s="112"/>
      <c r="AD56" s="112"/>
      <c r="AE56" s="112"/>
      <c r="AF56" s="112"/>
      <c r="AG56" s="112"/>
    </row>
    <row r="57" spans="1:33" ht="15" customHeight="1" x14ac:dyDescent="0.25">
      <c r="A57" s="112"/>
      <c r="B57" s="112"/>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row>
    <row r="58" spans="1:33" ht="15" customHeight="1" x14ac:dyDescent="0.25">
      <c r="A58" s="112"/>
      <c r="B58" s="112"/>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row>
    <row r="59" spans="1:33" ht="15" customHeight="1" x14ac:dyDescent="0.25">
      <c r="A59" s="112"/>
      <c r="B59" s="112"/>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row>
    <row r="60" spans="1:33" ht="15" customHeight="1" x14ac:dyDescent="0.25">
      <c r="A60" s="112"/>
      <c r="B60" s="112"/>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row>
    <row r="61" spans="1:33" ht="15" customHeight="1" x14ac:dyDescent="0.25">
      <c r="A61" s="112"/>
      <c r="B61" s="112"/>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row>
    <row r="62" spans="1:33" ht="15" customHeight="1" x14ac:dyDescent="0.25">
      <c r="A62" s="112"/>
      <c r="B62" s="112"/>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row>
    <row r="63" spans="1:33" ht="15" customHeight="1" x14ac:dyDescent="0.25">
      <c r="A63" s="112"/>
      <c r="B63" s="112"/>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row>
    <row r="64" spans="1:33" ht="15" customHeight="1" x14ac:dyDescent="0.25">
      <c r="A64" s="112"/>
      <c r="B64" s="112"/>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row>
    <row r="65" spans="1:33" ht="15" customHeight="1" x14ac:dyDescent="0.25">
      <c r="A65" s="112"/>
      <c r="B65" s="112"/>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row>
    <row r="66" spans="1:33" ht="15" customHeight="1" x14ac:dyDescent="0.25">
      <c r="A66" s="112"/>
      <c r="B66" s="112"/>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row>
    <row r="67" spans="1:33" ht="15" customHeight="1" x14ac:dyDescent="0.25">
      <c r="A67" s="112"/>
      <c r="B67" s="112"/>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row>
    <row r="68" spans="1:33" ht="15" customHeight="1" x14ac:dyDescent="0.25">
      <c r="A68" s="112"/>
      <c r="B68" s="112"/>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row>
    <row r="69" spans="1:33" ht="15" customHeight="1" x14ac:dyDescent="0.25">
      <c r="A69" s="112"/>
      <c r="B69" s="112"/>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row>
    <row r="70" spans="1:33" ht="15" customHeight="1" x14ac:dyDescent="0.25">
      <c r="A70" s="112"/>
      <c r="B70" s="112"/>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row>
    <row r="71" spans="1:33" ht="15" customHeight="1" x14ac:dyDescent="0.25">
      <c r="A71" s="112"/>
      <c r="B71" s="112"/>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row>
    <row r="72" spans="1:33" ht="15" customHeight="1" x14ac:dyDescent="0.25">
      <c r="A72" s="112"/>
      <c r="B72" s="112"/>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row>
    <row r="73" spans="1:33" ht="15" customHeight="1" x14ac:dyDescent="0.25">
      <c r="A73" s="112"/>
      <c r="B73" s="112"/>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row>
    <row r="74" spans="1:33" ht="15" customHeight="1" x14ac:dyDescent="0.25">
      <c r="A74" s="112"/>
      <c r="B74" s="112"/>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row>
    <row r="75" spans="1:33" ht="15" customHeight="1" x14ac:dyDescent="0.25">
      <c r="A75" s="112"/>
      <c r="B75" s="112"/>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row>
    <row r="76" spans="1:33" ht="15" customHeight="1" x14ac:dyDescent="0.25">
      <c r="A76" s="112"/>
      <c r="B76" s="112"/>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row>
    <row r="77" spans="1:33" ht="15" customHeight="1" x14ac:dyDescent="0.25">
      <c r="A77" s="112"/>
      <c r="B77" s="112"/>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row>
    <row r="78" spans="1:33" ht="15" customHeight="1" x14ac:dyDescent="0.25">
      <c r="A78" s="112"/>
      <c r="B78" s="112"/>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row>
    <row r="79" spans="1:33" ht="15" customHeight="1" x14ac:dyDescent="0.25">
      <c r="A79" s="112"/>
      <c r="B79" s="112"/>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row>
    <row r="80" spans="1:33" ht="15" customHeight="1" x14ac:dyDescent="0.25">
      <c r="A80" s="112"/>
      <c r="B80" s="112"/>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row>
    <row r="81" spans="1:33" ht="15" customHeight="1" x14ac:dyDescent="0.25">
      <c r="A81" s="112"/>
      <c r="B81" s="112"/>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row>
    <row r="82" spans="1:33" ht="15" customHeight="1" x14ac:dyDescent="0.25">
      <c r="A82" s="112"/>
      <c r="B82" s="112"/>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row>
    <row r="83" spans="1:33" x14ac:dyDescent="0.25">
      <c r="A83" s="112"/>
      <c r="B83" s="112"/>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row>
    <row r="84" spans="1:33" x14ac:dyDescent="0.25">
      <c r="A84" s="112"/>
      <c r="B84" s="112"/>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row>
    <row r="85" spans="1:33" x14ac:dyDescent="0.25">
      <c r="A85" s="112"/>
      <c r="B85" s="112"/>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row>
    <row r="86" spans="1:33" x14ac:dyDescent="0.25">
      <c r="A86" s="112"/>
      <c r="B86" s="112"/>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row>
    <row r="87" spans="1:33" x14ac:dyDescent="0.25">
      <c r="A87" s="112"/>
      <c r="B87" s="112"/>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row>
    <row r="88" spans="1:33" x14ac:dyDescent="0.25">
      <c r="A88" s="112"/>
      <c r="B88" s="112"/>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12"/>
      <c r="AG88" s="112"/>
    </row>
    <row r="89" spans="1:33" x14ac:dyDescent="0.25">
      <c r="A89" s="112"/>
      <c r="B89" s="112"/>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12"/>
      <c r="AG89" s="112"/>
    </row>
    <row r="90" spans="1:33" x14ac:dyDescent="0.25">
      <c r="A90" s="112"/>
      <c r="B90" s="112"/>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12"/>
      <c r="AG90" s="112"/>
    </row>
    <row r="91" spans="1:33" x14ac:dyDescent="0.25">
      <c r="A91" s="112"/>
      <c r="B91" s="112"/>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12"/>
      <c r="AG91" s="112"/>
    </row>
    <row r="92" spans="1:33" x14ac:dyDescent="0.25">
      <c r="A92" s="112"/>
      <c r="B92" s="112"/>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12"/>
      <c r="AG92" s="112"/>
    </row>
    <row r="93" spans="1:33" x14ac:dyDescent="0.25">
      <c r="A93" s="112"/>
      <c r="B93" s="112"/>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12"/>
      <c r="AG93" s="112"/>
    </row>
    <row r="94" spans="1:33" x14ac:dyDescent="0.25">
      <c r="A94" s="112"/>
      <c r="B94" s="112"/>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12"/>
      <c r="AG94" s="112"/>
    </row>
    <row r="95" spans="1:33" ht="15" customHeight="1" x14ac:dyDescent="0.25">
      <c r="A95" s="112"/>
      <c r="B95" s="112"/>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12"/>
      <c r="AG95" s="112"/>
    </row>
    <row r="96" spans="1:33" ht="15" customHeight="1" x14ac:dyDescent="0.25">
      <c r="A96" s="112"/>
      <c r="B96" s="112"/>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12"/>
      <c r="AG96" s="112"/>
    </row>
    <row r="97" spans="1:33" ht="15" customHeight="1" x14ac:dyDescent="0.25">
      <c r="A97" s="112"/>
      <c r="B97" s="112"/>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12"/>
      <c r="AG97" s="112"/>
    </row>
    <row r="98" spans="1:33" ht="15" customHeight="1" x14ac:dyDescent="0.25">
      <c r="A98" s="112"/>
      <c r="B98" s="112"/>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row>
    <row r="99" spans="1:33" ht="15" customHeight="1" x14ac:dyDescent="0.25">
      <c r="A99" s="112"/>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row>
    <row r="100" spans="1:33" ht="15" customHeight="1" x14ac:dyDescent="0.25">
      <c r="A100" s="112"/>
      <c r="B100" s="112"/>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c r="AA100" s="112"/>
      <c r="AB100" s="112"/>
      <c r="AC100" s="112"/>
      <c r="AD100" s="112"/>
      <c r="AE100" s="112"/>
      <c r="AF100" s="112"/>
      <c r="AG100" s="112"/>
    </row>
    <row r="101" spans="1:33" ht="15" customHeight="1" x14ac:dyDescent="0.25">
      <c r="A101" s="112"/>
      <c r="B101" s="112"/>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c r="AA101" s="112"/>
      <c r="AB101" s="112"/>
      <c r="AC101" s="112"/>
      <c r="AD101" s="112"/>
      <c r="AE101" s="112"/>
      <c r="AF101" s="112"/>
      <c r="AG101" s="112"/>
    </row>
    <row r="102" spans="1:33" ht="15" customHeight="1" x14ac:dyDescent="0.25">
      <c r="A102" s="112"/>
      <c r="B102" s="112"/>
      <c r="C102" s="112"/>
      <c r="D102" s="112"/>
      <c r="E102" s="112"/>
      <c r="F102" s="112"/>
      <c r="G102" s="112"/>
      <c r="H102" s="112"/>
      <c r="I102" s="112"/>
      <c r="J102" s="112"/>
      <c r="K102" s="112"/>
      <c r="L102" s="112"/>
      <c r="M102" s="112"/>
      <c r="N102" s="112"/>
      <c r="O102" s="112"/>
      <c r="P102" s="112"/>
      <c r="Q102" s="112"/>
      <c r="R102" s="112"/>
      <c r="S102" s="112"/>
      <c r="T102" s="112"/>
      <c r="U102" s="112"/>
      <c r="V102" s="112"/>
      <c r="W102" s="112"/>
      <c r="X102" s="112"/>
      <c r="Y102" s="112"/>
      <c r="Z102" s="112"/>
      <c r="AA102" s="112"/>
      <c r="AB102" s="112"/>
      <c r="AC102" s="112"/>
      <c r="AD102" s="112"/>
      <c r="AE102" s="112"/>
      <c r="AF102" s="112"/>
      <c r="AG102" s="112"/>
    </row>
    <row r="103" spans="1:33" ht="15" customHeight="1" x14ac:dyDescent="0.25">
      <c r="A103" s="112"/>
      <c r="B103" s="112"/>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12"/>
      <c r="AA103" s="112"/>
      <c r="AB103" s="112"/>
      <c r="AC103" s="112"/>
      <c r="AD103" s="112"/>
      <c r="AE103" s="112"/>
      <c r="AF103" s="112"/>
      <c r="AG103" s="112"/>
    </row>
    <row r="104" spans="1:33" ht="15" customHeight="1" x14ac:dyDescent="0.25">
      <c r="A104" s="112"/>
      <c r="B104" s="112"/>
      <c r="C104" s="112"/>
      <c r="D104" s="112"/>
      <c r="E104" s="112"/>
      <c r="F104" s="112"/>
      <c r="G104" s="112"/>
      <c r="H104" s="112"/>
      <c r="I104" s="112"/>
      <c r="J104" s="112"/>
      <c r="K104" s="112"/>
      <c r="L104" s="112"/>
      <c r="M104" s="112"/>
      <c r="N104" s="112"/>
      <c r="O104" s="112"/>
      <c r="P104" s="112"/>
      <c r="Q104" s="112"/>
      <c r="R104" s="112"/>
      <c r="S104" s="112"/>
      <c r="T104" s="112"/>
      <c r="U104" s="112"/>
      <c r="V104" s="112"/>
      <c r="W104" s="112"/>
      <c r="X104" s="112"/>
      <c r="Y104" s="112"/>
      <c r="Z104" s="112"/>
      <c r="AA104" s="112"/>
      <c r="AB104" s="112"/>
      <c r="AC104" s="112"/>
      <c r="AD104" s="112"/>
      <c r="AE104" s="112"/>
      <c r="AF104" s="112"/>
      <c r="AG104" s="112"/>
    </row>
    <row r="105" spans="1:33" ht="15" customHeight="1" x14ac:dyDescent="0.25">
      <c r="A105" s="112"/>
      <c r="B105" s="112"/>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c r="AA105" s="112"/>
      <c r="AB105" s="112"/>
      <c r="AC105" s="112"/>
      <c r="AD105" s="112"/>
      <c r="AE105" s="112"/>
      <c r="AF105" s="112"/>
      <c r="AG105" s="112"/>
    </row>
    <row r="106" spans="1:33" ht="15" customHeight="1" x14ac:dyDescent="0.25">
      <c r="A106" s="112"/>
      <c r="B106" s="112"/>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12"/>
      <c r="AA106" s="112"/>
      <c r="AB106" s="112"/>
      <c r="AC106" s="112"/>
      <c r="AD106" s="112"/>
      <c r="AE106" s="112"/>
      <c r="AF106" s="112"/>
      <c r="AG106" s="112"/>
    </row>
    <row r="107" spans="1:33" ht="15" customHeight="1" x14ac:dyDescent="0.25">
      <c r="A107" s="112"/>
      <c r="B107" s="112"/>
      <c r="C107" s="112"/>
      <c r="D107" s="112"/>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12"/>
      <c r="AA107" s="112"/>
      <c r="AB107" s="112"/>
      <c r="AC107" s="112"/>
      <c r="AD107" s="112"/>
      <c r="AE107" s="112"/>
      <c r="AF107" s="112"/>
      <c r="AG107" s="112"/>
    </row>
    <row r="108" spans="1:33" ht="15" customHeight="1" x14ac:dyDescent="0.25">
      <c r="A108" s="112"/>
      <c r="B108" s="112"/>
      <c r="C108" s="112"/>
      <c r="D108" s="112"/>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12"/>
      <c r="AA108" s="112"/>
      <c r="AB108" s="112"/>
      <c r="AC108" s="112"/>
      <c r="AD108" s="112"/>
      <c r="AE108" s="112"/>
      <c r="AF108" s="112"/>
      <c r="AG108" s="112"/>
    </row>
    <row r="109" spans="1:33" ht="15" customHeight="1" x14ac:dyDescent="0.25">
      <c r="A109" s="112"/>
      <c r="B109" s="112"/>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c r="AG109" s="112"/>
    </row>
    <row r="110" spans="1:33" ht="15" customHeight="1" x14ac:dyDescent="0.25">
      <c r="A110" s="112"/>
      <c r="B110" s="112"/>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c r="AG110" s="112"/>
    </row>
    <row r="111" spans="1:33" ht="15" customHeight="1" x14ac:dyDescent="0.25">
      <c r="A111" s="112"/>
      <c r="B111" s="112"/>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c r="AG111" s="112"/>
    </row>
    <row r="112" spans="1:33" ht="15" customHeight="1" x14ac:dyDescent="0.25">
      <c r="A112" s="112"/>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spans="1:33" ht="15" customHeight="1" x14ac:dyDescent="0.25">
      <c r="A113" s="112"/>
      <c r="B113" s="112"/>
      <c r="C113" s="112"/>
      <c r="D113" s="112"/>
      <c r="E113" s="112"/>
      <c r="F113" s="112"/>
      <c r="G113" s="112"/>
      <c r="H113" s="112"/>
      <c r="I113" s="112"/>
      <c r="J113" s="112"/>
      <c r="K113" s="112"/>
      <c r="L113" s="112"/>
      <c r="M113" s="112"/>
      <c r="N113" s="112"/>
      <c r="O113" s="112"/>
      <c r="P113" s="112"/>
      <c r="Q113" s="112"/>
      <c r="R113" s="112"/>
      <c r="S113" s="112"/>
      <c r="T113" s="112"/>
      <c r="U113" s="112"/>
      <c r="V113" s="112"/>
      <c r="W113" s="112"/>
      <c r="X113" s="112"/>
      <c r="Y113" s="112"/>
      <c r="Z113" s="112"/>
      <c r="AA113" s="112"/>
      <c r="AB113" s="112"/>
      <c r="AC113" s="112"/>
      <c r="AD113" s="112"/>
      <c r="AE113" s="112"/>
      <c r="AF113" s="112"/>
      <c r="AG113" s="112"/>
    </row>
    <row r="114" spans="1:33" ht="15" customHeight="1" x14ac:dyDescent="0.25">
      <c r="A114" s="112"/>
      <c r="B114" s="112"/>
      <c r="C114" s="112"/>
      <c r="D114" s="112"/>
      <c r="E114" s="112"/>
      <c r="F114" s="112"/>
      <c r="G114" s="112"/>
      <c r="H114" s="112"/>
      <c r="I114" s="112"/>
      <c r="J114" s="112"/>
      <c r="K114" s="112"/>
      <c r="L114" s="112"/>
      <c r="M114" s="112"/>
      <c r="N114" s="112"/>
      <c r="O114" s="112"/>
      <c r="P114" s="112"/>
      <c r="Q114" s="112"/>
      <c r="R114" s="112"/>
      <c r="S114" s="112"/>
      <c r="T114" s="112"/>
      <c r="U114" s="112"/>
      <c r="V114" s="112"/>
      <c r="W114" s="112"/>
      <c r="X114" s="112"/>
      <c r="Y114" s="112"/>
      <c r="Z114" s="112"/>
      <c r="AA114" s="112"/>
      <c r="AB114" s="112"/>
      <c r="AC114" s="112"/>
      <c r="AD114" s="112"/>
      <c r="AE114" s="112"/>
      <c r="AF114" s="112"/>
      <c r="AG114" s="112"/>
    </row>
    <row r="115" spans="1:33" ht="15" customHeight="1" x14ac:dyDescent="0.25">
      <c r="A115" s="112"/>
      <c r="B115" s="112"/>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row>
    <row r="116" spans="1:33" ht="15" customHeight="1" x14ac:dyDescent="0.25">
      <c r="A116" s="112"/>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1:33" ht="15" customHeight="1" x14ac:dyDescent="0.25">
      <c r="A117" s="112"/>
      <c r="B117" s="112"/>
      <c r="C117" s="112"/>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c r="AF117" s="112"/>
      <c r="AG117" s="112"/>
    </row>
    <row r="118" spans="1:33" ht="15" customHeight="1" x14ac:dyDescent="0.25">
      <c r="A118" s="112"/>
      <c r="B118" s="112"/>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ht="15" customHeight="1" x14ac:dyDescent="0.25">
      <c r="A119" s="112"/>
      <c r="B119" s="112"/>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c r="AG119" s="112"/>
    </row>
    <row r="120" spans="1:33" ht="15" customHeight="1" x14ac:dyDescent="0.25">
      <c r="A120" s="112"/>
      <c r="B120" s="112"/>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c r="AG120" s="112"/>
    </row>
    <row r="121" spans="1:33" ht="15" customHeight="1" x14ac:dyDescent="0.25">
      <c r="A121" s="112"/>
      <c r="B121" s="112"/>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row>
    <row r="122" spans="1:33" ht="15" customHeight="1" x14ac:dyDescent="0.25">
      <c r="A122" s="112"/>
      <c r="B122" s="112"/>
      <c r="C122" s="112"/>
      <c r="D122" s="112"/>
      <c r="E122" s="112"/>
      <c r="F122" s="112"/>
      <c r="G122" s="112"/>
      <c r="H122" s="112"/>
      <c r="I122" s="112"/>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c r="AF122" s="112"/>
      <c r="AG122" s="112"/>
    </row>
    <row r="123" spans="1:33" ht="15" customHeight="1" x14ac:dyDescent="0.25">
      <c r="A123" s="112"/>
      <c r="B123" s="112"/>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c r="AG123" s="112"/>
    </row>
    <row r="124" spans="1:33" ht="15" customHeight="1" x14ac:dyDescent="0.25">
      <c r="A124" s="112"/>
      <c r="B124" s="112"/>
      <c r="C124" s="112"/>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c r="AF124" s="112"/>
      <c r="AG124" s="112"/>
    </row>
    <row r="125" spans="1:33" ht="15" customHeight="1" x14ac:dyDescent="0.25">
      <c r="A125" s="112"/>
      <c r="B125" s="112"/>
      <c r="C125" s="112"/>
      <c r="D125" s="112"/>
      <c r="E125" s="112"/>
      <c r="F125" s="112"/>
      <c r="G125" s="112"/>
      <c r="H125" s="112"/>
      <c r="I125" s="112"/>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c r="AF125" s="112"/>
      <c r="AG125" s="112"/>
    </row>
    <row r="126" spans="1:33" ht="15" customHeight="1" x14ac:dyDescent="0.25">
      <c r="A126" s="112"/>
      <c r="B126" s="112"/>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c r="AG126" s="112"/>
    </row>
    <row r="127" spans="1:33" ht="15" customHeight="1" x14ac:dyDescent="0.25">
      <c r="A127" s="112"/>
      <c r="B127" s="112"/>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c r="AG127" s="112"/>
    </row>
    <row r="128" spans="1:33" ht="15" customHeight="1" x14ac:dyDescent="0.25">
      <c r="A128" s="112"/>
      <c r="B128" s="112"/>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c r="AG128" s="112"/>
    </row>
    <row r="129" spans="1:33" ht="15" customHeight="1" x14ac:dyDescent="0.25">
      <c r="A129" s="112"/>
      <c r="B129" s="112"/>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c r="AG129" s="112"/>
    </row>
    <row r="130" spans="1:33" ht="15" customHeight="1" x14ac:dyDescent="0.25">
      <c r="A130" s="112"/>
      <c r="B130" s="112"/>
      <c r="C130" s="112"/>
      <c r="D130" s="112"/>
      <c r="E130" s="112"/>
      <c r="F130" s="112"/>
      <c r="G130" s="112"/>
      <c r="H130" s="112"/>
      <c r="I130" s="112"/>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c r="AF130" s="112"/>
      <c r="AG130" s="112"/>
    </row>
    <row r="131" spans="1:33" ht="15" customHeight="1" x14ac:dyDescent="0.25">
      <c r="A131" s="112"/>
      <c r="B131" s="112"/>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row>
    <row r="132" spans="1:33" ht="15" customHeight="1" x14ac:dyDescent="0.25">
      <c r="A132" s="112"/>
      <c r="B132" s="112"/>
      <c r="C132" s="112"/>
      <c r="D132" s="112"/>
      <c r="E132" s="112"/>
      <c r="F132" s="112"/>
      <c r="G132" s="112"/>
      <c r="H132" s="112"/>
      <c r="I132" s="112"/>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row>
    <row r="133" spans="1:33" ht="15" customHeight="1" x14ac:dyDescent="0.25">
      <c r="A133" s="112"/>
      <c r="B133" s="112"/>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row>
    <row r="134" spans="1:33" ht="15" customHeight="1" x14ac:dyDescent="0.25">
      <c r="A134" s="112"/>
      <c r="B134" s="112"/>
      <c r="C134" s="112"/>
      <c r="D134" s="112"/>
      <c r="E134" s="112"/>
      <c r="F134" s="112"/>
      <c r="G134" s="112"/>
      <c r="H134" s="112"/>
      <c r="I134" s="112"/>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c r="AF134" s="112"/>
      <c r="AG134" s="112"/>
    </row>
    <row r="135" spans="1:33" ht="15" customHeight="1" x14ac:dyDescent="0.25">
      <c r="A135" s="112"/>
      <c r="B135" s="112"/>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row>
    <row r="136" spans="1:33" ht="15" customHeight="1" x14ac:dyDescent="0.25">
      <c r="A136" s="112"/>
      <c r="B136" s="112"/>
      <c r="C136" s="112"/>
      <c r="D136" s="112"/>
      <c r="E136" s="112"/>
      <c r="F136" s="112"/>
      <c r="G136" s="112"/>
      <c r="H136" s="112"/>
      <c r="I136" s="112"/>
      <c r="J136" s="112"/>
      <c r="K136" s="112"/>
      <c r="L136" s="112"/>
      <c r="M136" s="112"/>
      <c r="N136" s="112"/>
      <c r="O136" s="112"/>
      <c r="P136" s="112"/>
      <c r="Q136" s="112"/>
      <c r="R136" s="112"/>
      <c r="S136" s="112"/>
      <c r="T136" s="112"/>
      <c r="U136" s="112"/>
      <c r="V136" s="112"/>
      <c r="W136" s="112"/>
      <c r="X136" s="112"/>
      <c r="Y136" s="112"/>
      <c r="Z136" s="112"/>
      <c r="AA136" s="112"/>
      <c r="AB136" s="112"/>
      <c r="AC136" s="112"/>
      <c r="AD136" s="112"/>
      <c r="AE136" s="112"/>
      <c r="AF136" s="112"/>
      <c r="AG136" s="112"/>
    </row>
    <row r="137" spans="1:33" ht="15" customHeight="1" x14ac:dyDescent="0.25">
      <c r="A137" s="112"/>
      <c r="B137" s="112"/>
      <c r="C137" s="112"/>
      <c r="D137" s="112"/>
      <c r="E137" s="112"/>
      <c r="F137" s="112"/>
      <c r="G137" s="112"/>
      <c r="H137" s="112"/>
      <c r="I137" s="112"/>
      <c r="J137" s="112"/>
      <c r="K137" s="112"/>
      <c r="L137" s="112"/>
      <c r="M137" s="112"/>
      <c r="N137" s="112"/>
      <c r="O137" s="112"/>
      <c r="P137" s="112"/>
      <c r="Q137" s="112"/>
      <c r="R137" s="112"/>
      <c r="S137" s="112"/>
      <c r="T137" s="112"/>
      <c r="U137" s="112"/>
      <c r="V137" s="112"/>
      <c r="W137" s="112"/>
      <c r="X137" s="112"/>
      <c r="Y137" s="112"/>
      <c r="Z137" s="112"/>
      <c r="AA137" s="112"/>
      <c r="AB137" s="112"/>
      <c r="AC137" s="112"/>
      <c r="AD137" s="112"/>
      <c r="AE137" s="112"/>
      <c r="AF137" s="112"/>
      <c r="AG137" s="112"/>
    </row>
    <row r="138" spans="1:33" ht="15" customHeight="1" x14ac:dyDescent="0.25">
      <c r="A138" s="112"/>
      <c r="B138" s="112"/>
      <c r="C138" s="112"/>
      <c r="D138" s="112"/>
      <c r="E138" s="112"/>
      <c r="F138" s="112"/>
      <c r="G138" s="112"/>
      <c r="H138" s="112"/>
      <c r="I138" s="112"/>
      <c r="J138" s="112"/>
      <c r="K138" s="112"/>
      <c r="L138" s="112"/>
      <c r="M138" s="112"/>
      <c r="N138" s="112"/>
      <c r="O138" s="112"/>
      <c r="P138" s="112"/>
      <c r="Q138" s="112"/>
      <c r="R138" s="112"/>
      <c r="S138" s="112"/>
      <c r="T138" s="112"/>
      <c r="U138" s="112"/>
      <c r="V138" s="112"/>
      <c r="W138" s="112"/>
      <c r="X138" s="112"/>
      <c r="Y138" s="112"/>
      <c r="Z138" s="112"/>
      <c r="AA138" s="112"/>
      <c r="AB138" s="112"/>
      <c r="AC138" s="112"/>
      <c r="AD138" s="112"/>
      <c r="AE138" s="112"/>
      <c r="AF138" s="112"/>
      <c r="AG138" s="112"/>
    </row>
    <row r="139" spans="1:33" ht="15" customHeight="1" x14ac:dyDescent="0.25">
      <c r="A139" s="112"/>
      <c r="B139" s="112"/>
      <c r="C139" s="112"/>
      <c r="D139" s="112"/>
      <c r="E139" s="112"/>
      <c r="F139" s="112"/>
      <c r="G139" s="112"/>
      <c r="H139" s="112"/>
      <c r="I139" s="112"/>
      <c r="J139" s="112"/>
      <c r="K139" s="112"/>
      <c r="L139" s="112"/>
      <c r="M139" s="112"/>
      <c r="N139" s="112"/>
      <c r="O139" s="112"/>
      <c r="P139" s="112"/>
      <c r="Q139" s="112"/>
      <c r="R139" s="112"/>
      <c r="S139" s="112"/>
      <c r="T139" s="112"/>
      <c r="U139" s="112"/>
      <c r="V139" s="112"/>
      <c r="W139" s="112"/>
      <c r="X139" s="112"/>
      <c r="Y139" s="112"/>
      <c r="Z139" s="112"/>
      <c r="AA139" s="112"/>
      <c r="AB139" s="112"/>
      <c r="AC139" s="112"/>
      <c r="AD139" s="112"/>
      <c r="AE139" s="112"/>
      <c r="AF139" s="112"/>
      <c r="AG139" s="112"/>
    </row>
    <row r="140" spans="1:33" ht="15" customHeight="1" x14ac:dyDescent="0.25">
      <c r="A140" s="112"/>
      <c r="B140" s="112"/>
      <c r="C140" s="112"/>
      <c r="D140" s="112"/>
      <c r="E140" s="112"/>
      <c r="F140" s="112"/>
      <c r="G140" s="112"/>
      <c r="H140" s="112"/>
      <c r="I140" s="112"/>
      <c r="J140" s="112"/>
      <c r="K140" s="112"/>
      <c r="L140" s="112"/>
      <c r="M140" s="112"/>
      <c r="N140" s="112"/>
      <c r="O140" s="112"/>
      <c r="P140" s="112"/>
      <c r="Q140" s="112"/>
      <c r="R140" s="112"/>
      <c r="S140" s="112"/>
      <c r="T140" s="112"/>
      <c r="U140" s="112"/>
      <c r="V140" s="112"/>
      <c r="W140" s="112"/>
      <c r="X140" s="112"/>
      <c r="Y140" s="112"/>
      <c r="Z140" s="112"/>
      <c r="AA140" s="112"/>
      <c r="AB140" s="112"/>
      <c r="AC140" s="112"/>
      <c r="AD140" s="112"/>
      <c r="AE140" s="112"/>
      <c r="AF140" s="112"/>
      <c r="AG140" s="112"/>
    </row>
    <row r="141" spans="1:33" ht="15" customHeight="1" x14ac:dyDescent="0.25">
      <c r="A141" s="112"/>
      <c r="B141" s="112"/>
      <c r="C141" s="112"/>
      <c r="D141" s="112"/>
      <c r="E141" s="112"/>
      <c r="F141" s="112"/>
      <c r="G141" s="112"/>
      <c r="H141" s="112"/>
      <c r="I141" s="112"/>
      <c r="J141" s="112"/>
      <c r="K141" s="112"/>
      <c r="L141" s="112"/>
      <c r="M141" s="112"/>
      <c r="N141" s="112"/>
      <c r="O141" s="112"/>
      <c r="P141" s="112"/>
      <c r="Q141" s="112"/>
      <c r="R141" s="112"/>
      <c r="S141" s="112"/>
      <c r="T141" s="112"/>
      <c r="U141" s="112"/>
      <c r="V141" s="112"/>
      <c r="W141" s="112"/>
      <c r="X141" s="112"/>
      <c r="Y141" s="112"/>
      <c r="Z141" s="112"/>
      <c r="AA141" s="112"/>
      <c r="AB141" s="112"/>
      <c r="AC141" s="112"/>
      <c r="AD141" s="112"/>
      <c r="AE141" s="112"/>
      <c r="AF141" s="112"/>
      <c r="AG141" s="112"/>
    </row>
    <row r="142" spans="1:33" ht="15" customHeight="1" x14ac:dyDescent="0.25">
      <c r="A142" s="112"/>
      <c r="B142" s="112"/>
      <c r="C142" s="112"/>
      <c r="D142" s="112"/>
      <c r="E142" s="112"/>
      <c r="F142" s="112"/>
      <c r="G142" s="112"/>
      <c r="H142" s="112"/>
      <c r="I142" s="112"/>
      <c r="J142" s="112"/>
      <c r="K142" s="112"/>
      <c r="L142" s="112"/>
      <c r="M142" s="112"/>
      <c r="N142" s="112"/>
      <c r="O142" s="112"/>
      <c r="P142" s="112"/>
      <c r="Q142" s="112"/>
      <c r="R142" s="112"/>
      <c r="S142" s="112"/>
      <c r="T142" s="112"/>
      <c r="U142" s="112"/>
      <c r="V142" s="112"/>
      <c r="W142" s="112"/>
      <c r="X142" s="112"/>
      <c r="Y142" s="112"/>
      <c r="Z142" s="112"/>
      <c r="AA142" s="112"/>
      <c r="AB142" s="112"/>
      <c r="AC142" s="112"/>
      <c r="AD142" s="112"/>
      <c r="AE142" s="112"/>
      <c r="AF142" s="112"/>
      <c r="AG142" s="112"/>
    </row>
    <row r="143" spans="1:33" ht="15" customHeight="1" x14ac:dyDescent="0.25">
      <c r="A143" s="112"/>
      <c r="B143" s="112"/>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c r="AA143" s="112"/>
      <c r="AB143" s="112"/>
      <c r="AC143" s="112"/>
      <c r="AD143" s="112"/>
      <c r="AE143" s="112"/>
      <c r="AF143" s="112"/>
      <c r="AG143" s="112"/>
    </row>
    <row r="144" spans="1:33" ht="15" customHeight="1" x14ac:dyDescent="0.25">
      <c r="A144" s="112"/>
      <c r="B144" s="112"/>
      <c r="C144" s="112"/>
      <c r="D144" s="112"/>
      <c r="E144" s="112"/>
      <c r="F144" s="112"/>
      <c r="G144" s="112"/>
      <c r="H144" s="112"/>
      <c r="I144" s="112"/>
      <c r="J144" s="112"/>
      <c r="K144" s="112"/>
      <c r="L144" s="112"/>
      <c r="M144" s="112"/>
      <c r="N144" s="112"/>
      <c r="O144" s="112"/>
      <c r="P144" s="112"/>
      <c r="Q144" s="112"/>
      <c r="R144" s="112"/>
      <c r="S144" s="112"/>
      <c r="T144" s="112"/>
      <c r="U144" s="112"/>
      <c r="V144" s="112"/>
      <c r="W144" s="112"/>
      <c r="X144" s="112"/>
      <c r="Y144" s="112"/>
      <c r="Z144" s="112"/>
      <c r="AA144" s="112"/>
      <c r="AB144" s="112"/>
      <c r="AC144" s="112"/>
      <c r="AD144" s="112"/>
      <c r="AE144" s="112"/>
      <c r="AF144" s="112"/>
      <c r="AG144" s="112"/>
    </row>
    <row r="145" spans="1:33" ht="15" customHeight="1" x14ac:dyDescent="0.25">
      <c r="A145" s="112"/>
      <c r="B145" s="112"/>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12"/>
      <c r="AA145" s="112"/>
      <c r="AB145" s="112"/>
      <c r="AC145" s="112"/>
      <c r="AD145" s="112"/>
      <c r="AE145" s="112"/>
      <c r="AF145" s="112"/>
      <c r="AG145" s="112"/>
    </row>
    <row r="146" spans="1:33" ht="15" customHeight="1" x14ac:dyDescent="0.25">
      <c r="A146" s="112"/>
      <c r="B146" s="112"/>
      <c r="C146" s="112"/>
      <c r="D146" s="112"/>
      <c r="E146" s="112"/>
      <c r="F146" s="112"/>
      <c r="G146" s="112"/>
      <c r="H146" s="112"/>
      <c r="I146" s="112"/>
      <c r="J146" s="112"/>
      <c r="K146" s="112"/>
      <c r="L146" s="112"/>
      <c r="M146" s="112"/>
      <c r="N146" s="112"/>
      <c r="O146" s="112"/>
      <c r="P146" s="112"/>
      <c r="Q146" s="112"/>
      <c r="R146" s="112"/>
      <c r="S146" s="112"/>
      <c r="T146" s="112"/>
      <c r="U146" s="112"/>
      <c r="V146" s="112"/>
      <c r="W146" s="112"/>
      <c r="X146" s="112"/>
      <c r="Y146" s="112"/>
      <c r="Z146" s="112"/>
      <c r="AA146" s="112"/>
      <c r="AB146" s="112"/>
      <c r="AC146" s="112"/>
      <c r="AD146" s="112"/>
      <c r="AE146" s="112"/>
      <c r="AF146" s="112"/>
      <c r="AG146" s="112"/>
    </row>
    <row r="147" spans="1:33" ht="15" customHeight="1" x14ac:dyDescent="0.25">
      <c r="A147" s="112"/>
      <c r="B147" s="112"/>
      <c r="C147" s="112"/>
      <c r="D147" s="112"/>
      <c r="E147" s="112"/>
      <c r="F147" s="112"/>
      <c r="G147" s="112"/>
      <c r="H147" s="112"/>
      <c r="I147" s="112"/>
      <c r="J147" s="112"/>
      <c r="K147" s="112"/>
      <c r="L147" s="112"/>
      <c r="M147" s="112"/>
      <c r="N147" s="112"/>
      <c r="O147" s="112"/>
      <c r="P147" s="112"/>
      <c r="Q147" s="112"/>
      <c r="R147" s="112"/>
      <c r="S147" s="112"/>
      <c r="T147" s="112"/>
      <c r="U147" s="112"/>
      <c r="V147" s="112"/>
      <c r="W147" s="112"/>
      <c r="X147" s="112"/>
      <c r="Y147" s="112"/>
      <c r="Z147" s="112"/>
      <c r="AA147" s="112"/>
      <c r="AB147" s="112"/>
      <c r="AC147" s="112"/>
      <c r="AD147" s="112"/>
      <c r="AE147" s="112"/>
      <c r="AF147" s="112"/>
      <c r="AG147" s="112"/>
    </row>
    <row r="148" spans="1:33" ht="15" customHeight="1" x14ac:dyDescent="0.25">
      <c r="A148" s="112"/>
      <c r="B148" s="112"/>
      <c r="C148" s="112"/>
      <c r="D148" s="112"/>
      <c r="E148" s="112"/>
      <c r="F148" s="112"/>
      <c r="G148" s="112"/>
      <c r="H148" s="112"/>
      <c r="I148" s="112"/>
      <c r="J148" s="112"/>
      <c r="K148" s="112"/>
      <c r="L148" s="112"/>
      <c r="M148" s="112"/>
      <c r="N148" s="112"/>
      <c r="O148" s="112"/>
      <c r="P148" s="112"/>
      <c r="Q148" s="112"/>
      <c r="R148" s="112"/>
      <c r="S148" s="112"/>
      <c r="T148" s="112"/>
      <c r="U148" s="112"/>
      <c r="V148" s="112"/>
      <c r="W148" s="112"/>
      <c r="X148" s="112"/>
      <c r="Y148" s="112"/>
      <c r="Z148" s="112"/>
      <c r="AA148" s="112"/>
      <c r="AB148" s="112"/>
      <c r="AC148" s="112"/>
      <c r="AD148" s="112"/>
      <c r="AE148" s="112"/>
      <c r="AF148" s="112"/>
      <c r="AG148" s="112"/>
    </row>
    <row r="149" spans="1:33" ht="15" customHeight="1" x14ac:dyDescent="0.25">
      <c r="A149" s="112"/>
      <c r="B149" s="112"/>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c r="AA149" s="112"/>
      <c r="AB149" s="112"/>
      <c r="AC149" s="112"/>
      <c r="AD149" s="112"/>
      <c r="AE149" s="112"/>
      <c r="AF149" s="112"/>
      <c r="AG149" s="112"/>
    </row>
    <row r="150" spans="1:33" ht="15" customHeight="1" x14ac:dyDescent="0.25">
      <c r="A150" s="112"/>
      <c r="B150" s="112"/>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12"/>
      <c r="AA150" s="112"/>
      <c r="AB150" s="112"/>
      <c r="AC150" s="112"/>
      <c r="AD150" s="112"/>
      <c r="AE150" s="112"/>
      <c r="AF150" s="112"/>
      <c r="AG150" s="112"/>
    </row>
    <row r="151" spans="1:33" ht="15" customHeight="1" x14ac:dyDescent="0.25">
      <c r="A151" s="112"/>
      <c r="B151" s="112"/>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12"/>
      <c r="AA151" s="112"/>
      <c r="AB151" s="112"/>
      <c r="AC151" s="112"/>
      <c r="AD151" s="112"/>
      <c r="AE151" s="112"/>
      <c r="AF151" s="112"/>
      <c r="AG151" s="112"/>
    </row>
    <row r="152" spans="1:33" ht="15" customHeight="1" x14ac:dyDescent="0.25">
      <c r="A152" s="112"/>
      <c r="B152" s="112"/>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c r="AA152" s="112"/>
      <c r="AB152" s="112"/>
      <c r="AC152" s="112"/>
      <c r="AD152" s="112"/>
      <c r="AE152" s="112"/>
      <c r="AF152" s="112"/>
      <c r="AG152" s="112"/>
    </row>
    <row r="153" spans="1:33" ht="15" customHeight="1" x14ac:dyDescent="0.25">
      <c r="A153" s="112"/>
      <c r="B153" s="112"/>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c r="AA153" s="112"/>
      <c r="AB153" s="112"/>
      <c r="AC153" s="112"/>
      <c r="AD153" s="112"/>
      <c r="AE153" s="112"/>
      <c r="AF153" s="112"/>
      <c r="AG153" s="112"/>
    </row>
    <row r="154" spans="1:33" ht="15" customHeight="1" x14ac:dyDescent="0.25">
      <c r="A154" s="112"/>
      <c r="B154" s="112"/>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12"/>
      <c r="AA154" s="112"/>
      <c r="AB154" s="112"/>
      <c r="AC154" s="112"/>
      <c r="AD154" s="112"/>
      <c r="AE154" s="112"/>
      <c r="AF154" s="112"/>
      <c r="AG154" s="112"/>
    </row>
    <row r="155" spans="1:33" ht="15" customHeight="1" x14ac:dyDescent="0.25">
      <c r="A155" s="112"/>
      <c r="B155" s="112"/>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c r="AA155" s="112"/>
      <c r="AB155" s="112"/>
      <c r="AC155" s="112"/>
      <c r="AD155" s="112"/>
      <c r="AE155" s="112"/>
      <c r="AF155" s="112"/>
      <c r="AG155" s="112"/>
    </row>
    <row r="156" spans="1:33" ht="15" customHeight="1" x14ac:dyDescent="0.25">
      <c r="A156" s="112"/>
      <c r="B156" s="112"/>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12"/>
      <c r="AA156" s="112"/>
      <c r="AB156" s="112"/>
      <c r="AC156" s="112"/>
      <c r="AD156" s="112"/>
      <c r="AE156" s="112"/>
      <c r="AF156" s="112"/>
      <c r="AG156" s="112"/>
    </row>
    <row r="157" spans="1:33" ht="15" customHeight="1" x14ac:dyDescent="0.25">
      <c r="A157" s="112"/>
      <c r="B157" s="112"/>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c r="AA157" s="112"/>
      <c r="AB157" s="112"/>
      <c r="AC157" s="112"/>
      <c r="AD157" s="112"/>
      <c r="AE157" s="112"/>
      <c r="AF157" s="112"/>
      <c r="AG157" s="112"/>
    </row>
    <row r="158" spans="1:33" ht="15" customHeight="1" x14ac:dyDescent="0.25">
      <c r="A158" s="112"/>
      <c r="B158" s="112"/>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c r="AA158" s="112"/>
      <c r="AB158" s="112"/>
      <c r="AC158" s="112"/>
      <c r="AD158" s="112"/>
      <c r="AE158" s="112"/>
      <c r="AF158" s="112"/>
      <c r="AG158" s="112"/>
    </row>
    <row r="159" spans="1:33" ht="15" customHeight="1" x14ac:dyDescent="0.25">
      <c r="A159" s="112"/>
      <c r="B159" s="112"/>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c r="AA159" s="112"/>
      <c r="AB159" s="112"/>
      <c r="AC159" s="112"/>
      <c r="AD159" s="112"/>
      <c r="AE159" s="112"/>
      <c r="AF159" s="112"/>
      <c r="AG159" s="112"/>
    </row>
    <row r="160" spans="1:33" ht="15" customHeight="1" x14ac:dyDescent="0.25">
      <c r="A160" s="112"/>
      <c r="B160" s="112"/>
      <c r="C160" s="112"/>
      <c r="D160" s="112"/>
      <c r="E160" s="112"/>
      <c r="F160" s="112"/>
      <c r="G160" s="112"/>
      <c r="H160" s="112"/>
      <c r="I160" s="112"/>
      <c r="J160" s="112"/>
      <c r="K160" s="112"/>
      <c r="L160" s="112"/>
      <c r="M160" s="112"/>
      <c r="N160" s="112"/>
      <c r="O160" s="112"/>
      <c r="P160" s="112"/>
      <c r="Q160" s="112"/>
      <c r="R160" s="112"/>
      <c r="S160" s="112"/>
      <c r="T160" s="112"/>
      <c r="U160" s="112"/>
      <c r="V160" s="112"/>
      <c r="W160" s="112"/>
      <c r="X160" s="112"/>
      <c r="Y160" s="112"/>
      <c r="Z160" s="112"/>
      <c r="AA160" s="112"/>
      <c r="AB160" s="112"/>
      <c r="AC160" s="112"/>
      <c r="AD160" s="112"/>
      <c r="AE160" s="112"/>
      <c r="AF160" s="112"/>
      <c r="AG160" s="112"/>
    </row>
    <row r="161" spans="1:33" ht="15" customHeight="1" x14ac:dyDescent="0.25">
      <c r="A161" s="112"/>
      <c r="B161" s="112"/>
      <c r="C161" s="112"/>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12"/>
      <c r="AA161" s="112"/>
      <c r="AB161" s="112"/>
      <c r="AC161" s="112"/>
      <c r="AD161" s="112"/>
      <c r="AE161" s="112"/>
      <c r="AF161" s="112"/>
      <c r="AG161" s="112"/>
    </row>
    <row r="162" spans="1:33" ht="15" customHeight="1" x14ac:dyDescent="0.25">
      <c r="A162" s="112"/>
      <c r="B162" s="112"/>
      <c r="C162" s="112"/>
      <c r="D162" s="112"/>
      <c r="E162" s="112"/>
      <c r="F162" s="112"/>
      <c r="G162" s="112"/>
      <c r="H162" s="112"/>
      <c r="I162" s="112"/>
      <c r="J162" s="112"/>
      <c r="K162" s="112"/>
      <c r="L162" s="112"/>
      <c r="M162" s="112"/>
      <c r="N162" s="112"/>
      <c r="O162" s="112"/>
      <c r="P162" s="112"/>
      <c r="Q162" s="112"/>
      <c r="R162" s="112"/>
      <c r="S162" s="112"/>
      <c r="T162" s="112"/>
      <c r="U162" s="112"/>
      <c r="V162" s="112"/>
      <c r="W162" s="112"/>
      <c r="X162" s="112"/>
      <c r="Y162" s="112"/>
      <c r="Z162" s="112"/>
      <c r="AA162" s="112"/>
      <c r="AB162" s="112"/>
      <c r="AC162" s="112"/>
      <c r="AD162" s="112"/>
      <c r="AE162" s="112"/>
      <c r="AF162" s="112"/>
      <c r="AG162" s="112"/>
    </row>
    <row r="163" spans="1:33" ht="15" customHeight="1" x14ac:dyDescent="0.25">
      <c r="A163" s="112"/>
      <c r="B163" s="112"/>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c r="AC163" s="112"/>
      <c r="AD163" s="112"/>
      <c r="AE163" s="112"/>
      <c r="AF163" s="112"/>
      <c r="AG163" s="112"/>
    </row>
    <row r="164" spans="1:33" ht="15" customHeight="1" x14ac:dyDescent="0.25">
      <c r="A164" s="112"/>
      <c r="B164" s="112"/>
      <c r="C164" s="112"/>
      <c r="D164" s="112"/>
      <c r="E164" s="112"/>
      <c r="F164" s="112"/>
      <c r="G164" s="112"/>
      <c r="H164" s="112"/>
      <c r="I164" s="112"/>
      <c r="J164" s="112"/>
      <c r="K164" s="112"/>
      <c r="L164" s="112"/>
      <c r="M164" s="112"/>
      <c r="N164" s="112"/>
      <c r="O164" s="112"/>
      <c r="P164" s="112"/>
      <c r="Q164" s="112"/>
      <c r="R164" s="112"/>
      <c r="S164" s="112"/>
      <c r="T164" s="112"/>
      <c r="U164" s="112"/>
      <c r="V164" s="112"/>
      <c r="W164" s="112"/>
      <c r="X164" s="112"/>
      <c r="Y164" s="112"/>
      <c r="Z164" s="112"/>
      <c r="AA164" s="112"/>
      <c r="AB164" s="112"/>
      <c r="AC164" s="112"/>
      <c r="AD164" s="112"/>
      <c r="AE164" s="112"/>
      <c r="AF164" s="112"/>
      <c r="AG164" s="112"/>
    </row>
    <row r="165" spans="1:33" ht="15" customHeight="1" x14ac:dyDescent="0.25">
      <c r="A165" s="112"/>
      <c r="B165" s="112"/>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c r="AA165" s="112"/>
      <c r="AB165" s="112"/>
      <c r="AC165" s="112"/>
      <c r="AD165" s="112"/>
      <c r="AE165" s="112"/>
      <c r="AF165" s="112"/>
      <c r="AG165" s="112"/>
    </row>
    <row r="166" spans="1:33" ht="15" customHeight="1" x14ac:dyDescent="0.25">
      <c r="A166" s="112"/>
      <c r="B166" s="112"/>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c r="AA166" s="112"/>
      <c r="AB166" s="112"/>
      <c r="AC166" s="112"/>
      <c r="AD166" s="112"/>
      <c r="AE166" s="112"/>
      <c r="AF166" s="112"/>
      <c r="AG166" s="112"/>
    </row>
    <row r="167" spans="1:33" ht="15" customHeight="1" x14ac:dyDescent="0.25">
      <c r="A167" s="112"/>
      <c r="B167" s="112"/>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c r="AA167" s="112"/>
      <c r="AB167" s="112"/>
      <c r="AC167" s="112"/>
      <c r="AD167" s="112"/>
      <c r="AE167" s="112"/>
      <c r="AF167" s="112"/>
      <c r="AG167" s="112"/>
    </row>
    <row r="168" spans="1:33" ht="15" customHeight="1" x14ac:dyDescent="0.25">
      <c r="A168" s="112"/>
      <c r="B168" s="112"/>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12"/>
      <c r="AA168" s="112"/>
      <c r="AB168" s="112"/>
      <c r="AC168" s="112"/>
      <c r="AD168" s="112"/>
      <c r="AE168" s="112"/>
      <c r="AF168" s="112"/>
      <c r="AG168" s="112"/>
    </row>
    <row r="169" spans="1:33" ht="15" customHeight="1" x14ac:dyDescent="0.25">
      <c r="A169" s="112"/>
      <c r="B169" s="112"/>
      <c r="C169" s="112"/>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12"/>
      <c r="AA169" s="112"/>
      <c r="AB169" s="112"/>
      <c r="AC169" s="112"/>
      <c r="AD169" s="112"/>
      <c r="AE169" s="112"/>
      <c r="AF169" s="112"/>
      <c r="AG169" s="112"/>
    </row>
    <row r="170" spans="1:33" ht="15" customHeight="1" x14ac:dyDescent="0.25">
      <c r="A170" s="112"/>
      <c r="B170" s="112"/>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12"/>
      <c r="AA170" s="112"/>
      <c r="AB170" s="112"/>
      <c r="AC170" s="112"/>
      <c r="AD170" s="112"/>
      <c r="AE170" s="112"/>
      <c r="AF170" s="112"/>
      <c r="AG170" s="112"/>
    </row>
    <row r="171" spans="1:33" ht="15" customHeight="1" x14ac:dyDescent="0.25">
      <c r="A171" s="112"/>
      <c r="B171" s="112"/>
      <c r="C171" s="112"/>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12"/>
      <c r="AA171" s="112"/>
      <c r="AB171" s="112"/>
      <c r="AC171" s="112"/>
      <c r="AD171" s="112"/>
      <c r="AE171" s="112"/>
      <c r="AF171" s="112"/>
      <c r="AG171" s="112"/>
    </row>
    <row r="172" spans="1:33" ht="15" customHeight="1" x14ac:dyDescent="0.25">
      <c r="A172" s="112"/>
      <c r="B172" s="112"/>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12"/>
      <c r="AA172" s="112"/>
      <c r="AB172" s="112"/>
      <c r="AC172" s="112"/>
      <c r="AD172" s="112"/>
      <c r="AE172" s="112"/>
      <c r="AF172" s="112"/>
      <c r="AG172" s="112"/>
    </row>
    <row r="173" spans="1:33" ht="15" customHeight="1" x14ac:dyDescent="0.25">
      <c r="A173" s="112"/>
      <c r="B173" s="112"/>
      <c r="C173" s="112"/>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12"/>
      <c r="AA173" s="112"/>
      <c r="AB173" s="112"/>
      <c r="AC173" s="112"/>
      <c r="AD173" s="112"/>
      <c r="AE173" s="112"/>
      <c r="AF173" s="112"/>
      <c r="AG173" s="112"/>
    </row>
    <row r="174" spans="1:33" ht="15" customHeight="1" x14ac:dyDescent="0.25">
      <c r="A174" s="112"/>
      <c r="B174" s="112"/>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c r="AA174" s="112"/>
      <c r="AB174" s="112"/>
      <c r="AC174" s="112"/>
      <c r="AD174" s="112"/>
      <c r="AE174" s="112"/>
      <c r="AF174" s="112"/>
      <c r="AG174" s="112"/>
    </row>
    <row r="175" spans="1:33" ht="15" customHeight="1" x14ac:dyDescent="0.25">
      <c r="A175" s="112"/>
      <c r="B175" s="112"/>
      <c r="C175" s="112"/>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12"/>
      <c r="AA175" s="112"/>
      <c r="AB175" s="112"/>
      <c r="AC175" s="112"/>
      <c r="AD175" s="112"/>
      <c r="AE175" s="112"/>
      <c r="AF175" s="112"/>
      <c r="AG175" s="112"/>
    </row>
    <row r="176" spans="1:33" ht="15" customHeight="1" x14ac:dyDescent="0.25">
      <c r="A176" s="112"/>
      <c r="B176" s="112"/>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12"/>
      <c r="AA176" s="112"/>
      <c r="AB176" s="112"/>
      <c r="AC176" s="112"/>
      <c r="AD176" s="112"/>
      <c r="AE176" s="112"/>
      <c r="AF176" s="112"/>
      <c r="AG176" s="112"/>
    </row>
    <row r="177" spans="1:33" ht="15" customHeight="1" x14ac:dyDescent="0.25">
      <c r="A177" s="112"/>
      <c r="B177" s="112"/>
      <c r="C177" s="112"/>
      <c r="D177" s="112"/>
      <c r="E177" s="112"/>
      <c r="F177" s="112"/>
      <c r="G177" s="112"/>
      <c r="H177" s="112"/>
      <c r="I177" s="112"/>
      <c r="J177" s="112"/>
      <c r="K177" s="112"/>
      <c r="L177" s="112"/>
      <c r="M177" s="112"/>
      <c r="N177" s="112"/>
      <c r="O177" s="112"/>
      <c r="P177" s="112"/>
      <c r="Q177" s="112"/>
      <c r="R177" s="112"/>
      <c r="S177" s="112"/>
      <c r="T177" s="112"/>
      <c r="U177" s="112"/>
      <c r="V177" s="112"/>
      <c r="W177" s="112"/>
      <c r="X177" s="112"/>
      <c r="Y177" s="112"/>
      <c r="Z177" s="112"/>
      <c r="AA177" s="112"/>
      <c r="AB177" s="112"/>
      <c r="AC177" s="112"/>
      <c r="AD177" s="112"/>
      <c r="AE177" s="112"/>
      <c r="AF177" s="112"/>
      <c r="AG177" s="112"/>
    </row>
    <row r="178" spans="1:33" ht="15" customHeight="1" x14ac:dyDescent="0.25">
      <c r="A178" s="112"/>
      <c r="B178" s="112"/>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c r="AG178" s="112"/>
    </row>
    <row r="179" spans="1:33" ht="15" customHeight="1" x14ac:dyDescent="0.25">
      <c r="A179" s="112"/>
      <c r="B179" s="112"/>
      <c r="C179" s="112"/>
      <c r="D179" s="112"/>
      <c r="E179" s="112"/>
      <c r="F179" s="112"/>
      <c r="G179" s="112"/>
      <c r="H179" s="112"/>
      <c r="I179" s="112"/>
      <c r="J179" s="112"/>
      <c r="K179" s="112"/>
      <c r="L179" s="112"/>
      <c r="M179" s="112"/>
      <c r="N179" s="112"/>
      <c r="O179" s="112"/>
      <c r="P179" s="112"/>
      <c r="Q179" s="112"/>
      <c r="R179" s="112"/>
      <c r="S179" s="112"/>
      <c r="T179" s="112"/>
      <c r="U179" s="112"/>
      <c r="V179" s="112"/>
      <c r="W179" s="112"/>
      <c r="X179" s="112"/>
      <c r="Y179" s="112"/>
      <c r="Z179" s="112"/>
      <c r="AA179" s="112"/>
      <c r="AB179" s="112"/>
      <c r="AC179" s="112"/>
      <c r="AD179" s="112"/>
      <c r="AE179" s="112"/>
      <c r="AF179" s="112"/>
      <c r="AG179" s="112"/>
    </row>
    <row r="180" spans="1:33" ht="15" customHeight="1" x14ac:dyDescent="0.25">
      <c r="A180" s="112"/>
      <c r="B180" s="112"/>
      <c r="C180" s="112"/>
      <c r="D180" s="112"/>
      <c r="E180" s="112"/>
      <c r="F180" s="112"/>
      <c r="G180" s="112"/>
      <c r="H180" s="112"/>
      <c r="I180" s="112"/>
      <c r="J180" s="112"/>
      <c r="K180" s="112"/>
      <c r="L180" s="112"/>
      <c r="M180" s="112"/>
      <c r="N180" s="112"/>
      <c r="O180" s="112"/>
      <c r="P180" s="112"/>
      <c r="Q180" s="112"/>
      <c r="R180" s="112"/>
      <c r="S180" s="112"/>
      <c r="T180" s="112"/>
      <c r="U180" s="112"/>
      <c r="V180" s="112"/>
      <c r="W180" s="112"/>
      <c r="X180" s="112"/>
      <c r="Y180" s="112"/>
      <c r="Z180" s="112"/>
      <c r="AA180" s="112"/>
      <c r="AB180" s="112"/>
      <c r="AC180" s="112"/>
      <c r="AD180" s="112"/>
      <c r="AE180" s="112"/>
      <c r="AF180" s="112"/>
      <c r="AG180" s="112"/>
    </row>
    <row r="181" spans="1:33" ht="15" customHeight="1" x14ac:dyDescent="0.25">
      <c r="A181" s="112"/>
      <c r="B181" s="112"/>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12"/>
      <c r="AA181" s="112"/>
      <c r="AB181" s="112"/>
      <c r="AC181" s="112"/>
      <c r="AD181" s="112"/>
      <c r="AE181" s="112"/>
      <c r="AF181" s="112"/>
      <c r="AG181" s="112"/>
    </row>
    <row r="182" spans="1:33" ht="15" customHeight="1" x14ac:dyDescent="0.25">
      <c r="A182" s="112"/>
      <c r="B182" s="112"/>
      <c r="C182" s="112"/>
      <c r="D182" s="112"/>
      <c r="E182" s="112"/>
      <c r="F182" s="112"/>
      <c r="G182" s="112"/>
      <c r="H182" s="112"/>
      <c r="I182" s="112"/>
      <c r="J182" s="112"/>
      <c r="K182" s="112"/>
      <c r="L182" s="112"/>
      <c r="M182" s="112"/>
      <c r="N182" s="112"/>
      <c r="O182" s="112"/>
      <c r="P182" s="112"/>
      <c r="Q182" s="112"/>
      <c r="R182" s="112"/>
      <c r="S182" s="112"/>
      <c r="T182" s="112"/>
      <c r="U182" s="112"/>
      <c r="V182" s="112"/>
      <c r="W182" s="112"/>
      <c r="X182" s="112"/>
      <c r="Y182" s="112"/>
      <c r="Z182" s="112"/>
      <c r="AA182" s="112"/>
      <c r="AB182" s="112"/>
      <c r="AC182" s="112"/>
      <c r="AD182" s="112"/>
      <c r="AE182" s="112"/>
      <c r="AF182" s="112"/>
      <c r="AG182" s="112"/>
    </row>
    <row r="183" spans="1:33" ht="15" customHeight="1" x14ac:dyDescent="0.25">
      <c r="A183" s="112"/>
      <c r="B183" s="112"/>
      <c r="C183" s="112"/>
      <c r="D183" s="112"/>
      <c r="E183" s="112"/>
      <c r="F183" s="112"/>
      <c r="G183" s="112"/>
      <c r="H183" s="112"/>
      <c r="I183" s="112"/>
      <c r="J183" s="112"/>
      <c r="K183" s="112"/>
      <c r="L183" s="112"/>
      <c r="M183" s="112"/>
      <c r="N183" s="112"/>
      <c r="O183" s="112"/>
      <c r="P183" s="112"/>
      <c r="Q183" s="112"/>
      <c r="R183" s="112"/>
      <c r="S183" s="112"/>
      <c r="T183" s="112"/>
      <c r="U183" s="112"/>
      <c r="V183" s="112"/>
      <c r="W183" s="112"/>
      <c r="X183" s="112"/>
      <c r="Y183" s="112"/>
      <c r="Z183" s="112"/>
      <c r="AA183" s="112"/>
      <c r="AB183" s="112"/>
      <c r="AC183" s="112"/>
      <c r="AD183" s="112"/>
      <c r="AE183" s="112"/>
      <c r="AF183" s="112"/>
      <c r="AG183" s="112"/>
    </row>
    <row r="184" spans="1:33" ht="15" customHeight="1" x14ac:dyDescent="0.25">
      <c r="A184" s="112"/>
      <c r="B184" s="112"/>
      <c r="C184" s="112"/>
      <c r="D184" s="112"/>
      <c r="E184" s="112"/>
      <c r="F184" s="112"/>
      <c r="G184" s="112"/>
      <c r="H184" s="112"/>
      <c r="I184" s="112"/>
      <c r="J184" s="112"/>
      <c r="K184" s="112"/>
      <c r="L184" s="112"/>
      <c r="M184" s="112"/>
      <c r="N184" s="112"/>
      <c r="O184" s="112"/>
      <c r="P184" s="112"/>
      <c r="Q184" s="112"/>
      <c r="R184" s="112"/>
      <c r="S184" s="112"/>
      <c r="T184" s="112"/>
      <c r="U184" s="112"/>
      <c r="V184" s="112"/>
      <c r="W184" s="112"/>
      <c r="X184" s="112"/>
      <c r="Y184" s="112"/>
      <c r="Z184" s="112"/>
      <c r="AA184" s="112"/>
      <c r="AB184" s="112"/>
      <c r="AC184" s="112"/>
      <c r="AD184" s="112"/>
      <c r="AE184" s="112"/>
      <c r="AF184" s="112"/>
      <c r="AG184" s="112"/>
    </row>
    <row r="185" spans="1:33" ht="15" customHeight="1" x14ac:dyDescent="0.25">
      <c r="A185" s="112"/>
      <c r="B185" s="112"/>
      <c r="C185" s="112"/>
      <c r="D185" s="112"/>
      <c r="E185" s="112"/>
      <c r="F185" s="112"/>
      <c r="G185" s="112"/>
      <c r="H185" s="112"/>
      <c r="I185" s="112"/>
      <c r="J185" s="112"/>
      <c r="K185" s="112"/>
      <c r="L185" s="112"/>
      <c r="M185" s="112"/>
      <c r="N185" s="112"/>
      <c r="O185" s="112"/>
      <c r="P185" s="112"/>
      <c r="Q185" s="112"/>
      <c r="R185" s="112"/>
      <c r="S185" s="112"/>
      <c r="T185" s="112"/>
      <c r="U185" s="112"/>
      <c r="V185" s="112"/>
      <c r="W185" s="112"/>
      <c r="X185" s="112"/>
      <c r="Y185" s="112"/>
      <c r="Z185" s="112"/>
      <c r="AA185" s="112"/>
      <c r="AB185" s="112"/>
      <c r="AC185" s="112"/>
      <c r="AD185" s="112"/>
      <c r="AE185" s="112"/>
      <c r="AF185" s="112"/>
      <c r="AG185" s="112"/>
    </row>
    <row r="186" spans="1:33" ht="15" customHeight="1" x14ac:dyDescent="0.25">
      <c r="A186" s="112"/>
      <c r="B186" s="112"/>
      <c r="C186" s="112"/>
      <c r="D186" s="112"/>
      <c r="E186" s="112"/>
      <c r="F186" s="112"/>
      <c r="G186" s="112"/>
      <c r="H186" s="112"/>
      <c r="I186" s="112"/>
      <c r="J186" s="112"/>
      <c r="K186" s="112"/>
      <c r="L186" s="112"/>
      <c r="M186" s="112"/>
      <c r="N186" s="112"/>
      <c r="O186" s="112"/>
      <c r="P186" s="112"/>
      <c r="Q186" s="112"/>
      <c r="R186" s="112"/>
      <c r="S186" s="112"/>
      <c r="T186" s="112"/>
      <c r="U186" s="112"/>
      <c r="V186" s="112"/>
      <c r="W186" s="112"/>
      <c r="X186" s="112"/>
      <c r="Y186" s="112"/>
      <c r="Z186" s="112"/>
      <c r="AA186" s="112"/>
      <c r="AB186" s="112"/>
      <c r="AC186" s="112"/>
      <c r="AD186" s="112"/>
      <c r="AE186" s="112"/>
      <c r="AF186" s="112"/>
      <c r="AG186" s="112"/>
    </row>
    <row r="187" spans="1:33" ht="15" customHeight="1" x14ac:dyDescent="0.25">
      <c r="A187" s="112"/>
      <c r="B187" s="112"/>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12"/>
      <c r="AA187" s="112"/>
      <c r="AB187" s="112"/>
      <c r="AC187" s="112"/>
      <c r="AD187" s="112"/>
      <c r="AE187" s="112"/>
      <c r="AF187" s="112"/>
      <c r="AG187" s="112"/>
    </row>
    <row r="188" spans="1:33" ht="15" customHeight="1" x14ac:dyDescent="0.25">
      <c r="A188" s="112"/>
      <c r="B188" s="112"/>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12"/>
      <c r="AA188" s="112"/>
      <c r="AB188" s="112"/>
      <c r="AC188" s="112"/>
      <c r="AD188" s="112"/>
      <c r="AE188" s="112"/>
      <c r="AF188" s="112"/>
      <c r="AG188" s="112"/>
    </row>
    <row r="189" spans="1:33" ht="15" customHeight="1" x14ac:dyDescent="0.25">
      <c r="A189" s="112"/>
      <c r="B189" s="112"/>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c r="AD189" s="112"/>
      <c r="AE189" s="112"/>
      <c r="AF189" s="112"/>
      <c r="AG189" s="112"/>
    </row>
    <row r="190" spans="1:33" ht="15" customHeight="1" x14ac:dyDescent="0.25">
      <c r="A190" s="112"/>
      <c r="B190" s="112"/>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c r="AA190" s="112"/>
      <c r="AB190" s="112"/>
      <c r="AC190" s="112"/>
      <c r="AD190" s="112"/>
      <c r="AE190" s="112"/>
      <c r="AF190" s="112"/>
      <c r="AG190" s="112"/>
    </row>
    <row r="191" spans="1:33" ht="15" customHeight="1" x14ac:dyDescent="0.25">
      <c r="A191" s="112"/>
      <c r="B191" s="112"/>
      <c r="C191" s="112"/>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12"/>
      <c r="AA191" s="112"/>
      <c r="AB191" s="112"/>
      <c r="AC191" s="112"/>
      <c r="AD191" s="112"/>
      <c r="AE191" s="112"/>
      <c r="AF191" s="112"/>
      <c r="AG191" s="112"/>
    </row>
    <row r="192" spans="1:33" ht="15" customHeight="1" x14ac:dyDescent="0.25">
      <c r="A192" s="112"/>
      <c r="B192" s="112"/>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12"/>
      <c r="AA192" s="112"/>
      <c r="AB192" s="112"/>
      <c r="AC192" s="112"/>
      <c r="AD192" s="112"/>
      <c r="AE192" s="112"/>
      <c r="AF192" s="112"/>
      <c r="AG192" s="112"/>
    </row>
    <row r="193" spans="1:33" ht="15" customHeight="1" x14ac:dyDescent="0.25">
      <c r="A193" s="112"/>
      <c r="B193" s="112"/>
      <c r="C193" s="112"/>
      <c r="D193" s="112"/>
      <c r="E193" s="112"/>
      <c r="F193" s="112"/>
      <c r="G193" s="112"/>
      <c r="H193" s="112"/>
      <c r="I193" s="112"/>
      <c r="J193" s="112"/>
      <c r="K193" s="112"/>
      <c r="L193" s="112"/>
      <c r="M193" s="112"/>
      <c r="N193" s="112"/>
      <c r="O193" s="112"/>
      <c r="P193" s="112"/>
      <c r="Q193" s="112"/>
      <c r="R193" s="112"/>
      <c r="S193" s="112"/>
      <c r="T193" s="112"/>
      <c r="U193" s="112"/>
      <c r="V193" s="112"/>
      <c r="W193" s="112"/>
      <c r="X193" s="112"/>
      <c r="Y193" s="112"/>
      <c r="Z193" s="112"/>
      <c r="AA193" s="112"/>
      <c r="AB193" s="112"/>
      <c r="AC193" s="112"/>
      <c r="AD193" s="112"/>
      <c r="AE193" s="112"/>
      <c r="AF193" s="112"/>
      <c r="AG193" s="112"/>
    </row>
    <row r="194" spans="1:33" ht="15" customHeight="1" x14ac:dyDescent="0.25">
      <c r="A194" s="112"/>
      <c r="B194" s="112"/>
      <c r="C194" s="112"/>
      <c r="D194" s="112"/>
      <c r="E194" s="112"/>
      <c r="F194" s="112"/>
      <c r="G194" s="112"/>
      <c r="H194" s="112"/>
      <c r="I194" s="112"/>
      <c r="J194" s="112"/>
      <c r="K194" s="112"/>
      <c r="L194" s="112"/>
      <c r="M194" s="112"/>
      <c r="N194" s="112"/>
      <c r="O194" s="112"/>
      <c r="P194" s="112"/>
      <c r="Q194" s="112"/>
      <c r="R194" s="112"/>
      <c r="S194" s="112"/>
      <c r="T194" s="112"/>
      <c r="U194" s="112"/>
      <c r="V194" s="112"/>
      <c r="W194" s="112"/>
      <c r="X194" s="112"/>
      <c r="Y194" s="112"/>
      <c r="Z194" s="112"/>
      <c r="AA194" s="112"/>
      <c r="AB194" s="112"/>
      <c r="AC194" s="112"/>
      <c r="AD194" s="112"/>
      <c r="AE194" s="112"/>
      <c r="AF194" s="112"/>
      <c r="AG194" s="112"/>
    </row>
    <row r="195" spans="1:33" ht="15" customHeight="1" x14ac:dyDescent="0.25">
      <c r="A195" s="112"/>
      <c r="B195" s="112"/>
      <c r="C195" s="112"/>
      <c r="D195" s="112"/>
      <c r="E195" s="112"/>
      <c r="F195" s="112"/>
      <c r="G195" s="112"/>
      <c r="H195" s="112"/>
      <c r="I195" s="112"/>
      <c r="J195" s="112"/>
      <c r="K195" s="112"/>
      <c r="L195" s="112"/>
      <c r="M195" s="112"/>
      <c r="N195" s="112"/>
      <c r="O195" s="112"/>
      <c r="P195" s="112"/>
      <c r="Q195" s="112"/>
      <c r="R195" s="112"/>
      <c r="S195" s="112"/>
      <c r="T195" s="112"/>
      <c r="U195" s="112"/>
      <c r="V195" s="112"/>
      <c r="W195" s="112"/>
      <c r="X195" s="112"/>
      <c r="Y195" s="112"/>
      <c r="Z195" s="112"/>
      <c r="AA195" s="112"/>
      <c r="AB195" s="112"/>
      <c r="AC195" s="112"/>
      <c r="AD195" s="112"/>
      <c r="AE195" s="112"/>
      <c r="AF195" s="112"/>
      <c r="AG195" s="112"/>
    </row>
    <row r="196" spans="1:33" ht="15" customHeight="1" x14ac:dyDescent="0.25">
      <c r="A196" s="112"/>
      <c r="B196" s="112"/>
      <c r="C196" s="112"/>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2"/>
      <c r="Z196" s="112"/>
      <c r="AA196" s="112"/>
      <c r="AB196" s="112"/>
      <c r="AC196" s="112"/>
      <c r="AD196" s="112"/>
      <c r="AE196" s="112"/>
      <c r="AF196" s="112"/>
      <c r="AG196" s="112"/>
    </row>
    <row r="197" spans="1:33" ht="15" customHeight="1" x14ac:dyDescent="0.25">
      <c r="A197" s="112"/>
      <c r="B197" s="112"/>
      <c r="C197" s="112"/>
      <c r="D197" s="112"/>
      <c r="E197" s="112"/>
      <c r="F197" s="112"/>
      <c r="G197" s="112"/>
      <c r="H197" s="112"/>
      <c r="I197" s="112"/>
      <c r="J197" s="112"/>
      <c r="K197" s="112"/>
      <c r="L197" s="112"/>
      <c r="M197" s="112"/>
      <c r="N197" s="112"/>
      <c r="O197" s="112"/>
      <c r="P197" s="112"/>
      <c r="Q197" s="112"/>
      <c r="R197" s="112"/>
      <c r="S197" s="112"/>
      <c r="T197" s="112"/>
      <c r="U197" s="112"/>
      <c r="V197" s="112"/>
      <c r="W197" s="112"/>
      <c r="X197" s="112"/>
      <c r="Y197" s="112"/>
      <c r="Z197" s="112"/>
      <c r="AA197" s="112"/>
      <c r="AB197" s="112"/>
      <c r="AC197" s="112"/>
      <c r="AD197" s="112"/>
      <c r="AE197" s="112"/>
      <c r="AF197" s="112"/>
      <c r="AG197" s="112"/>
    </row>
    <row r="198" spans="1:33" ht="15" customHeight="1" x14ac:dyDescent="0.25">
      <c r="A198" s="112"/>
      <c r="B198" s="112"/>
      <c r="C198" s="112"/>
      <c r="D198" s="112"/>
      <c r="E198" s="112"/>
      <c r="F198" s="112"/>
      <c r="G198" s="112"/>
      <c r="H198" s="112"/>
      <c r="I198" s="112"/>
      <c r="J198" s="112"/>
      <c r="K198" s="112"/>
      <c r="L198" s="112"/>
      <c r="M198" s="112"/>
      <c r="N198" s="112"/>
      <c r="O198" s="112"/>
      <c r="P198" s="112"/>
      <c r="Q198" s="112"/>
      <c r="R198" s="112"/>
      <c r="S198" s="112"/>
      <c r="T198" s="112"/>
      <c r="U198" s="112"/>
      <c r="V198" s="112"/>
      <c r="W198" s="112"/>
      <c r="X198" s="112"/>
      <c r="Y198" s="112"/>
      <c r="Z198" s="112"/>
      <c r="AA198" s="112"/>
      <c r="AB198" s="112"/>
      <c r="AC198" s="112"/>
      <c r="AD198" s="112"/>
      <c r="AE198" s="112"/>
      <c r="AF198" s="112"/>
      <c r="AG198" s="112"/>
    </row>
    <row r="199" spans="1:33" ht="15" customHeight="1" x14ac:dyDescent="0.25">
      <c r="A199" s="112"/>
      <c r="B199" s="112"/>
      <c r="C199" s="112"/>
      <c r="D199" s="112"/>
      <c r="E199" s="112"/>
      <c r="F199" s="112"/>
      <c r="G199" s="112"/>
      <c r="H199" s="112"/>
      <c r="I199" s="112"/>
      <c r="J199" s="112"/>
      <c r="K199" s="112"/>
      <c r="L199" s="112"/>
      <c r="M199" s="112"/>
      <c r="N199" s="112"/>
      <c r="O199" s="112"/>
      <c r="P199" s="112"/>
      <c r="Q199" s="112"/>
      <c r="R199" s="112"/>
      <c r="S199" s="112"/>
      <c r="T199" s="112"/>
      <c r="U199" s="112"/>
      <c r="V199" s="112"/>
      <c r="W199" s="112"/>
      <c r="X199" s="112"/>
      <c r="Y199" s="112"/>
      <c r="Z199" s="112"/>
      <c r="AA199" s="112"/>
      <c r="AB199" s="112"/>
      <c r="AC199" s="112"/>
      <c r="AD199" s="112"/>
      <c r="AE199" s="112"/>
      <c r="AF199" s="112"/>
      <c r="AG199" s="112"/>
    </row>
    <row r="200" spans="1:33" ht="15" customHeight="1" x14ac:dyDescent="0.25">
      <c r="A200" s="112"/>
      <c r="B200" s="112"/>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c r="AG200" s="112"/>
    </row>
    <row r="201" spans="1:33" ht="15" customHeight="1" x14ac:dyDescent="0.25">
      <c r="A201" s="112"/>
      <c r="B201" s="112"/>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c r="AE201" s="112"/>
      <c r="AF201" s="112"/>
      <c r="AG201" s="112"/>
    </row>
    <row r="202" spans="1:33" ht="15" customHeight="1" x14ac:dyDescent="0.25">
      <c r="A202" s="112"/>
      <c r="B202" s="112"/>
      <c r="C202" s="112"/>
      <c r="D202" s="112"/>
      <c r="E202" s="112"/>
      <c r="F202" s="112"/>
      <c r="G202" s="112"/>
      <c r="H202" s="112"/>
      <c r="I202" s="112"/>
      <c r="J202" s="112"/>
      <c r="K202" s="112"/>
      <c r="L202" s="112"/>
      <c r="M202" s="112"/>
      <c r="N202" s="112"/>
      <c r="O202" s="112"/>
      <c r="P202" s="112"/>
      <c r="Q202" s="112"/>
      <c r="R202" s="112"/>
      <c r="S202" s="112"/>
      <c r="T202" s="112"/>
      <c r="U202" s="112"/>
      <c r="V202" s="112"/>
      <c r="W202" s="112"/>
      <c r="X202" s="112"/>
      <c r="Y202" s="112"/>
      <c r="Z202" s="112"/>
      <c r="AA202" s="112"/>
      <c r="AB202" s="112"/>
      <c r="AC202" s="112"/>
      <c r="AD202" s="112"/>
      <c r="AE202" s="112"/>
      <c r="AF202" s="112"/>
      <c r="AG202" s="112"/>
    </row>
    <row r="203" spans="1:33" ht="15" customHeight="1" x14ac:dyDescent="0.25">
      <c r="A203" s="112"/>
      <c r="B203" s="112"/>
      <c r="C203" s="112"/>
      <c r="D203" s="112"/>
      <c r="E203" s="112"/>
      <c r="F203" s="112"/>
      <c r="G203" s="112"/>
      <c r="H203" s="112"/>
      <c r="I203" s="112"/>
      <c r="J203" s="112"/>
      <c r="K203" s="112"/>
      <c r="L203" s="112"/>
      <c r="M203" s="112"/>
      <c r="N203" s="112"/>
      <c r="O203" s="112"/>
      <c r="P203" s="112"/>
      <c r="Q203" s="112"/>
      <c r="R203" s="112"/>
      <c r="S203" s="112"/>
      <c r="T203" s="112"/>
      <c r="U203" s="112"/>
      <c r="V203" s="112"/>
      <c r="W203" s="112"/>
      <c r="X203" s="112"/>
      <c r="Y203" s="112"/>
      <c r="Z203" s="112"/>
      <c r="AA203" s="112"/>
      <c r="AB203" s="112"/>
      <c r="AC203" s="112"/>
      <c r="AD203" s="112"/>
      <c r="AE203" s="112"/>
      <c r="AF203" s="112"/>
      <c r="AG203" s="112"/>
    </row>
    <row r="204" spans="1:33" ht="15" customHeight="1" x14ac:dyDescent="0.25">
      <c r="A204" s="112"/>
      <c r="B204" s="112"/>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c r="AA204" s="112"/>
      <c r="AB204" s="112"/>
      <c r="AC204" s="112"/>
      <c r="AD204" s="112"/>
      <c r="AE204" s="112"/>
      <c r="AF204" s="112"/>
      <c r="AG204" s="112"/>
    </row>
    <row r="205" spans="1:33" ht="15" customHeight="1" x14ac:dyDescent="0.25">
      <c r="A205" s="112"/>
      <c r="B205" s="112"/>
      <c r="C205" s="112"/>
      <c r="D205" s="112"/>
      <c r="E205" s="112"/>
      <c r="F205" s="112"/>
      <c r="G205" s="112"/>
      <c r="H205" s="112"/>
      <c r="I205" s="112"/>
      <c r="J205" s="112"/>
      <c r="K205" s="112"/>
      <c r="L205" s="112"/>
      <c r="M205" s="112"/>
      <c r="N205" s="112"/>
      <c r="O205" s="112"/>
      <c r="P205" s="112"/>
      <c r="Q205" s="112"/>
      <c r="R205" s="112"/>
      <c r="S205" s="112"/>
      <c r="T205" s="112"/>
      <c r="U205" s="112"/>
      <c r="V205" s="112"/>
      <c r="W205" s="112"/>
      <c r="X205" s="112"/>
      <c r="Y205" s="112"/>
      <c r="Z205" s="112"/>
      <c r="AA205" s="112"/>
      <c r="AB205" s="112"/>
      <c r="AC205" s="112"/>
      <c r="AD205" s="112"/>
      <c r="AE205" s="112"/>
      <c r="AF205" s="112"/>
      <c r="AG205" s="112"/>
    </row>
    <row r="206" spans="1:33" ht="15" customHeight="1" x14ac:dyDescent="0.25">
      <c r="A206" s="112"/>
      <c r="B206" s="112"/>
      <c r="C206" s="112"/>
      <c r="D206" s="112"/>
      <c r="E206" s="112"/>
      <c r="F206" s="112"/>
      <c r="G206" s="112"/>
      <c r="H206" s="112"/>
      <c r="I206" s="112"/>
      <c r="J206" s="112"/>
      <c r="K206" s="112"/>
      <c r="L206" s="112"/>
      <c r="M206" s="112"/>
      <c r="N206" s="112"/>
      <c r="O206" s="112"/>
      <c r="P206" s="112"/>
      <c r="Q206" s="112"/>
      <c r="R206" s="112"/>
      <c r="S206" s="112"/>
      <c r="T206" s="112"/>
      <c r="U206" s="112"/>
      <c r="V206" s="112"/>
      <c r="W206" s="112"/>
      <c r="X206" s="112"/>
      <c r="Y206" s="112"/>
      <c r="Z206" s="112"/>
      <c r="AA206" s="112"/>
      <c r="AB206" s="112"/>
      <c r="AC206" s="112"/>
      <c r="AD206" s="112"/>
      <c r="AE206" s="112"/>
      <c r="AF206" s="112"/>
      <c r="AG206" s="112"/>
    </row>
    <row r="207" spans="1:33" ht="15" customHeight="1" x14ac:dyDescent="0.25">
      <c r="A207" s="112"/>
      <c r="B207" s="112"/>
      <c r="C207" s="112"/>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c r="AA207" s="112"/>
      <c r="AB207" s="112"/>
      <c r="AC207" s="112"/>
      <c r="AD207" s="112"/>
      <c r="AE207" s="112"/>
      <c r="AF207" s="112"/>
      <c r="AG207" s="112"/>
    </row>
    <row r="208" spans="1:33" ht="15" customHeight="1" x14ac:dyDescent="0.25">
      <c r="A208" s="112"/>
      <c r="B208" s="112"/>
      <c r="C208" s="112"/>
      <c r="D208" s="112"/>
      <c r="E208" s="112"/>
      <c r="F208" s="112"/>
      <c r="G208" s="112"/>
      <c r="H208" s="112"/>
      <c r="I208" s="112"/>
      <c r="J208" s="112"/>
      <c r="K208" s="112"/>
      <c r="L208" s="112"/>
      <c r="M208" s="112"/>
      <c r="N208" s="112"/>
      <c r="O208" s="112"/>
      <c r="P208" s="112"/>
      <c r="Q208" s="112"/>
      <c r="R208" s="112"/>
      <c r="S208" s="112"/>
      <c r="T208" s="112"/>
      <c r="U208" s="112"/>
      <c r="V208" s="112"/>
      <c r="W208" s="112"/>
      <c r="X208" s="112"/>
      <c r="Y208" s="112"/>
      <c r="Z208" s="112"/>
      <c r="AA208" s="112"/>
      <c r="AB208" s="112"/>
      <c r="AC208" s="112"/>
      <c r="AD208" s="112"/>
      <c r="AE208" s="112"/>
      <c r="AF208" s="112"/>
      <c r="AG208" s="112"/>
    </row>
    <row r="209" spans="1:33" ht="15" customHeight="1" x14ac:dyDescent="0.25">
      <c r="A209" s="112"/>
      <c r="B209" s="112"/>
      <c r="C209" s="112"/>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c r="AA209" s="112"/>
      <c r="AB209" s="112"/>
      <c r="AC209" s="112"/>
      <c r="AD209" s="112"/>
      <c r="AE209" s="112"/>
      <c r="AF209" s="112"/>
      <c r="AG209" s="112"/>
    </row>
    <row r="210" spans="1:33" ht="15" customHeight="1" x14ac:dyDescent="0.25">
      <c r="A210" s="112"/>
      <c r="B210" s="112"/>
      <c r="C210" s="112"/>
      <c r="D210" s="112"/>
      <c r="E210" s="112"/>
      <c r="F210" s="112"/>
      <c r="G210" s="112"/>
      <c r="H210" s="112"/>
      <c r="I210" s="112"/>
      <c r="J210" s="112"/>
      <c r="K210" s="112"/>
      <c r="L210" s="112"/>
      <c r="M210" s="112"/>
      <c r="N210" s="112"/>
      <c r="O210" s="112"/>
      <c r="P210" s="112"/>
      <c r="Q210" s="112"/>
      <c r="R210" s="112"/>
      <c r="S210" s="112"/>
      <c r="T210" s="112"/>
      <c r="U210" s="112"/>
      <c r="V210" s="112"/>
      <c r="W210" s="112"/>
      <c r="X210" s="112"/>
      <c r="Y210" s="112"/>
      <c r="Z210" s="112"/>
      <c r="AA210" s="112"/>
      <c r="AB210" s="112"/>
      <c r="AC210" s="112"/>
      <c r="AD210" s="112"/>
      <c r="AE210" s="112"/>
      <c r="AF210" s="112"/>
      <c r="AG210" s="112"/>
    </row>
    <row r="211" spans="1:33" ht="15" customHeight="1" x14ac:dyDescent="0.25">
      <c r="A211" s="112"/>
      <c r="B211" s="112"/>
      <c r="C211" s="112"/>
      <c r="D211" s="112"/>
      <c r="E211" s="112"/>
      <c r="F211" s="112"/>
      <c r="G211" s="112"/>
      <c r="H211" s="112"/>
      <c r="I211" s="112"/>
      <c r="J211" s="112"/>
      <c r="K211" s="112"/>
      <c r="L211" s="112"/>
      <c r="M211" s="112"/>
      <c r="N211" s="112"/>
      <c r="O211" s="112"/>
      <c r="P211" s="112"/>
      <c r="Q211" s="112"/>
      <c r="R211" s="112"/>
      <c r="S211" s="112"/>
      <c r="T211" s="112"/>
      <c r="U211" s="112"/>
      <c r="V211" s="112"/>
      <c r="W211" s="112"/>
      <c r="X211" s="112"/>
      <c r="Y211" s="112"/>
      <c r="Z211" s="112"/>
      <c r="AA211" s="112"/>
      <c r="AB211" s="112"/>
      <c r="AC211" s="112"/>
      <c r="AD211" s="112"/>
      <c r="AE211" s="112"/>
      <c r="AF211" s="112"/>
      <c r="AG211" s="112"/>
    </row>
    <row r="212" spans="1:33" ht="15" customHeight="1" x14ac:dyDescent="0.25">
      <c r="A212" s="112"/>
      <c r="B212" s="112"/>
      <c r="C212" s="112"/>
      <c r="D212" s="112"/>
      <c r="E212" s="112"/>
      <c r="F212" s="112"/>
      <c r="G212" s="112"/>
      <c r="H212" s="112"/>
      <c r="I212" s="112"/>
      <c r="J212" s="112"/>
      <c r="K212" s="112"/>
      <c r="L212" s="112"/>
      <c r="M212" s="112"/>
      <c r="N212" s="112"/>
      <c r="O212" s="112"/>
      <c r="P212" s="112"/>
      <c r="Q212" s="112"/>
      <c r="R212" s="112"/>
      <c r="S212" s="112"/>
      <c r="T212" s="112"/>
      <c r="U212" s="112"/>
      <c r="V212" s="112"/>
      <c r="W212" s="112"/>
      <c r="X212" s="112"/>
      <c r="Y212" s="112"/>
      <c r="Z212" s="112"/>
      <c r="AA212" s="112"/>
      <c r="AB212" s="112"/>
      <c r="AC212" s="112"/>
      <c r="AD212" s="112"/>
      <c r="AE212" s="112"/>
      <c r="AF212" s="112"/>
      <c r="AG212" s="112"/>
    </row>
    <row r="213" spans="1:33" ht="15" customHeight="1" x14ac:dyDescent="0.25">
      <c r="A213" s="112"/>
      <c r="B213" s="112"/>
      <c r="C213" s="112"/>
      <c r="D213" s="112"/>
      <c r="E213" s="112"/>
      <c r="F213" s="112"/>
      <c r="G213" s="112"/>
      <c r="H213" s="112"/>
      <c r="I213" s="112"/>
      <c r="J213" s="112"/>
      <c r="K213" s="112"/>
      <c r="L213" s="112"/>
      <c r="M213" s="112"/>
      <c r="N213" s="112"/>
      <c r="O213" s="112"/>
      <c r="P213" s="112"/>
      <c r="Q213" s="112"/>
      <c r="R213" s="112"/>
      <c r="S213" s="112"/>
      <c r="T213" s="112"/>
      <c r="U213" s="112"/>
      <c r="V213" s="112"/>
      <c r="W213" s="112"/>
      <c r="X213" s="112"/>
      <c r="Y213" s="112"/>
      <c r="Z213" s="112"/>
      <c r="AA213" s="112"/>
      <c r="AB213" s="112"/>
      <c r="AC213" s="112"/>
      <c r="AD213" s="112"/>
      <c r="AE213" s="112"/>
      <c r="AF213" s="112"/>
      <c r="AG213" s="112"/>
    </row>
    <row r="214" spans="1:33" ht="15" customHeight="1" x14ac:dyDescent="0.25">
      <c r="A214" s="112"/>
      <c r="B214" s="112"/>
      <c r="C214" s="112"/>
      <c r="D214" s="112"/>
      <c r="E214" s="112"/>
      <c r="F214" s="112"/>
      <c r="G214" s="112"/>
      <c r="H214" s="112"/>
      <c r="I214" s="112"/>
      <c r="J214" s="112"/>
      <c r="K214" s="112"/>
      <c r="L214" s="112"/>
      <c r="M214" s="112"/>
      <c r="N214" s="112"/>
      <c r="O214" s="112"/>
      <c r="P214" s="112"/>
      <c r="Q214" s="112"/>
      <c r="R214" s="112"/>
      <c r="S214" s="112"/>
      <c r="T214" s="112"/>
      <c r="U214" s="112"/>
      <c r="V214" s="112"/>
      <c r="W214" s="112"/>
      <c r="X214" s="112"/>
      <c r="Y214" s="112"/>
      <c r="Z214" s="112"/>
      <c r="AA214" s="112"/>
      <c r="AB214" s="112"/>
      <c r="AC214" s="112"/>
      <c r="AD214" s="112"/>
      <c r="AE214" s="112"/>
      <c r="AF214" s="112"/>
      <c r="AG214" s="112"/>
    </row>
    <row r="215" spans="1:33" ht="15" customHeight="1" x14ac:dyDescent="0.25">
      <c r="A215" s="112"/>
      <c r="B215" s="112"/>
      <c r="C215" s="112"/>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c r="AA215" s="112"/>
      <c r="AB215" s="112"/>
      <c r="AC215" s="112"/>
      <c r="AD215" s="112"/>
      <c r="AE215" s="112"/>
      <c r="AF215" s="112"/>
      <c r="AG215" s="112"/>
    </row>
    <row r="216" spans="1:33" ht="15" customHeight="1" x14ac:dyDescent="0.25">
      <c r="A216" s="112"/>
      <c r="B216" s="112"/>
      <c r="C216" s="112"/>
      <c r="D216" s="112"/>
      <c r="E216" s="112"/>
      <c r="F216" s="112"/>
      <c r="G216" s="112"/>
      <c r="H216" s="112"/>
      <c r="I216" s="112"/>
      <c r="J216" s="112"/>
      <c r="K216" s="112"/>
      <c r="L216" s="112"/>
      <c r="M216" s="112"/>
      <c r="N216" s="112"/>
      <c r="O216" s="112"/>
      <c r="P216" s="112"/>
      <c r="Q216" s="112"/>
      <c r="R216" s="112"/>
      <c r="S216" s="112"/>
      <c r="T216" s="112"/>
      <c r="U216" s="112"/>
      <c r="V216" s="112"/>
      <c r="W216" s="112"/>
      <c r="X216" s="112"/>
      <c r="Y216" s="112"/>
      <c r="Z216" s="112"/>
      <c r="AA216" s="112"/>
      <c r="AB216" s="112"/>
      <c r="AC216" s="112"/>
      <c r="AD216" s="112"/>
      <c r="AE216" s="112"/>
      <c r="AF216" s="112"/>
      <c r="AG216" s="112"/>
    </row>
    <row r="217" spans="1:33" ht="15" customHeight="1" x14ac:dyDescent="0.25">
      <c r="A217" s="112"/>
      <c r="B217" s="112"/>
      <c r="C217" s="112"/>
      <c r="D217" s="112"/>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c r="AA217" s="112"/>
      <c r="AB217" s="112"/>
      <c r="AC217" s="112"/>
      <c r="AD217" s="112"/>
      <c r="AE217" s="112"/>
      <c r="AF217" s="112"/>
      <c r="AG217" s="112"/>
    </row>
    <row r="218" spans="1:33" ht="15" customHeight="1" x14ac:dyDescent="0.25">
      <c r="A218" s="112"/>
      <c r="B218" s="112"/>
      <c r="C218" s="112"/>
      <c r="D218" s="112"/>
      <c r="E218" s="112"/>
      <c r="F218" s="112"/>
      <c r="G218" s="112"/>
      <c r="H218" s="112"/>
      <c r="I218" s="112"/>
      <c r="J218" s="112"/>
      <c r="K218" s="112"/>
      <c r="L218" s="112"/>
      <c r="M218" s="112"/>
      <c r="N218" s="112"/>
      <c r="O218" s="112"/>
      <c r="P218" s="112"/>
      <c r="Q218" s="112"/>
      <c r="R218" s="112"/>
      <c r="S218" s="112"/>
      <c r="T218" s="112"/>
      <c r="U218" s="112"/>
      <c r="V218" s="112"/>
      <c r="W218" s="112"/>
      <c r="X218" s="112"/>
      <c r="Y218" s="112"/>
      <c r="Z218" s="112"/>
      <c r="AA218" s="112"/>
      <c r="AB218" s="112"/>
      <c r="AC218" s="112"/>
      <c r="AD218" s="112"/>
      <c r="AE218" s="112"/>
      <c r="AF218" s="112"/>
      <c r="AG218" s="112"/>
    </row>
    <row r="219" spans="1:33" ht="15" customHeight="1" x14ac:dyDescent="0.25">
      <c r="A219" s="112"/>
      <c r="B219" s="112"/>
      <c r="C219" s="112"/>
      <c r="D219" s="112"/>
      <c r="E219" s="112"/>
      <c r="F219" s="112"/>
      <c r="G219" s="112"/>
      <c r="H219" s="112"/>
      <c r="I219" s="112"/>
      <c r="J219" s="112"/>
      <c r="K219" s="112"/>
      <c r="L219" s="112"/>
      <c r="M219" s="112"/>
      <c r="N219" s="112"/>
      <c r="O219" s="112"/>
      <c r="P219" s="112"/>
      <c r="Q219" s="112"/>
      <c r="R219" s="112"/>
      <c r="S219" s="112"/>
      <c r="T219" s="112"/>
      <c r="U219" s="112"/>
      <c r="V219" s="112"/>
      <c r="W219" s="112"/>
      <c r="X219" s="112"/>
      <c r="Y219" s="112"/>
      <c r="Z219" s="112"/>
      <c r="AA219" s="112"/>
      <c r="AB219" s="112"/>
      <c r="AC219" s="112"/>
      <c r="AD219" s="112"/>
      <c r="AE219" s="112"/>
      <c r="AF219" s="112"/>
      <c r="AG219" s="112"/>
    </row>
    <row r="220" spans="1:33" ht="15" customHeight="1" x14ac:dyDescent="0.25">
      <c r="A220" s="112"/>
      <c r="B220" s="112"/>
      <c r="C220" s="112"/>
      <c r="D220" s="112"/>
      <c r="E220" s="112"/>
      <c r="F220" s="112"/>
      <c r="G220" s="112"/>
      <c r="H220" s="112"/>
      <c r="I220" s="112"/>
      <c r="J220" s="112"/>
      <c r="K220" s="112"/>
      <c r="L220" s="112"/>
      <c r="M220" s="112"/>
      <c r="N220" s="112"/>
      <c r="O220" s="112"/>
      <c r="P220" s="112"/>
      <c r="Q220" s="112"/>
      <c r="R220" s="112"/>
      <c r="S220" s="112"/>
      <c r="T220" s="112"/>
      <c r="U220" s="112"/>
      <c r="V220" s="112"/>
      <c r="W220" s="112"/>
      <c r="X220" s="112"/>
      <c r="Y220" s="112"/>
      <c r="Z220" s="112"/>
      <c r="AA220" s="112"/>
      <c r="AB220" s="112"/>
      <c r="AC220" s="112"/>
      <c r="AD220" s="112"/>
      <c r="AE220" s="112"/>
      <c r="AF220" s="112"/>
      <c r="AG220" s="112"/>
    </row>
    <row r="221" spans="1:33" ht="15" customHeight="1" x14ac:dyDescent="0.25">
      <c r="A221" s="112"/>
      <c r="B221" s="112"/>
      <c r="C221" s="112"/>
      <c r="D221" s="112"/>
      <c r="E221" s="112"/>
      <c r="F221" s="112"/>
      <c r="G221" s="112"/>
      <c r="H221" s="112"/>
      <c r="I221" s="112"/>
      <c r="J221" s="112"/>
      <c r="K221" s="112"/>
      <c r="L221" s="112"/>
      <c r="M221" s="112"/>
      <c r="N221" s="112"/>
      <c r="O221" s="112"/>
      <c r="P221" s="112"/>
      <c r="Q221" s="112"/>
      <c r="R221" s="112"/>
      <c r="S221" s="112"/>
      <c r="T221" s="112"/>
      <c r="U221" s="112"/>
      <c r="V221" s="112"/>
      <c r="W221" s="112"/>
      <c r="X221" s="112"/>
      <c r="Y221" s="112"/>
      <c r="Z221" s="112"/>
      <c r="AA221" s="112"/>
      <c r="AB221" s="112"/>
      <c r="AC221" s="112"/>
      <c r="AD221" s="112"/>
      <c r="AE221" s="112"/>
      <c r="AF221" s="112"/>
      <c r="AG221" s="112"/>
    </row>
    <row r="222" spans="1:33" ht="15" customHeight="1" x14ac:dyDescent="0.25">
      <c r="A222" s="112"/>
      <c r="B222" s="112"/>
      <c r="C222" s="112"/>
      <c r="D222" s="112"/>
      <c r="E222" s="112"/>
      <c r="F222" s="112"/>
      <c r="G222" s="112"/>
      <c r="H222" s="112"/>
      <c r="I222" s="112"/>
      <c r="J222" s="112"/>
      <c r="K222" s="112"/>
      <c r="L222" s="112"/>
      <c r="M222" s="112"/>
      <c r="N222" s="112"/>
      <c r="O222" s="112"/>
      <c r="P222" s="112"/>
      <c r="Q222" s="112"/>
      <c r="R222" s="112"/>
      <c r="S222" s="112"/>
      <c r="T222" s="112"/>
      <c r="U222" s="112"/>
      <c r="V222" s="112"/>
      <c r="W222" s="112"/>
      <c r="X222" s="112"/>
      <c r="Y222" s="112"/>
      <c r="Z222" s="112"/>
      <c r="AA222" s="112"/>
      <c r="AB222" s="112"/>
      <c r="AC222" s="112"/>
      <c r="AD222" s="112"/>
      <c r="AE222" s="112"/>
      <c r="AF222" s="112"/>
      <c r="AG222" s="112"/>
    </row>
    <row r="223" spans="1:33" ht="15" customHeight="1" x14ac:dyDescent="0.25">
      <c r="A223" s="112"/>
      <c r="B223" s="112"/>
      <c r="C223" s="112"/>
      <c r="D223" s="112"/>
      <c r="E223" s="112"/>
      <c r="F223" s="112"/>
      <c r="G223" s="112"/>
      <c r="H223" s="112"/>
      <c r="I223" s="112"/>
      <c r="J223" s="112"/>
      <c r="K223" s="112"/>
      <c r="L223" s="112"/>
      <c r="M223" s="112"/>
      <c r="N223" s="112"/>
      <c r="O223" s="112"/>
      <c r="P223" s="112"/>
      <c r="Q223" s="112"/>
      <c r="R223" s="112"/>
      <c r="S223" s="112"/>
      <c r="T223" s="112"/>
      <c r="U223" s="112"/>
      <c r="V223" s="112"/>
      <c r="W223" s="112"/>
      <c r="X223" s="112"/>
      <c r="Y223" s="112"/>
      <c r="Z223" s="112"/>
      <c r="AA223" s="112"/>
      <c r="AB223" s="112"/>
      <c r="AC223" s="112"/>
      <c r="AD223" s="112"/>
      <c r="AE223" s="112"/>
      <c r="AF223" s="112"/>
      <c r="AG223" s="112"/>
    </row>
    <row r="224" spans="1:33" ht="15" customHeight="1" x14ac:dyDescent="0.25">
      <c r="A224" s="112"/>
      <c r="B224" s="112"/>
      <c r="C224" s="112"/>
      <c r="D224" s="112"/>
      <c r="E224" s="112"/>
      <c r="F224" s="112"/>
      <c r="G224" s="112"/>
      <c r="H224" s="112"/>
      <c r="I224" s="112"/>
      <c r="J224" s="112"/>
      <c r="K224" s="112"/>
      <c r="L224" s="112"/>
      <c r="M224" s="112"/>
      <c r="N224" s="112"/>
      <c r="O224" s="112"/>
      <c r="P224" s="112"/>
      <c r="Q224" s="112"/>
      <c r="R224" s="112"/>
      <c r="S224" s="112"/>
      <c r="T224" s="112"/>
      <c r="U224" s="112"/>
      <c r="V224" s="112"/>
      <c r="W224" s="112"/>
      <c r="X224" s="112"/>
      <c r="Y224" s="112"/>
      <c r="Z224" s="112"/>
      <c r="AA224" s="112"/>
      <c r="AB224" s="112"/>
      <c r="AC224" s="112"/>
      <c r="AD224" s="112"/>
      <c r="AE224" s="112"/>
      <c r="AF224" s="112"/>
      <c r="AG224" s="112"/>
    </row>
    <row r="225" spans="1:33" ht="15" customHeight="1" x14ac:dyDescent="0.25">
      <c r="A225" s="112"/>
      <c r="B225" s="112"/>
      <c r="C225" s="112"/>
      <c r="D225" s="112"/>
      <c r="E225" s="112"/>
      <c r="F225" s="112"/>
      <c r="G225" s="112"/>
      <c r="H225" s="112"/>
      <c r="I225" s="112"/>
      <c r="J225" s="112"/>
      <c r="K225" s="112"/>
      <c r="L225" s="112"/>
      <c r="M225" s="112"/>
      <c r="N225" s="112"/>
      <c r="O225" s="112"/>
      <c r="P225" s="112"/>
      <c r="Q225" s="112"/>
      <c r="R225" s="112"/>
      <c r="S225" s="112"/>
      <c r="T225" s="112"/>
      <c r="U225" s="112"/>
      <c r="V225" s="112"/>
      <c r="W225" s="112"/>
      <c r="X225" s="112"/>
      <c r="Y225" s="112"/>
      <c r="Z225" s="112"/>
      <c r="AA225" s="112"/>
      <c r="AB225" s="112"/>
      <c r="AC225" s="112"/>
      <c r="AD225" s="112"/>
      <c r="AE225" s="112"/>
      <c r="AF225" s="112"/>
      <c r="AG225" s="112"/>
    </row>
    <row r="226" spans="1:33" ht="15" customHeight="1" x14ac:dyDescent="0.25">
      <c r="A226" s="112"/>
      <c r="B226" s="112"/>
      <c r="C226" s="112"/>
      <c r="D226" s="112"/>
      <c r="E226" s="112"/>
      <c r="F226" s="112"/>
      <c r="G226" s="112"/>
      <c r="H226" s="112"/>
      <c r="I226" s="112"/>
      <c r="J226" s="112"/>
      <c r="K226" s="112"/>
      <c r="L226" s="112"/>
      <c r="M226" s="112"/>
      <c r="N226" s="112"/>
      <c r="O226" s="112"/>
      <c r="P226" s="112"/>
      <c r="Q226" s="112"/>
      <c r="R226" s="112"/>
      <c r="S226" s="112"/>
      <c r="T226" s="112"/>
      <c r="U226" s="112"/>
      <c r="V226" s="112"/>
      <c r="W226" s="112"/>
      <c r="X226" s="112"/>
      <c r="Y226" s="112"/>
      <c r="Z226" s="112"/>
      <c r="AA226" s="112"/>
      <c r="AB226" s="112"/>
      <c r="AC226" s="112"/>
      <c r="AD226" s="112"/>
      <c r="AE226" s="112"/>
      <c r="AF226" s="112"/>
      <c r="AG226" s="112"/>
    </row>
    <row r="227" spans="1:33" ht="15" customHeight="1" x14ac:dyDescent="0.25">
      <c r="A227" s="112"/>
      <c r="B227" s="112"/>
      <c r="C227" s="112"/>
      <c r="D227" s="112"/>
      <c r="E227" s="112"/>
      <c r="F227" s="112"/>
      <c r="G227" s="112"/>
      <c r="H227" s="112"/>
      <c r="I227" s="112"/>
      <c r="J227" s="112"/>
      <c r="K227" s="112"/>
      <c r="L227" s="112"/>
      <c r="M227" s="112"/>
      <c r="N227" s="112"/>
      <c r="O227" s="112"/>
      <c r="P227" s="112"/>
      <c r="Q227" s="112"/>
      <c r="R227" s="112"/>
      <c r="S227" s="112"/>
      <c r="T227" s="112"/>
      <c r="U227" s="112"/>
      <c r="V227" s="112"/>
      <c r="W227" s="112"/>
      <c r="X227" s="112"/>
      <c r="Y227" s="112"/>
      <c r="Z227" s="112"/>
      <c r="AA227" s="112"/>
      <c r="AB227" s="112"/>
      <c r="AC227" s="112"/>
      <c r="AD227" s="112"/>
      <c r="AE227" s="112"/>
      <c r="AF227" s="112"/>
      <c r="AG227" s="112"/>
    </row>
    <row r="228" spans="1:33" ht="15" customHeight="1" x14ac:dyDescent="0.25">
      <c r="A228" s="112"/>
      <c r="B228" s="112"/>
      <c r="C228" s="112"/>
      <c r="D228" s="112"/>
      <c r="E228" s="112"/>
      <c r="F228" s="112"/>
      <c r="G228" s="112"/>
      <c r="H228" s="112"/>
      <c r="I228" s="112"/>
      <c r="J228" s="112"/>
      <c r="K228" s="112"/>
      <c r="L228" s="112"/>
      <c r="M228" s="112"/>
      <c r="N228" s="112"/>
      <c r="O228" s="112"/>
      <c r="P228" s="112"/>
      <c r="Q228" s="112"/>
      <c r="R228" s="112"/>
      <c r="S228" s="112"/>
      <c r="T228" s="112"/>
      <c r="U228" s="112"/>
      <c r="V228" s="112"/>
      <c r="W228" s="112"/>
      <c r="X228" s="112"/>
      <c r="Y228" s="112"/>
      <c r="Z228" s="112"/>
      <c r="AA228" s="112"/>
      <c r="AB228" s="112"/>
      <c r="AC228" s="112"/>
      <c r="AD228" s="112"/>
      <c r="AE228" s="112"/>
      <c r="AF228" s="112"/>
      <c r="AG228" s="112"/>
    </row>
    <row r="229" spans="1:33" ht="15" customHeight="1" x14ac:dyDescent="0.25">
      <c r="A229" s="112"/>
      <c r="B229" s="112"/>
      <c r="C229" s="112"/>
      <c r="D229" s="112"/>
      <c r="E229" s="112"/>
      <c r="F229" s="112"/>
      <c r="G229" s="112"/>
      <c r="H229" s="112"/>
      <c r="I229" s="112"/>
      <c r="J229" s="112"/>
      <c r="K229" s="112"/>
      <c r="L229" s="112"/>
      <c r="M229" s="112"/>
      <c r="N229" s="112"/>
      <c r="O229" s="112"/>
      <c r="P229" s="112"/>
      <c r="Q229" s="112"/>
      <c r="R229" s="112"/>
      <c r="S229" s="112"/>
      <c r="T229" s="112"/>
      <c r="U229" s="112"/>
      <c r="V229" s="112"/>
      <c r="W229" s="112"/>
      <c r="X229" s="112"/>
      <c r="Y229" s="112"/>
      <c r="Z229" s="112"/>
      <c r="AA229" s="112"/>
      <c r="AB229" s="112"/>
      <c r="AC229" s="112"/>
      <c r="AD229" s="112"/>
      <c r="AE229" s="112"/>
      <c r="AF229" s="112"/>
      <c r="AG229" s="112"/>
    </row>
    <row r="230" spans="1:33" ht="15" customHeight="1" x14ac:dyDescent="0.25">
      <c r="A230" s="112"/>
      <c r="B230" s="112"/>
      <c r="C230" s="112"/>
      <c r="D230" s="112"/>
      <c r="E230" s="112"/>
      <c r="F230" s="112"/>
      <c r="G230" s="112"/>
      <c r="H230" s="112"/>
      <c r="I230" s="112"/>
      <c r="J230" s="112"/>
      <c r="K230" s="112"/>
      <c r="L230" s="112"/>
      <c r="M230" s="112"/>
      <c r="N230" s="112"/>
      <c r="O230" s="112"/>
      <c r="P230" s="112"/>
      <c r="Q230" s="112"/>
      <c r="R230" s="112"/>
      <c r="S230" s="112"/>
      <c r="T230" s="112"/>
      <c r="U230" s="112"/>
      <c r="V230" s="112"/>
      <c r="W230" s="112"/>
      <c r="X230" s="112"/>
      <c r="Y230" s="112"/>
      <c r="Z230" s="112"/>
      <c r="AA230" s="112"/>
      <c r="AB230" s="112"/>
      <c r="AC230" s="112"/>
      <c r="AD230" s="112"/>
      <c r="AE230" s="112"/>
      <c r="AF230" s="112"/>
      <c r="AG230" s="112"/>
    </row>
    <row r="231" spans="1:33" ht="15" customHeight="1" x14ac:dyDescent="0.25">
      <c r="A231" s="112"/>
      <c r="B231" s="112"/>
      <c r="C231" s="112"/>
      <c r="D231" s="112"/>
      <c r="E231" s="112"/>
      <c r="F231" s="112"/>
      <c r="G231" s="112"/>
      <c r="H231" s="112"/>
      <c r="I231" s="112"/>
      <c r="J231" s="112"/>
      <c r="K231" s="112"/>
      <c r="L231" s="112"/>
      <c r="M231" s="112"/>
      <c r="N231" s="112"/>
      <c r="O231" s="112"/>
      <c r="P231" s="112"/>
      <c r="Q231" s="112"/>
      <c r="R231" s="112"/>
      <c r="S231" s="112"/>
      <c r="T231" s="112"/>
      <c r="U231" s="112"/>
      <c r="V231" s="112"/>
      <c r="W231" s="112"/>
      <c r="X231" s="112"/>
      <c r="Y231" s="112"/>
      <c r="Z231" s="112"/>
      <c r="AA231" s="112"/>
      <c r="AB231" s="112"/>
      <c r="AC231" s="112"/>
      <c r="AD231" s="112"/>
      <c r="AE231" s="112"/>
      <c r="AF231" s="112"/>
      <c r="AG231" s="112"/>
    </row>
    <row r="232" spans="1:33" ht="15" customHeight="1" x14ac:dyDescent="0.25">
      <c r="A232" s="112"/>
      <c r="B232" s="112"/>
      <c r="C232" s="112"/>
      <c r="D232" s="112"/>
      <c r="E232" s="112"/>
      <c r="F232" s="112"/>
      <c r="G232" s="112"/>
      <c r="H232" s="112"/>
      <c r="I232" s="112"/>
      <c r="J232" s="112"/>
      <c r="K232" s="112"/>
      <c r="L232" s="112"/>
      <c r="M232" s="112"/>
      <c r="N232" s="112"/>
      <c r="O232" s="112"/>
      <c r="P232" s="112"/>
      <c r="Q232" s="112"/>
      <c r="R232" s="112"/>
      <c r="S232" s="112"/>
      <c r="T232" s="112"/>
      <c r="U232" s="112"/>
      <c r="V232" s="112"/>
      <c r="W232" s="112"/>
      <c r="X232" s="112"/>
      <c r="Y232" s="112"/>
      <c r="Z232" s="112"/>
      <c r="AA232" s="112"/>
      <c r="AB232" s="112"/>
      <c r="AC232" s="112"/>
      <c r="AD232" s="112"/>
      <c r="AE232" s="112"/>
      <c r="AF232" s="112"/>
      <c r="AG232" s="112"/>
    </row>
    <row r="233" spans="1:33" ht="15" customHeight="1" x14ac:dyDescent="0.25">
      <c r="A233" s="112"/>
      <c r="B233" s="112"/>
      <c r="C233" s="112"/>
      <c r="D233" s="112"/>
      <c r="E233" s="112"/>
      <c r="F233" s="112"/>
      <c r="G233" s="112"/>
      <c r="H233" s="112"/>
      <c r="I233" s="112"/>
      <c r="J233" s="112"/>
      <c r="K233" s="112"/>
      <c r="L233" s="112"/>
      <c r="M233" s="112"/>
      <c r="N233" s="112"/>
      <c r="O233" s="112"/>
      <c r="P233" s="112"/>
      <c r="Q233" s="112"/>
      <c r="R233" s="112"/>
      <c r="S233" s="112"/>
      <c r="T233" s="112"/>
      <c r="U233" s="112"/>
      <c r="V233" s="112"/>
      <c r="W233" s="112"/>
      <c r="X233" s="112"/>
      <c r="Y233" s="112"/>
      <c r="Z233" s="112"/>
      <c r="AA233" s="112"/>
      <c r="AB233" s="112"/>
      <c r="AC233" s="112"/>
      <c r="AD233" s="112"/>
      <c r="AE233" s="112"/>
      <c r="AF233" s="112"/>
      <c r="AG233" s="112"/>
    </row>
    <row r="234" spans="1:33" ht="15" customHeight="1" x14ac:dyDescent="0.25">
      <c r="A234" s="112"/>
      <c r="B234" s="112"/>
      <c r="C234" s="112"/>
      <c r="D234" s="112"/>
      <c r="E234" s="112"/>
      <c r="F234" s="112"/>
      <c r="G234" s="112"/>
      <c r="H234" s="112"/>
      <c r="I234" s="112"/>
      <c r="J234" s="112"/>
      <c r="K234" s="112"/>
      <c r="L234" s="112"/>
      <c r="M234" s="112"/>
      <c r="N234" s="112"/>
      <c r="O234" s="112"/>
      <c r="P234" s="112"/>
      <c r="Q234" s="112"/>
      <c r="R234" s="112"/>
      <c r="S234" s="112"/>
      <c r="T234" s="112"/>
      <c r="U234" s="112"/>
      <c r="V234" s="112"/>
      <c r="W234" s="112"/>
      <c r="X234" s="112"/>
      <c r="Y234" s="112"/>
      <c r="Z234" s="112"/>
      <c r="AA234" s="112"/>
      <c r="AB234" s="112"/>
      <c r="AC234" s="112"/>
      <c r="AD234" s="112"/>
      <c r="AE234" s="112"/>
      <c r="AF234" s="112"/>
      <c r="AG234" s="112"/>
    </row>
    <row r="235" spans="1:33" ht="15" customHeight="1" x14ac:dyDescent="0.25">
      <c r="A235" s="112"/>
      <c r="B235" s="112"/>
      <c r="C235" s="112"/>
      <c r="D235" s="112"/>
      <c r="E235" s="112"/>
      <c r="F235" s="112"/>
      <c r="G235" s="112"/>
      <c r="H235" s="112"/>
      <c r="I235" s="112"/>
      <c r="J235" s="112"/>
      <c r="K235" s="112"/>
      <c r="L235" s="112"/>
      <c r="M235" s="112"/>
      <c r="N235" s="112"/>
      <c r="O235" s="112"/>
      <c r="P235" s="112"/>
      <c r="Q235" s="112"/>
      <c r="R235" s="112"/>
      <c r="S235" s="112"/>
      <c r="T235" s="112"/>
      <c r="U235" s="112"/>
      <c r="V235" s="112"/>
      <c r="W235" s="112"/>
      <c r="X235" s="112"/>
      <c r="Y235" s="112"/>
      <c r="Z235" s="112"/>
      <c r="AA235" s="112"/>
      <c r="AB235" s="112"/>
      <c r="AC235" s="112"/>
      <c r="AD235" s="112"/>
      <c r="AE235" s="112"/>
      <c r="AF235" s="112"/>
      <c r="AG235" s="112"/>
    </row>
    <row r="236" spans="1:33" ht="15" customHeight="1" x14ac:dyDescent="0.25">
      <c r="A236" s="112"/>
      <c r="B236" s="112"/>
      <c r="C236" s="112"/>
      <c r="D236" s="112"/>
      <c r="E236" s="112"/>
      <c r="F236" s="112"/>
      <c r="G236" s="112"/>
      <c r="H236" s="112"/>
      <c r="I236" s="112"/>
      <c r="J236" s="112"/>
      <c r="K236" s="112"/>
      <c r="L236" s="112"/>
      <c r="M236" s="112"/>
      <c r="N236" s="112"/>
      <c r="O236" s="112"/>
      <c r="P236" s="112"/>
      <c r="Q236" s="112"/>
      <c r="R236" s="112"/>
      <c r="S236" s="112"/>
      <c r="T236" s="112"/>
      <c r="U236" s="112"/>
      <c r="V236" s="112"/>
      <c r="W236" s="112"/>
      <c r="X236" s="112"/>
      <c r="Y236" s="112"/>
      <c r="Z236" s="112"/>
      <c r="AA236" s="112"/>
      <c r="AB236" s="112"/>
      <c r="AC236" s="112"/>
      <c r="AD236" s="112"/>
      <c r="AE236" s="112"/>
      <c r="AF236" s="112"/>
      <c r="AG236" s="112"/>
    </row>
    <row r="237" spans="1:33" ht="15" customHeight="1" x14ac:dyDescent="0.25">
      <c r="A237" s="112"/>
      <c r="B237" s="112"/>
      <c r="C237" s="112"/>
      <c r="D237" s="112"/>
      <c r="E237" s="112"/>
      <c r="F237" s="112"/>
      <c r="G237" s="112"/>
      <c r="H237" s="112"/>
      <c r="I237" s="112"/>
      <c r="J237" s="112"/>
      <c r="K237" s="112"/>
      <c r="L237" s="112"/>
      <c r="M237" s="112"/>
      <c r="N237" s="112"/>
      <c r="O237" s="112"/>
      <c r="P237" s="112"/>
      <c r="Q237" s="112"/>
      <c r="R237" s="112"/>
      <c r="S237" s="112"/>
      <c r="T237" s="112"/>
      <c r="U237" s="112"/>
      <c r="V237" s="112"/>
      <c r="W237" s="112"/>
      <c r="X237" s="112"/>
      <c r="Y237" s="112"/>
      <c r="Z237" s="112"/>
      <c r="AA237" s="112"/>
      <c r="AB237" s="112"/>
      <c r="AC237" s="112"/>
      <c r="AD237" s="112"/>
      <c r="AE237" s="112"/>
      <c r="AF237" s="112"/>
      <c r="AG237" s="112"/>
    </row>
    <row r="238" spans="1:33" ht="15" customHeight="1" x14ac:dyDescent="0.25">
      <c r="A238" s="112"/>
      <c r="B238" s="112"/>
      <c r="C238" s="112"/>
      <c r="D238" s="112"/>
      <c r="E238" s="112"/>
      <c r="F238" s="112"/>
      <c r="G238" s="112"/>
      <c r="H238" s="112"/>
      <c r="I238" s="112"/>
      <c r="J238" s="112"/>
      <c r="K238" s="112"/>
      <c r="L238" s="112"/>
      <c r="M238" s="112"/>
      <c r="N238" s="112"/>
      <c r="O238" s="112"/>
      <c r="P238" s="112"/>
      <c r="Q238" s="112"/>
      <c r="R238" s="112"/>
      <c r="S238" s="112"/>
      <c r="T238" s="112"/>
      <c r="U238" s="112"/>
      <c r="V238" s="112"/>
      <c r="W238" s="112"/>
      <c r="X238" s="112"/>
      <c r="Y238" s="112"/>
      <c r="Z238" s="112"/>
      <c r="AA238" s="112"/>
      <c r="AB238" s="112"/>
      <c r="AC238" s="112"/>
      <c r="AD238" s="112"/>
      <c r="AE238" s="112"/>
      <c r="AF238" s="112"/>
      <c r="AG238" s="112"/>
    </row>
    <row r="239" spans="1:33" ht="15" customHeight="1" x14ac:dyDescent="0.25">
      <c r="A239" s="112"/>
      <c r="B239" s="112"/>
      <c r="C239" s="112"/>
      <c r="D239" s="112"/>
      <c r="E239" s="112"/>
      <c r="F239" s="112"/>
      <c r="G239" s="112"/>
      <c r="H239" s="112"/>
      <c r="I239" s="112"/>
      <c r="J239" s="112"/>
      <c r="K239" s="112"/>
      <c r="L239" s="112"/>
      <c r="M239" s="112"/>
      <c r="N239" s="112"/>
      <c r="O239" s="112"/>
      <c r="P239" s="112"/>
      <c r="Q239" s="112"/>
      <c r="R239" s="112"/>
      <c r="S239" s="112"/>
      <c r="T239" s="112"/>
      <c r="U239" s="112"/>
      <c r="V239" s="112"/>
      <c r="W239" s="112"/>
      <c r="X239" s="112"/>
      <c r="Y239" s="112"/>
      <c r="Z239" s="112"/>
      <c r="AA239" s="112"/>
      <c r="AB239" s="112"/>
      <c r="AC239" s="112"/>
      <c r="AD239" s="112"/>
      <c r="AE239" s="112"/>
      <c r="AF239" s="112"/>
      <c r="AG239" s="112"/>
    </row>
    <row r="240" spans="1:33" ht="15" customHeight="1" x14ac:dyDescent="0.25">
      <c r="A240" s="112"/>
      <c r="B240" s="112"/>
      <c r="C240" s="112"/>
      <c r="D240" s="112"/>
      <c r="E240" s="112"/>
      <c r="F240" s="112"/>
      <c r="G240" s="112"/>
      <c r="H240" s="112"/>
      <c r="I240" s="112"/>
      <c r="J240" s="112"/>
      <c r="K240" s="112"/>
      <c r="L240" s="112"/>
      <c r="M240" s="112"/>
      <c r="N240" s="112"/>
      <c r="O240" s="112"/>
      <c r="P240" s="112"/>
      <c r="Q240" s="112"/>
      <c r="R240" s="112"/>
      <c r="S240" s="112"/>
      <c r="T240" s="112"/>
      <c r="U240" s="112"/>
      <c r="V240" s="112"/>
      <c r="W240" s="112"/>
      <c r="X240" s="112"/>
      <c r="Y240" s="112"/>
      <c r="Z240" s="112"/>
      <c r="AA240" s="112"/>
      <c r="AB240" s="112"/>
      <c r="AC240" s="112"/>
      <c r="AD240" s="112"/>
      <c r="AE240" s="112"/>
      <c r="AF240" s="112"/>
      <c r="AG240" s="112"/>
    </row>
    <row r="241" spans="1:33" ht="15" customHeight="1" x14ac:dyDescent="0.25">
      <c r="A241" s="112"/>
      <c r="B241" s="112"/>
      <c r="C241" s="112"/>
      <c r="D241" s="112"/>
      <c r="E241" s="112"/>
      <c r="F241" s="112"/>
      <c r="G241" s="112"/>
      <c r="H241" s="112"/>
      <c r="I241" s="112"/>
      <c r="J241" s="112"/>
      <c r="K241" s="112"/>
      <c r="L241" s="112"/>
      <c r="M241" s="112"/>
      <c r="N241" s="112"/>
      <c r="O241" s="112"/>
      <c r="P241" s="112"/>
      <c r="Q241" s="112"/>
      <c r="R241" s="112"/>
      <c r="S241" s="112"/>
      <c r="T241" s="112"/>
      <c r="U241" s="112"/>
      <c r="V241" s="112"/>
      <c r="W241" s="112"/>
      <c r="X241" s="112"/>
      <c r="Y241" s="112"/>
      <c r="Z241" s="112"/>
      <c r="AA241" s="112"/>
      <c r="AB241" s="112"/>
      <c r="AC241" s="112"/>
      <c r="AD241" s="112"/>
      <c r="AE241" s="112"/>
      <c r="AF241" s="112"/>
      <c r="AG241" s="112"/>
    </row>
    <row r="242" spans="1:33" ht="15" customHeight="1" x14ac:dyDescent="0.25">
      <c r="A242" s="112"/>
      <c r="B242" s="112"/>
      <c r="C242" s="112"/>
      <c r="D242" s="112"/>
      <c r="E242" s="112"/>
      <c r="F242" s="112"/>
      <c r="G242" s="112"/>
      <c r="H242" s="112"/>
      <c r="I242" s="112"/>
      <c r="J242" s="112"/>
      <c r="K242" s="112"/>
      <c r="L242" s="112"/>
      <c r="M242" s="112"/>
      <c r="N242" s="112"/>
      <c r="O242" s="112"/>
      <c r="P242" s="112"/>
      <c r="Q242" s="112"/>
      <c r="R242" s="112"/>
      <c r="S242" s="112"/>
      <c r="T242" s="112"/>
      <c r="U242" s="112"/>
      <c r="V242" s="112"/>
      <c r="W242" s="112"/>
      <c r="X242" s="112"/>
      <c r="Y242" s="112"/>
      <c r="Z242" s="112"/>
      <c r="AA242" s="112"/>
      <c r="AB242" s="112"/>
      <c r="AC242" s="112"/>
      <c r="AD242" s="112"/>
      <c r="AE242" s="112"/>
      <c r="AF242" s="112"/>
      <c r="AG242" s="112"/>
    </row>
    <row r="243" spans="1:33" ht="15" customHeight="1" x14ac:dyDescent="0.25">
      <c r="A243" s="112"/>
      <c r="B243" s="112"/>
      <c r="C243" s="112"/>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c r="AA243" s="112"/>
      <c r="AB243" s="112"/>
      <c r="AC243" s="112"/>
      <c r="AD243" s="112"/>
      <c r="AE243" s="112"/>
      <c r="AF243" s="112"/>
      <c r="AG243" s="112"/>
    </row>
    <row r="244" spans="1:33" ht="15" customHeight="1" x14ac:dyDescent="0.25">
      <c r="A244" s="112"/>
      <c r="B244" s="112"/>
      <c r="C244" s="112"/>
      <c r="D244" s="112"/>
      <c r="E244" s="112"/>
      <c r="F244" s="112"/>
      <c r="G244" s="112"/>
      <c r="H244" s="112"/>
      <c r="I244" s="112"/>
      <c r="J244" s="112"/>
      <c r="K244" s="112"/>
      <c r="L244" s="112"/>
      <c r="M244" s="112"/>
      <c r="N244" s="112"/>
      <c r="O244" s="112"/>
      <c r="P244" s="112"/>
      <c r="Q244" s="112"/>
      <c r="R244" s="112"/>
      <c r="S244" s="112"/>
      <c r="T244" s="112"/>
      <c r="U244" s="112"/>
      <c r="V244" s="112"/>
      <c r="W244" s="112"/>
      <c r="X244" s="112"/>
      <c r="Y244" s="112"/>
      <c r="Z244" s="112"/>
      <c r="AA244" s="112"/>
      <c r="AB244" s="112"/>
      <c r="AC244" s="112"/>
      <c r="AD244" s="112"/>
      <c r="AE244" s="112"/>
      <c r="AF244" s="112"/>
      <c r="AG244" s="112"/>
    </row>
    <row r="245" spans="1:33" ht="15" customHeight="1" x14ac:dyDescent="0.25">
      <c r="A245" s="112"/>
      <c r="B245" s="112"/>
      <c r="C245" s="112"/>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c r="AA245" s="112"/>
      <c r="AB245" s="112"/>
      <c r="AC245" s="112"/>
      <c r="AD245" s="112"/>
      <c r="AE245" s="112"/>
      <c r="AF245" s="112"/>
      <c r="AG245" s="112"/>
    </row>
    <row r="246" spans="1:33" ht="15" customHeight="1" x14ac:dyDescent="0.25">
      <c r="A246" s="112"/>
      <c r="B246" s="112"/>
      <c r="C246" s="112"/>
      <c r="D246" s="112"/>
      <c r="E246" s="112"/>
      <c r="F246" s="112"/>
      <c r="G246" s="112"/>
      <c r="H246" s="112"/>
      <c r="I246" s="112"/>
      <c r="J246" s="112"/>
      <c r="K246" s="112"/>
      <c r="L246" s="112"/>
      <c r="M246" s="112"/>
      <c r="N246" s="112"/>
      <c r="O246" s="112"/>
      <c r="P246" s="112"/>
      <c r="Q246" s="112"/>
      <c r="R246" s="112"/>
      <c r="S246" s="112"/>
      <c r="T246" s="112"/>
      <c r="U246" s="112"/>
      <c r="V246" s="112"/>
      <c r="W246" s="112"/>
      <c r="X246" s="112"/>
      <c r="Y246" s="112"/>
      <c r="Z246" s="112"/>
      <c r="AA246" s="112"/>
      <c r="AB246" s="112"/>
      <c r="AC246" s="112"/>
      <c r="AD246" s="112"/>
      <c r="AE246" s="112"/>
      <c r="AF246" s="112"/>
      <c r="AG246" s="112"/>
    </row>
    <row r="247" spans="1:33" ht="15" customHeight="1" x14ac:dyDescent="0.25">
      <c r="A247" s="112"/>
      <c r="B247" s="112"/>
      <c r="C247" s="112"/>
      <c r="D247" s="112"/>
      <c r="E247" s="112"/>
      <c r="F247" s="112"/>
      <c r="G247" s="112"/>
      <c r="H247" s="112"/>
      <c r="I247" s="112"/>
      <c r="J247" s="112"/>
      <c r="K247" s="112"/>
      <c r="L247" s="112"/>
      <c r="M247" s="112"/>
      <c r="N247" s="112"/>
      <c r="O247" s="112"/>
      <c r="P247" s="112"/>
      <c r="Q247" s="112"/>
      <c r="R247" s="112"/>
      <c r="S247" s="112"/>
      <c r="T247" s="112"/>
      <c r="U247" s="112"/>
      <c r="V247" s="112"/>
      <c r="W247" s="112"/>
      <c r="X247" s="112"/>
      <c r="Y247" s="112"/>
      <c r="Z247" s="112"/>
      <c r="AA247" s="112"/>
      <c r="AB247" s="112"/>
      <c r="AC247" s="112"/>
      <c r="AD247" s="112"/>
      <c r="AE247" s="112"/>
      <c r="AF247" s="112"/>
      <c r="AG247" s="112"/>
    </row>
    <row r="248" spans="1:33" ht="15" customHeight="1" x14ac:dyDescent="0.25">
      <c r="A248" s="112"/>
      <c r="B248" s="112"/>
      <c r="C248" s="112"/>
      <c r="D248" s="112"/>
      <c r="E248" s="112"/>
      <c r="F248" s="112"/>
      <c r="G248" s="112"/>
      <c r="H248" s="112"/>
      <c r="I248" s="112"/>
      <c r="J248" s="112"/>
      <c r="K248" s="112"/>
      <c r="L248" s="112"/>
      <c r="M248" s="112"/>
      <c r="N248" s="112"/>
      <c r="O248" s="112"/>
      <c r="P248" s="112"/>
      <c r="Q248" s="112"/>
      <c r="R248" s="112"/>
      <c r="S248" s="112"/>
      <c r="T248" s="112"/>
      <c r="U248" s="112"/>
      <c r="V248" s="112"/>
      <c r="W248" s="112"/>
      <c r="X248" s="112"/>
      <c r="Y248" s="112"/>
      <c r="Z248" s="112"/>
      <c r="AA248" s="112"/>
      <c r="AB248" s="112"/>
      <c r="AC248" s="112"/>
      <c r="AD248" s="112"/>
      <c r="AE248" s="112"/>
      <c r="AF248" s="112"/>
      <c r="AG248" s="112"/>
    </row>
    <row r="249" spans="1:33" ht="15" customHeight="1" x14ac:dyDescent="0.25">
      <c r="A249" s="112"/>
      <c r="B249" s="112"/>
      <c r="C249" s="112"/>
      <c r="D249" s="112"/>
      <c r="E249" s="112"/>
      <c r="F249" s="112"/>
      <c r="G249" s="112"/>
      <c r="H249" s="112"/>
      <c r="I249" s="112"/>
      <c r="J249" s="112"/>
      <c r="K249" s="112"/>
      <c r="L249" s="112"/>
      <c r="M249" s="112"/>
      <c r="N249" s="112"/>
      <c r="O249" s="112"/>
      <c r="P249" s="112"/>
      <c r="Q249" s="112"/>
      <c r="R249" s="112"/>
      <c r="S249" s="112"/>
      <c r="T249" s="112"/>
      <c r="U249" s="112"/>
      <c r="V249" s="112"/>
      <c r="W249" s="112"/>
      <c r="X249" s="112"/>
      <c r="Y249" s="112"/>
      <c r="Z249" s="112"/>
      <c r="AA249" s="112"/>
      <c r="AB249" s="112"/>
      <c r="AC249" s="112"/>
      <c r="AD249" s="112"/>
      <c r="AE249" s="112"/>
      <c r="AF249" s="112"/>
      <c r="AG249" s="112"/>
    </row>
    <row r="250" spans="1:33" ht="15" customHeight="1" x14ac:dyDescent="0.25">
      <c r="A250" s="112"/>
      <c r="B250" s="112"/>
      <c r="C250" s="112"/>
      <c r="D250" s="112"/>
      <c r="E250" s="112"/>
      <c r="F250" s="112"/>
      <c r="G250" s="112"/>
      <c r="H250" s="112"/>
      <c r="I250" s="112"/>
      <c r="J250" s="112"/>
      <c r="K250" s="112"/>
      <c r="L250" s="112"/>
      <c r="M250" s="112"/>
      <c r="N250" s="112"/>
      <c r="O250" s="112"/>
      <c r="P250" s="112"/>
      <c r="Q250" s="112"/>
      <c r="R250" s="112"/>
      <c r="S250" s="112"/>
      <c r="T250" s="112"/>
      <c r="U250" s="112"/>
      <c r="V250" s="112"/>
      <c r="W250" s="112"/>
      <c r="X250" s="112"/>
      <c r="Y250" s="112"/>
      <c r="Z250" s="112"/>
      <c r="AA250" s="112"/>
      <c r="AB250" s="112"/>
      <c r="AC250" s="112"/>
      <c r="AD250" s="112"/>
      <c r="AE250" s="112"/>
      <c r="AF250" s="112"/>
      <c r="AG250" s="112"/>
    </row>
    <row r="251" spans="1:33" ht="15" customHeight="1" x14ac:dyDescent="0.25">
      <c r="A251" s="112"/>
      <c r="B251" s="112"/>
      <c r="C251" s="112"/>
      <c r="D251" s="112"/>
      <c r="E251" s="112"/>
      <c r="F251" s="112"/>
      <c r="G251" s="112"/>
      <c r="H251" s="112"/>
      <c r="I251" s="112"/>
      <c r="J251" s="112"/>
      <c r="K251" s="112"/>
      <c r="L251" s="112"/>
      <c r="M251" s="112"/>
      <c r="N251" s="112"/>
      <c r="O251" s="112"/>
      <c r="P251" s="112"/>
      <c r="Q251" s="112"/>
      <c r="R251" s="112"/>
      <c r="S251" s="112"/>
      <c r="T251" s="112"/>
      <c r="U251" s="112"/>
      <c r="V251" s="112"/>
      <c r="W251" s="112"/>
      <c r="X251" s="112"/>
      <c r="Y251" s="112"/>
      <c r="Z251" s="112"/>
      <c r="AA251" s="112"/>
      <c r="AB251" s="112"/>
      <c r="AC251" s="112"/>
      <c r="AD251" s="112"/>
      <c r="AE251" s="112"/>
      <c r="AF251" s="112"/>
      <c r="AG251" s="112"/>
    </row>
    <row r="252" spans="1:33" ht="15" customHeight="1" x14ac:dyDescent="0.25">
      <c r="A252" s="112"/>
      <c r="B252" s="112"/>
      <c r="C252" s="112"/>
      <c r="D252" s="112"/>
      <c r="E252" s="112"/>
      <c r="F252" s="112"/>
      <c r="G252" s="112"/>
      <c r="H252" s="112"/>
      <c r="I252" s="112"/>
      <c r="J252" s="112"/>
      <c r="K252" s="112"/>
      <c r="L252" s="112"/>
      <c r="M252" s="112"/>
      <c r="N252" s="112"/>
      <c r="O252" s="112"/>
      <c r="P252" s="112"/>
      <c r="Q252" s="112"/>
      <c r="R252" s="112"/>
      <c r="S252" s="112"/>
      <c r="T252" s="112"/>
      <c r="U252" s="112"/>
      <c r="V252" s="112"/>
      <c r="W252" s="112"/>
      <c r="X252" s="112"/>
      <c r="Y252" s="112"/>
      <c r="Z252" s="112"/>
      <c r="AA252" s="112"/>
      <c r="AB252" s="112"/>
      <c r="AC252" s="112"/>
      <c r="AD252" s="112"/>
      <c r="AE252" s="112"/>
      <c r="AF252" s="112"/>
      <c r="AG252" s="112"/>
    </row>
    <row r="253" spans="1:33" ht="15" customHeight="1" x14ac:dyDescent="0.25">
      <c r="A253" s="112"/>
      <c r="B253" s="112"/>
      <c r="C253" s="112"/>
      <c r="D253" s="112"/>
      <c r="E253" s="112"/>
      <c r="F253" s="112"/>
      <c r="G253" s="112"/>
      <c r="H253" s="112"/>
      <c r="I253" s="112"/>
      <c r="J253" s="112"/>
      <c r="K253" s="112"/>
      <c r="L253" s="112"/>
      <c r="M253" s="112"/>
      <c r="N253" s="112"/>
      <c r="O253" s="112"/>
      <c r="P253" s="112"/>
      <c r="Q253" s="112"/>
      <c r="R253" s="112"/>
      <c r="S253" s="112"/>
      <c r="T253" s="112"/>
      <c r="U253" s="112"/>
      <c r="V253" s="112"/>
      <c r="W253" s="112"/>
      <c r="X253" s="112"/>
      <c r="Y253" s="112"/>
      <c r="Z253" s="112"/>
      <c r="AA253" s="112"/>
      <c r="AB253" s="112"/>
      <c r="AC253" s="112"/>
      <c r="AD253" s="112"/>
      <c r="AE253" s="112"/>
      <c r="AF253" s="112"/>
      <c r="AG253" s="112"/>
    </row>
    <row r="254" spans="1:33" ht="15" customHeight="1" x14ac:dyDescent="0.25">
      <c r="A254" s="112"/>
      <c r="B254" s="112"/>
      <c r="C254" s="112"/>
      <c r="D254" s="112"/>
      <c r="E254" s="112"/>
      <c r="F254" s="112"/>
      <c r="G254" s="112"/>
      <c r="H254" s="112"/>
      <c r="I254" s="112"/>
      <c r="J254" s="112"/>
      <c r="K254" s="112"/>
      <c r="L254" s="112"/>
      <c r="M254" s="112"/>
      <c r="N254" s="112"/>
      <c r="O254" s="112"/>
      <c r="P254" s="112"/>
      <c r="Q254" s="112"/>
      <c r="R254" s="112"/>
      <c r="S254" s="112"/>
      <c r="T254" s="112"/>
      <c r="U254" s="112"/>
      <c r="V254" s="112"/>
      <c r="W254" s="112"/>
      <c r="X254" s="112"/>
      <c r="Y254" s="112"/>
      <c r="Z254" s="112"/>
      <c r="AA254" s="112"/>
      <c r="AB254" s="112"/>
      <c r="AC254" s="112"/>
      <c r="AD254" s="112"/>
      <c r="AE254" s="112"/>
      <c r="AF254" s="112"/>
      <c r="AG254" s="112"/>
    </row>
    <row r="255" spans="1:33" ht="15" customHeight="1" x14ac:dyDescent="0.25">
      <c r="A255" s="112"/>
      <c r="B255" s="112"/>
      <c r="C255" s="112"/>
      <c r="D255" s="112"/>
      <c r="E255" s="112"/>
      <c r="F255" s="112"/>
      <c r="G255" s="112"/>
      <c r="H255" s="112"/>
      <c r="I255" s="112"/>
      <c r="J255" s="112"/>
      <c r="K255" s="112"/>
      <c r="L255" s="112"/>
      <c r="M255" s="112"/>
      <c r="N255" s="112"/>
      <c r="O255" s="112"/>
      <c r="P255" s="112"/>
      <c r="Q255" s="112"/>
      <c r="R255" s="112"/>
      <c r="S255" s="112"/>
      <c r="T255" s="112"/>
      <c r="U255" s="112"/>
      <c r="V255" s="112"/>
      <c r="W255" s="112"/>
      <c r="X255" s="112"/>
      <c r="Y255" s="112"/>
      <c r="Z255" s="112"/>
      <c r="AA255" s="112"/>
      <c r="AB255" s="112"/>
      <c r="AC255" s="112"/>
      <c r="AD255" s="112"/>
      <c r="AE255" s="112"/>
      <c r="AF255" s="112"/>
      <c r="AG255" s="112"/>
    </row>
    <row r="256" spans="1:33" ht="15" customHeight="1" x14ac:dyDescent="0.25">
      <c r="A256" s="112"/>
      <c r="B256" s="112"/>
      <c r="C256" s="112"/>
      <c r="D256" s="112"/>
      <c r="E256" s="112"/>
      <c r="F256" s="112"/>
      <c r="G256" s="112"/>
      <c r="H256" s="112"/>
      <c r="I256" s="112"/>
      <c r="J256" s="112"/>
      <c r="K256" s="112"/>
      <c r="L256" s="112"/>
      <c r="M256" s="112"/>
      <c r="N256" s="112"/>
      <c r="O256" s="112"/>
      <c r="P256" s="112"/>
      <c r="Q256" s="112"/>
      <c r="R256" s="112"/>
      <c r="S256" s="112"/>
      <c r="T256" s="112"/>
      <c r="U256" s="112"/>
      <c r="V256" s="112"/>
      <c r="W256" s="112"/>
      <c r="X256" s="112"/>
      <c r="Y256" s="112"/>
      <c r="Z256" s="112"/>
      <c r="AA256" s="112"/>
      <c r="AB256" s="112"/>
      <c r="AC256" s="112"/>
      <c r="AD256" s="112"/>
      <c r="AE256" s="112"/>
      <c r="AF256" s="112"/>
      <c r="AG256" s="112"/>
    </row>
    <row r="257" spans="1:33" ht="15" customHeight="1" x14ac:dyDescent="0.25">
      <c r="A257" s="112"/>
      <c r="B257" s="112"/>
      <c r="C257" s="112"/>
      <c r="D257" s="112"/>
      <c r="E257" s="112"/>
      <c r="F257" s="112"/>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row>
    <row r="258" spans="1:33" ht="15" customHeight="1" x14ac:dyDescent="0.25">
      <c r="A258" s="112"/>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1:33" ht="15" customHeight="1" x14ac:dyDescent="0.25">
      <c r="A259" s="112"/>
      <c r="B259" s="112"/>
      <c r="C259" s="112"/>
      <c r="D259" s="112"/>
      <c r="E259" s="112"/>
      <c r="F259" s="112"/>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row>
    <row r="260" spans="1:33" ht="15" customHeight="1" x14ac:dyDescent="0.25">
      <c r="A260" s="112"/>
      <c r="B260" s="112"/>
      <c r="C260" s="112"/>
      <c r="D260" s="112"/>
      <c r="E260" s="112"/>
      <c r="F260" s="112"/>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row>
    <row r="261" spans="1:33" ht="15" customHeight="1" x14ac:dyDescent="0.25">
      <c r="A261" s="112"/>
      <c r="B261" s="112"/>
      <c r="C261" s="112"/>
      <c r="D261" s="112"/>
      <c r="E261" s="112"/>
      <c r="F261" s="112"/>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row>
    <row r="262" spans="1:33" ht="15" customHeight="1" x14ac:dyDescent="0.25">
      <c r="A262" s="112"/>
      <c r="B262" s="112"/>
      <c r="C262" s="112"/>
      <c r="D262" s="112"/>
      <c r="E262" s="112"/>
      <c r="F262" s="112"/>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row>
    <row r="263" spans="1:33" ht="15" customHeight="1" x14ac:dyDescent="0.25">
      <c r="A263" s="112"/>
      <c r="B263" s="112"/>
      <c r="C263" s="112"/>
      <c r="D263" s="112"/>
      <c r="E263" s="112"/>
      <c r="F263" s="112"/>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row>
    <row r="264" spans="1:33" ht="15" customHeight="1" x14ac:dyDescent="0.25">
      <c r="A264" s="112"/>
      <c r="B264" s="112"/>
      <c r="C264" s="112"/>
      <c r="D264" s="112"/>
      <c r="E264" s="112"/>
      <c r="F264" s="112"/>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row>
    <row r="265" spans="1:33" ht="15" customHeight="1" x14ac:dyDescent="0.25">
      <c r="A265" s="112"/>
      <c r="B265" s="112"/>
      <c r="C265" s="112"/>
      <c r="D265" s="112"/>
      <c r="E265" s="112"/>
      <c r="F265" s="112"/>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row>
    <row r="266" spans="1:33" ht="15" customHeight="1" x14ac:dyDescent="0.25">
      <c r="A266" s="112"/>
      <c r="B266" s="112"/>
      <c r="C266" s="112"/>
      <c r="D266" s="112"/>
      <c r="E266" s="112"/>
      <c r="F266" s="112"/>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row>
    <row r="267" spans="1:33" ht="15" customHeight="1" x14ac:dyDescent="0.25">
      <c r="A267" s="112"/>
      <c r="B267" s="112"/>
      <c r="C267" s="112"/>
      <c r="D267" s="112"/>
      <c r="E267" s="112"/>
      <c r="F267" s="112"/>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row>
    <row r="268" spans="1:33" ht="15" customHeight="1" x14ac:dyDescent="0.25">
      <c r="A268" s="112"/>
      <c r="B268" s="112"/>
      <c r="C268" s="112"/>
      <c r="D268" s="112"/>
      <c r="E268" s="112"/>
      <c r="F268" s="112"/>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row>
    <row r="269" spans="1:33" ht="15" customHeight="1" x14ac:dyDescent="0.25">
      <c r="A269" s="112"/>
      <c r="B269" s="112"/>
      <c r="C269" s="112"/>
      <c r="D269" s="112"/>
      <c r="E269" s="112"/>
      <c r="F269" s="112"/>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row>
    <row r="270" spans="1:33" ht="15" customHeight="1" x14ac:dyDescent="0.25">
      <c r="A270" s="112"/>
      <c r="B270" s="112"/>
      <c r="C270" s="112"/>
      <c r="D270" s="112"/>
      <c r="E270" s="112"/>
      <c r="F270" s="112"/>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row>
    <row r="271" spans="1:33" ht="15" customHeight="1" x14ac:dyDescent="0.25">
      <c r="A271" s="112"/>
      <c r="B271" s="112"/>
      <c r="C271" s="112"/>
      <c r="D271" s="112"/>
      <c r="E271" s="112"/>
      <c r="F271" s="112"/>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row>
    <row r="272" spans="1:33" ht="15" customHeight="1" x14ac:dyDescent="0.25">
      <c r="A272" s="112"/>
      <c r="B272" s="112"/>
      <c r="C272" s="112"/>
      <c r="D272" s="112"/>
      <c r="E272" s="112"/>
      <c r="F272" s="112"/>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row>
    <row r="273" spans="1:33" ht="15" customHeight="1" x14ac:dyDescent="0.25">
      <c r="A273" s="112"/>
      <c r="B273" s="112"/>
      <c r="C273" s="112"/>
      <c r="D273" s="112"/>
      <c r="E273" s="112"/>
      <c r="F273" s="112"/>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row>
    <row r="274" spans="1:33" ht="15" customHeight="1" x14ac:dyDescent="0.25">
      <c r="A274" s="112"/>
      <c r="B274" s="112"/>
      <c r="C274" s="112"/>
      <c r="D274" s="112"/>
      <c r="E274" s="112"/>
      <c r="F274" s="112"/>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row>
    <row r="275" spans="1:33" ht="15" customHeight="1" x14ac:dyDescent="0.25">
      <c r="A275" s="112"/>
      <c r="B275" s="112"/>
      <c r="C275" s="112"/>
      <c r="D275" s="112"/>
      <c r="E275" s="112"/>
      <c r="F275" s="112"/>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row>
    <row r="276" spans="1:33" ht="15" customHeight="1" x14ac:dyDescent="0.25">
      <c r="A276" s="112"/>
      <c r="B276" s="112"/>
      <c r="C276" s="112"/>
      <c r="D276" s="112"/>
      <c r="E276" s="112"/>
      <c r="F276" s="112"/>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row>
    <row r="277" spans="1:33" ht="15" customHeight="1" x14ac:dyDescent="0.25">
      <c r="A277" s="112"/>
      <c r="B277" s="112"/>
      <c r="C277" s="112"/>
      <c r="D277" s="112"/>
      <c r="E277" s="112"/>
      <c r="F277" s="112"/>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row>
    <row r="278" spans="1:33" ht="15" customHeight="1" x14ac:dyDescent="0.25">
      <c r="A278" s="112"/>
      <c r="B278" s="112"/>
      <c r="C278" s="112"/>
      <c r="D278" s="112"/>
      <c r="E278" s="112"/>
      <c r="F278" s="112"/>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row>
    <row r="279" spans="1:33" ht="15" customHeight="1" x14ac:dyDescent="0.25">
      <c r="A279" s="112"/>
      <c r="B279" s="112"/>
      <c r="C279" s="112"/>
      <c r="D279" s="112"/>
      <c r="E279" s="112"/>
      <c r="F279" s="112"/>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row>
    <row r="280" spans="1:33" ht="15" customHeight="1" x14ac:dyDescent="0.25">
      <c r="A280" s="112"/>
      <c r="B280" s="112"/>
      <c r="C280" s="112"/>
      <c r="D280" s="112"/>
      <c r="E280" s="112"/>
      <c r="F280" s="112"/>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row>
    <row r="281" spans="1:33" ht="15" customHeight="1" x14ac:dyDescent="0.25">
      <c r="A281" s="112"/>
      <c r="B281" s="112"/>
      <c r="C281" s="112"/>
      <c r="D281" s="112"/>
      <c r="E281" s="112"/>
      <c r="F281" s="112"/>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row>
    <row r="282" spans="1:33" ht="15" customHeight="1" x14ac:dyDescent="0.25">
      <c r="A282" s="112"/>
      <c r="B282" s="112"/>
      <c r="C282" s="112"/>
      <c r="D282" s="112"/>
      <c r="E282" s="112"/>
      <c r="F282" s="112"/>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row>
    <row r="283" spans="1:33" ht="15" customHeight="1" x14ac:dyDescent="0.25">
      <c r="A283" s="112"/>
      <c r="B283" s="112"/>
      <c r="C283" s="112"/>
      <c r="D283" s="112"/>
      <c r="E283" s="112"/>
      <c r="F283" s="112"/>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row>
    <row r="284" spans="1:33" ht="15" customHeight="1" x14ac:dyDescent="0.25">
      <c r="A284" s="112"/>
      <c r="B284" s="112"/>
      <c r="C284" s="112"/>
      <c r="D284" s="112"/>
      <c r="E284" s="112"/>
      <c r="F284" s="112"/>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row>
    <row r="285" spans="1:33" ht="15" customHeight="1" x14ac:dyDescent="0.25">
      <c r="A285" s="112"/>
      <c r="B285" s="112"/>
      <c r="C285" s="112"/>
      <c r="D285" s="112"/>
      <c r="E285" s="112"/>
      <c r="F285" s="112"/>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row>
    <row r="286" spans="1:33" ht="15" customHeight="1" x14ac:dyDescent="0.25">
      <c r="A286" s="112"/>
      <c r="B286" s="112"/>
      <c r="C286" s="112"/>
      <c r="D286" s="112"/>
      <c r="E286" s="112"/>
      <c r="F286" s="112"/>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row>
    <row r="287" spans="1:33" ht="15" customHeight="1" x14ac:dyDescent="0.25">
      <c r="A287" s="112"/>
      <c r="B287" s="112"/>
      <c r="C287" s="112"/>
      <c r="D287" s="112"/>
      <c r="E287" s="112"/>
      <c r="F287" s="112"/>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row>
    <row r="288" spans="1:33" ht="15" customHeight="1" x14ac:dyDescent="0.25">
      <c r="A288" s="112"/>
      <c r="B288" s="112"/>
      <c r="C288" s="112"/>
      <c r="D288" s="112"/>
      <c r="E288" s="112"/>
      <c r="F288" s="112"/>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row>
    <row r="289" spans="1:33" ht="15" customHeight="1" x14ac:dyDescent="0.25">
      <c r="A289" s="112"/>
      <c r="B289" s="112"/>
      <c r="C289" s="112"/>
      <c r="D289" s="112"/>
      <c r="E289" s="112"/>
      <c r="F289" s="112"/>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row>
    <row r="290" spans="1:33" ht="15" customHeight="1" x14ac:dyDescent="0.25">
      <c r="A290" s="112"/>
      <c r="B290" s="112"/>
      <c r="C290" s="112"/>
      <c r="D290" s="112"/>
      <c r="E290" s="112"/>
      <c r="F290" s="112"/>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row>
    <row r="291" spans="1:33" ht="15" customHeight="1" x14ac:dyDescent="0.25">
      <c r="A291" s="112"/>
      <c r="B291" s="112"/>
      <c r="C291" s="112"/>
      <c r="D291" s="112"/>
      <c r="E291" s="112"/>
      <c r="F291" s="112"/>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row>
    <row r="292" spans="1:33" ht="15" customHeight="1" x14ac:dyDescent="0.25">
      <c r="A292" s="112"/>
      <c r="B292" s="112"/>
      <c r="C292" s="112"/>
      <c r="D292" s="112"/>
      <c r="E292" s="112"/>
      <c r="F292" s="112"/>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row>
    <row r="293" spans="1:33" ht="15" customHeight="1" x14ac:dyDescent="0.25">
      <c r="A293" s="112"/>
      <c r="B293" s="112"/>
      <c r="C293" s="112"/>
      <c r="D293" s="112"/>
      <c r="E293" s="112"/>
      <c r="F293" s="112"/>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row>
    <row r="294" spans="1:33" ht="15" customHeight="1" x14ac:dyDescent="0.25">
      <c r="A294" s="112"/>
      <c r="B294" s="112"/>
      <c r="C294" s="112"/>
      <c r="D294" s="112"/>
      <c r="E294" s="112"/>
      <c r="F294" s="112"/>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row>
    <row r="295" spans="1:33" ht="15" customHeight="1" x14ac:dyDescent="0.25">
      <c r="A295" s="112"/>
      <c r="B295" s="112"/>
      <c r="C295" s="112"/>
      <c r="D295" s="112"/>
      <c r="E295" s="112"/>
      <c r="F295" s="112"/>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row>
    <row r="296" spans="1:33" ht="15" customHeight="1" x14ac:dyDescent="0.25">
      <c r="A296" s="112"/>
      <c r="B296" s="112"/>
      <c r="C296" s="112"/>
      <c r="D296" s="112"/>
      <c r="E296" s="112"/>
      <c r="F296" s="112"/>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row>
    <row r="297" spans="1:33" ht="15" customHeight="1" x14ac:dyDescent="0.25">
      <c r="A297" s="112"/>
      <c r="B297" s="112"/>
      <c r="C297" s="112"/>
      <c r="D297" s="112"/>
      <c r="E297" s="112"/>
      <c r="F297" s="112"/>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row>
    <row r="298" spans="1:33" ht="15" customHeight="1" x14ac:dyDescent="0.25">
      <c r="A298" s="112"/>
      <c r="B298" s="112"/>
      <c r="C298" s="112"/>
      <c r="D298" s="112"/>
      <c r="E298" s="112"/>
      <c r="F298" s="112"/>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row>
    <row r="299" spans="1:33" ht="15" customHeight="1" x14ac:dyDescent="0.25">
      <c r="A299" s="112"/>
      <c r="B299" s="112"/>
      <c r="C299" s="112"/>
      <c r="D299" s="112"/>
      <c r="E299" s="112"/>
      <c r="F299" s="112"/>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row>
    <row r="300" spans="1:33" ht="15" customHeight="1" x14ac:dyDescent="0.25">
      <c r="A300" s="112"/>
      <c r="B300" s="112"/>
      <c r="C300" s="112"/>
      <c r="D300" s="112"/>
      <c r="E300" s="112"/>
      <c r="F300" s="112"/>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row>
    <row r="301" spans="1:33" ht="15" customHeight="1" x14ac:dyDescent="0.25">
      <c r="A301" s="112"/>
      <c r="B301" s="112"/>
      <c r="C301" s="112"/>
      <c r="D301" s="112"/>
      <c r="E301" s="112"/>
      <c r="F301" s="112"/>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row>
    <row r="302" spans="1:33" ht="15" customHeight="1" x14ac:dyDescent="0.25">
      <c r="A302" s="112"/>
      <c r="B302" s="112"/>
      <c r="C302" s="112"/>
      <c r="D302" s="112"/>
      <c r="E302" s="112"/>
      <c r="F302" s="112"/>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row>
    <row r="303" spans="1:33" ht="15" customHeight="1" x14ac:dyDescent="0.25">
      <c r="A303" s="112"/>
      <c r="B303" s="112"/>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row>
    <row r="304" spans="1:33" ht="15" customHeight="1" x14ac:dyDescent="0.25">
      <c r="A304" s="112"/>
      <c r="B304" s="112"/>
      <c r="C304" s="112"/>
      <c r="D304" s="112"/>
      <c r="E304" s="112"/>
      <c r="F304" s="112"/>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row>
    <row r="305" spans="1:33" ht="15" customHeight="1" x14ac:dyDescent="0.25">
      <c r="A305" s="112"/>
      <c r="B305" s="112"/>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row>
    <row r="306" spans="1:33" ht="15" customHeight="1" x14ac:dyDescent="0.25">
      <c r="A306" s="112"/>
      <c r="B306" s="112"/>
      <c r="C306" s="112"/>
      <c r="D306" s="112"/>
      <c r="E306" s="112"/>
      <c r="F306" s="112"/>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row>
    <row r="307" spans="1:33" ht="15" customHeight="1" x14ac:dyDescent="0.25">
      <c r="A307" s="112"/>
      <c r="B307" s="112"/>
      <c r="C307" s="112"/>
      <c r="D307" s="112"/>
      <c r="E307" s="112"/>
      <c r="F307" s="112"/>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row>
    <row r="308" spans="1:33" ht="15" customHeight="1" x14ac:dyDescent="0.25">
      <c r="A308" s="112"/>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1:33" ht="15" customHeight="1" x14ac:dyDescent="0.25">
      <c r="A309" s="112"/>
      <c r="B309" s="112"/>
      <c r="C309" s="112"/>
      <c r="D309" s="112"/>
      <c r="E309" s="112"/>
      <c r="F309" s="112"/>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row>
    <row r="310" spans="1:33" ht="15" customHeight="1" x14ac:dyDescent="0.25">
      <c r="A310" s="112"/>
      <c r="B310" s="112"/>
      <c r="C310" s="112"/>
      <c r="D310" s="112"/>
      <c r="E310" s="112"/>
      <c r="F310" s="112"/>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row>
    <row r="311" spans="1:33" ht="15" customHeight="1" x14ac:dyDescent="0.25">
      <c r="A311" s="112"/>
      <c r="B311" s="112"/>
      <c r="C311" s="112"/>
      <c r="D311" s="112"/>
      <c r="E311" s="112"/>
      <c r="F311" s="112"/>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row>
    <row r="312" spans="1:33" ht="15" customHeight="1" x14ac:dyDescent="0.25">
      <c r="A312" s="112"/>
      <c r="B312" s="112"/>
      <c r="C312" s="112"/>
      <c r="D312" s="112"/>
      <c r="E312" s="112"/>
      <c r="F312" s="112"/>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row>
    <row r="313" spans="1:33" ht="15" customHeight="1" x14ac:dyDescent="0.25">
      <c r="A313" s="112"/>
      <c r="B313" s="112"/>
      <c r="C313" s="112"/>
      <c r="D313" s="112"/>
      <c r="E313" s="112"/>
      <c r="F313" s="112"/>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row>
    <row r="314" spans="1:33" ht="15" customHeight="1" x14ac:dyDescent="0.25">
      <c r="A314" s="112"/>
      <c r="B314" s="112"/>
      <c r="C314" s="112"/>
      <c r="D314" s="112"/>
      <c r="E314" s="112"/>
      <c r="F314" s="112"/>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row>
    <row r="315" spans="1:33" ht="15" customHeight="1" x14ac:dyDescent="0.25">
      <c r="A315" s="112"/>
      <c r="B315" s="112"/>
      <c r="C315" s="112"/>
      <c r="D315" s="112"/>
      <c r="E315" s="112"/>
      <c r="F315" s="112"/>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row>
    <row r="316" spans="1:33" ht="15" customHeight="1" x14ac:dyDescent="0.25">
      <c r="A316" s="112"/>
      <c r="B316" s="112"/>
      <c r="C316" s="112"/>
      <c r="D316" s="112"/>
      <c r="E316" s="112"/>
      <c r="F316" s="112"/>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row>
    <row r="317" spans="1:33" ht="15" customHeight="1" x14ac:dyDescent="0.25">
      <c r="A317" s="112"/>
      <c r="B317" s="112"/>
      <c r="C317" s="112"/>
      <c r="D317" s="112"/>
      <c r="E317" s="112"/>
      <c r="F317" s="112"/>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row>
    <row r="318" spans="1:33" ht="15" customHeight="1" x14ac:dyDescent="0.25">
      <c r="A318" s="112"/>
      <c r="B318" s="112"/>
      <c r="C318" s="112"/>
      <c r="D318" s="112"/>
      <c r="E318" s="112"/>
      <c r="F318" s="112"/>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row>
    <row r="319" spans="1:33" ht="15" customHeight="1" x14ac:dyDescent="0.25">
      <c r="A319" s="112"/>
      <c r="B319" s="112"/>
      <c r="C319" s="112"/>
      <c r="D319" s="112"/>
      <c r="E319" s="112"/>
      <c r="F319" s="112"/>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row>
    <row r="320" spans="1:33" ht="15" customHeight="1" x14ac:dyDescent="0.25">
      <c r="A320" s="112"/>
      <c r="B320" s="112"/>
      <c r="C320" s="112"/>
      <c r="D320" s="112"/>
      <c r="E320" s="112"/>
      <c r="F320" s="112"/>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row>
    <row r="321" spans="1:33" ht="15" customHeight="1" x14ac:dyDescent="0.25">
      <c r="A321" s="112"/>
      <c r="B321" s="112"/>
      <c r="C321" s="112"/>
      <c r="D321" s="112"/>
      <c r="E321" s="112"/>
      <c r="F321" s="112"/>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row>
    <row r="322" spans="1:33" ht="15" customHeight="1" x14ac:dyDescent="0.25">
      <c r="A322" s="112"/>
      <c r="B322" s="112"/>
      <c r="C322" s="112"/>
      <c r="D322" s="112"/>
      <c r="E322" s="112"/>
      <c r="F322" s="112"/>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row>
    <row r="323" spans="1:33" ht="15" customHeight="1" x14ac:dyDescent="0.25">
      <c r="A323" s="112"/>
      <c r="B323" s="112"/>
      <c r="C323" s="112"/>
      <c r="D323" s="112"/>
      <c r="E323" s="112"/>
      <c r="F323" s="112"/>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row>
    <row r="324" spans="1:33" ht="15" customHeight="1" x14ac:dyDescent="0.25">
      <c r="A324" s="112"/>
      <c r="B324" s="112"/>
      <c r="C324" s="112"/>
      <c r="D324" s="112"/>
      <c r="E324" s="112"/>
      <c r="F324" s="112"/>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row>
    <row r="325" spans="1:33" ht="15" customHeight="1" x14ac:dyDescent="0.25">
      <c r="A325" s="112"/>
      <c r="B325" s="112"/>
      <c r="C325" s="112"/>
      <c r="D325" s="112"/>
      <c r="E325" s="112"/>
      <c r="F325" s="112"/>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row>
    <row r="326" spans="1:33" ht="15" customHeight="1" x14ac:dyDescent="0.25">
      <c r="A326" s="112"/>
      <c r="B326" s="112"/>
      <c r="C326" s="112"/>
      <c r="D326" s="112"/>
      <c r="E326" s="112"/>
      <c r="F326" s="112"/>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row>
    <row r="327" spans="1:33" ht="15" customHeight="1" x14ac:dyDescent="0.25">
      <c r="A327" s="112"/>
      <c r="B327" s="112"/>
      <c r="C327" s="112"/>
      <c r="D327" s="112"/>
      <c r="E327" s="112"/>
      <c r="F327" s="112"/>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row>
    <row r="328" spans="1:33" ht="15" customHeight="1" x14ac:dyDescent="0.25">
      <c r="A328" s="112"/>
      <c r="B328" s="112"/>
      <c r="C328" s="112"/>
      <c r="D328" s="112"/>
      <c r="E328" s="112"/>
      <c r="F328" s="112"/>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row>
    <row r="329" spans="1:33" ht="15" customHeight="1" x14ac:dyDescent="0.25">
      <c r="A329" s="112"/>
      <c r="B329" s="112"/>
      <c r="C329" s="112"/>
      <c r="D329" s="112"/>
      <c r="E329" s="112"/>
      <c r="F329" s="112"/>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row>
    <row r="330" spans="1:33" ht="15" customHeight="1" x14ac:dyDescent="0.25">
      <c r="A330" s="112"/>
      <c r="B330" s="112"/>
      <c r="C330" s="112"/>
      <c r="D330" s="112"/>
      <c r="E330" s="112"/>
      <c r="F330" s="112"/>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row>
    <row r="331" spans="1:33" ht="15" customHeight="1" x14ac:dyDescent="0.25">
      <c r="A331" s="112"/>
      <c r="B331" s="112"/>
      <c r="C331" s="112"/>
      <c r="D331" s="112"/>
      <c r="E331" s="112"/>
      <c r="F331" s="112"/>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row>
    <row r="332" spans="1:33" ht="15" customHeight="1" x14ac:dyDescent="0.25">
      <c r="A332" s="112"/>
      <c r="B332" s="112"/>
      <c r="C332" s="112"/>
      <c r="D332" s="112"/>
      <c r="E332" s="112"/>
      <c r="F332" s="112"/>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row>
    <row r="333" spans="1:33" ht="15" customHeight="1" x14ac:dyDescent="0.25">
      <c r="A333" s="112"/>
      <c r="B333" s="112"/>
      <c r="C333" s="112"/>
      <c r="D333" s="112"/>
      <c r="E333" s="112"/>
      <c r="F333" s="112"/>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row>
    <row r="334" spans="1:33" ht="15" customHeight="1" x14ac:dyDescent="0.25">
      <c r="A334" s="112"/>
      <c r="B334" s="112"/>
      <c r="C334" s="112"/>
      <c r="D334" s="112"/>
      <c r="E334" s="112"/>
      <c r="F334" s="112"/>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row>
    <row r="335" spans="1:33" ht="15" customHeight="1" x14ac:dyDescent="0.25">
      <c r="A335" s="112"/>
      <c r="B335" s="112"/>
      <c r="C335" s="112"/>
      <c r="D335" s="112"/>
      <c r="E335" s="112"/>
      <c r="F335" s="112"/>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row>
    <row r="336" spans="1:33" ht="15" customHeight="1" x14ac:dyDescent="0.25">
      <c r="A336" s="112"/>
      <c r="B336" s="112"/>
      <c r="C336" s="112"/>
      <c r="D336" s="112"/>
      <c r="E336" s="112"/>
      <c r="F336" s="112"/>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row>
    <row r="337" spans="1:33" ht="15" customHeight="1" x14ac:dyDescent="0.25">
      <c r="A337" s="112"/>
      <c r="B337" s="112"/>
      <c r="C337" s="112"/>
      <c r="D337" s="112"/>
      <c r="E337" s="112"/>
      <c r="F337" s="112"/>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row>
    <row r="338" spans="1:33" ht="15" customHeight="1" x14ac:dyDescent="0.25">
      <c r="A338" s="112"/>
      <c r="B338" s="112"/>
      <c r="C338" s="112"/>
      <c r="D338" s="112"/>
      <c r="E338" s="112"/>
      <c r="F338" s="112"/>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row>
    <row r="339" spans="1:33" ht="15" customHeight="1" x14ac:dyDescent="0.25">
      <c r="A339" s="112"/>
      <c r="B339" s="112"/>
      <c r="C339" s="112"/>
      <c r="D339" s="112"/>
      <c r="E339" s="112"/>
      <c r="F339" s="112"/>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row>
    <row r="340" spans="1:33" ht="15" customHeight="1" x14ac:dyDescent="0.25">
      <c r="A340" s="112"/>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1:33" ht="15" customHeight="1" x14ac:dyDescent="0.25">
      <c r="A341" s="112"/>
      <c r="B341" s="112"/>
      <c r="C341" s="112"/>
      <c r="D341" s="112"/>
      <c r="E341" s="112"/>
      <c r="F341" s="112"/>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row>
    <row r="342" spans="1:33" ht="15" customHeight="1" x14ac:dyDescent="0.25">
      <c r="A342" s="112"/>
      <c r="B342" s="112"/>
      <c r="C342" s="112"/>
      <c r="D342" s="112"/>
      <c r="E342" s="112"/>
      <c r="F342" s="112"/>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row>
    <row r="343" spans="1:33" ht="15" customHeight="1" x14ac:dyDescent="0.25">
      <c r="A343" s="112"/>
      <c r="B343" s="112"/>
      <c r="C343" s="112"/>
      <c r="D343" s="112"/>
      <c r="E343" s="112"/>
      <c r="F343" s="112"/>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row>
    <row r="344" spans="1:33" ht="15" customHeight="1" x14ac:dyDescent="0.25">
      <c r="A344" s="112"/>
      <c r="B344" s="112"/>
      <c r="C344" s="112"/>
      <c r="D344" s="112"/>
      <c r="E344" s="112"/>
      <c r="F344" s="112"/>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row>
    <row r="345" spans="1:33" ht="15" customHeight="1" x14ac:dyDescent="0.25">
      <c r="A345" s="112"/>
      <c r="B345" s="112"/>
      <c r="C345" s="112"/>
      <c r="D345" s="112"/>
      <c r="E345" s="112"/>
      <c r="F345" s="112"/>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row>
    <row r="346" spans="1:33" ht="15" customHeight="1" x14ac:dyDescent="0.25">
      <c r="A346" s="112"/>
      <c r="B346" s="112"/>
      <c r="C346" s="112"/>
      <c r="D346" s="112"/>
      <c r="E346" s="112"/>
      <c r="F346" s="112"/>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row>
    <row r="347" spans="1:33" ht="15" customHeight="1" x14ac:dyDescent="0.25">
      <c r="A347" s="112"/>
      <c r="B347" s="112"/>
      <c r="C347" s="112"/>
      <c r="D347" s="112"/>
      <c r="E347" s="112"/>
      <c r="F347" s="112"/>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row>
    <row r="348" spans="1:33" ht="15" customHeight="1" x14ac:dyDescent="0.25">
      <c r="A348" s="112"/>
      <c r="B348" s="112"/>
      <c r="C348" s="112"/>
      <c r="D348" s="112"/>
      <c r="E348" s="112"/>
      <c r="F348" s="112"/>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row>
    <row r="349" spans="1:33" ht="15" customHeight="1" x14ac:dyDescent="0.25">
      <c r="A349" s="112"/>
      <c r="B349" s="112"/>
      <c r="C349" s="112"/>
      <c r="D349" s="112"/>
      <c r="E349" s="112"/>
      <c r="F349" s="112"/>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row>
    <row r="350" spans="1:33" ht="15" customHeight="1" x14ac:dyDescent="0.25">
      <c r="A350" s="112"/>
      <c r="B350" s="112"/>
      <c r="C350" s="112"/>
      <c r="D350" s="112"/>
      <c r="E350" s="112"/>
      <c r="F350" s="112"/>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row>
    <row r="351" spans="1:33" ht="15" customHeight="1" x14ac:dyDescent="0.25">
      <c r="A351" s="112"/>
      <c r="B351" s="112"/>
      <c r="C351" s="112"/>
      <c r="D351" s="112"/>
      <c r="E351" s="112"/>
      <c r="F351" s="112"/>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row>
    <row r="352" spans="1:33" ht="15" customHeight="1" x14ac:dyDescent="0.25">
      <c r="A352" s="112"/>
      <c r="B352" s="112"/>
      <c r="C352" s="112"/>
      <c r="D352" s="112"/>
      <c r="E352" s="112"/>
      <c r="F352" s="112"/>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row>
    <row r="353" spans="1:33" ht="15" customHeight="1" x14ac:dyDescent="0.25">
      <c r="A353" s="112"/>
      <c r="B353" s="112"/>
      <c r="C353" s="112"/>
      <c r="D353" s="112"/>
      <c r="E353" s="112"/>
      <c r="F353" s="112"/>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row>
    <row r="354" spans="1:33" ht="15" customHeight="1" x14ac:dyDescent="0.25">
      <c r="A354" s="112"/>
      <c r="B354" s="112"/>
      <c r="C354" s="112"/>
      <c r="D354" s="112"/>
      <c r="E354" s="112"/>
      <c r="F354" s="112"/>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row>
    <row r="355" spans="1:33" ht="15" customHeight="1" x14ac:dyDescent="0.25">
      <c r="A355" s="112"/>
      <c r="B355" s="112"/>
      <c r="C355" s="112"/>
      <c r="D355" s="112"/>
      <c r="E355" s="112"/>
      <c r="F355" s="112"/>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row>
    <row r="356" spans="1:33" ht="15" customHeight="1" x14ac:dyDescent="0.25">
      <c r="A356" s="112"/>
      <c r="B356" s="112"/>
      <c r="C356" s="112"/>
      <c r="D356" s="112"/>
      <c r="E356" s="112"/>
      <c r="F356" s="112"/>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row>
    <row r="357" spans="1:33" ht="15" customHeight="1" x14ac:dyDescent="0.25">
      <c r="A357" s="112"/>
      <c r="B357" s="112"/>
      <c r="C357" s="112"/>
      <c r="D357" s="112"/>
      <c r="E357" s="112"/>
      <c r="F357" s="112"/>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row>
    <row r="358" spans="1:33" ht="15" customHeight="1" x14ac:dyDescent="0.25">
      <c r="A358" s="112"/>
      <c r="B358" s="112"/>
      <c r="C358" s="112"/>
      <c r="D358" s="112"/>
      <c r="E358" s="112"/>
      <c r="F358" s="112"/>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row>
    <row r="359" spans="1:33" ht="15" customHeight="1" x14ac:dyDescent="0.25">
      <c r="A359" s="112"/>
      <c r="B359" s="112"/>
      <c r="C359" s="112"/>
      <c r="D359" s="112"/>
      <c r="E359" s="112"/>
      <c r="F359" s="112"/>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row>
    <row r="360" spans="1:33" ht="15" customHeight="1" x14ac:dyDescent="0.25">
      <c r="A360" s="112"/>
      <c r="B360" s="112"/>
      <c r="C360" s="112"/>
      <c r="D360" s="112"/>
      <c r="E360" s="112"/>
      <c r="F360" s="112"/>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row>
    <row r="361" spans="1:33" ht="15" customHeight="1" x14ac:dyDescent="0.25">
      <c r="A361" s="112"/>
      <c r="B361" s="112"/>
      <c r="C361" s="112"/>
      <c r="D361" s="112"/>
      <c r="E361" s="112"/>
      <c r="F361" s="112"/>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row>
    <row r="362" spans="1:33" ht="15" customHeight="1" x14ac:dyDescent="0.25">
      <c r="A362" s="112"/>
      <c r="B362" s="112"/>
      <c r="C362" s="112"/>
      <c r="D362" s="112"/>
      <c r="E362" s="112"/>
      <c r="F362" s="112"/>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row>
    <row r="363" spans="1:33" ht="15" customHeight="1" x14ac:dyDescent="0.25">
      <c r="A363" s="112"/>
      <c r="B363" s="112"/>
      <c r="C363" s="112"/>
      <c r="D363" s="112"/>
      <c r="E363" s="112"/>
      <c r="F363" s="112"/>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row>
    <row r="364" spans="1:33" ht="15" customHeight="1" x14ac:dyDescent="0.25">
      <c r="A364" s="112"/>
      <c r="B364" s="112"/>
      <c r="C364" s="112"/>
      <c r="D364" s="112"/>
      <c r="E364" s="112"/>
      <c r="F364" s="112"/>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row>
    <row r="365" spans="1:33" ht="15" customHeight="1" x14ac:dyDescent="0.25">
      <c r="A365" s="112"/>
      <c r="B365" s="112"/>
      <c r="C365" s="112"/>
      <c r="D365" s="112"/>
      <c r="E365" s="112"/>
      <c r="F365" s="112"/>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row>
    <row r="366" spans="1:33" ht="15" customHeight="1" x14ac:dyDescent="0.25">
      <c r="A366" s="112"/>
      <c r="B366" s="112"/>
      <c r="C366" s="112"/>
      <c r="D366" s="112"/>
      <c r="E366" s="112"/>
      <c r="F366" s="112"/>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row>
    <row r="367" spans="1:33" ht="15" customHeight="1" x14ac:dyDescent="0.25">
      <c r="A367" s="112"/>
      <c r="B367" s="112"/>
      <c r="C367" s="112"/>
      <c r="D367" s="112"/>
      <c r="E367" s="112"/>
      <c r="F367" s="112"/>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row>
    <row r="368" spans="1:33" ht="15" customHeight="1" x14ac:dyDescent="0.25">
      <c r="A368" s="112"/>
      <c r="B368" s="112"/>
      <c r="C368" s="112"/>
      <c r="D368" s="112"/>
      <c r="E368" s="112"/>
      <c r="F368" s="112"/>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row>
    <row r="369" spans="1:33" ht="15" customHeight="1" x14ac:dyDescent="0.25">
      <c r="A369" s="112"/>
      <c r="B369" s="112"/>
      <c r="C369" s="112"/>
      <c r="D369" s="112"/>
      <c r="E369" s="112"/>
      <c r="F369" s="112"/>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row>
  </sheetData>
  <mergeCells count="14">
    <mergeCell ref="C38:D38"/>
    <mergeCell ref="E38:F38"/>
    <mergeCell ref="B1:M1"/>
    <mergeCell ref="B4:M4"/>
    <mergeCell ref="B19:M19"/>
    <mergeCell ref="B36:B37"/>
    <mergeCell ref="C36:D36"/>
    <mergeCell ref="E36:F36"/>
    <mergeCell ref="B2:M2"/>
    <mergeCell ref="B6:B7"/>
    <mergeCell ref="B13:B14"/>
    <mergeCell ref="B21:B22"/>
    <mergeCell ref="B28:B29"/>
    <mergeCell ref="B34:M34"/>
  </mergeCells>
  <pageMargins left="0.7" right="0.7" top="0.75" bottom="0.75" header="0" footer="0"/>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C760-2CE8-4E57-8F92-5DE36CA6E90D}">
  <sheetPr>
    <tabColor rgb="FF92D050"/>
  </sheetPr>
  <dimension ref="B2:F7"/>
  <sheetViews>
    <sheetView showGridLines="0" workbookViewId="0">
      <selection activeCell="K29" sqref="K29"/>
    </sheetView>
  </sheetViews>
  <sheetFormatPr baseColWidth="10" defaultRowHeight="15.75" x14ac:dyDescent="0.25"/>
  <cols>
    <col min="1" max="1" width="11" style="401"/>
    <col min="2" max="2" width="19.875" style="401" customWidth="1"/>
    <col min="3" max="3" width="11" style="401"/>
    <col min="4" max="4" width="16.875" style="401" customWidth="1"/>
    <col min="5" max="5" width="11" style="401"/>
    <col min="6" max="6" width="21.625" style="401" customWidth="1"/>
    <col min="7" max="16384" width="11" style="401"/>
  </cols>
  <sheetData>
    <row r="2" spans="2:6" x14ac:dyDescent="0.25">
      <c r="B2" s="401" t="s">
        <v>779</v>
      </c>
    </row>
    <row r="4" spans="2:6" x14ac:dyDescent="0.25">
      <c r="B4" s="401" t="s">
        <v>778</v>
      </c>
    </row>
    <row r="6" spans="2:6" x14ac:dyDescent="0.25">
      <c r="B6" s="627"/>
      <c r="C6" s="402"/>
      <c r="D6" s="627"/>
      <c r="E6" s="402"/>
      <c r="F6" s="627"/>
    </row>
    <row r="7" spans="2:6" x14ac:dyDescent="0.25">
      <c r="B7" s="627"/>
      <c r="D7" s="627"/>
      <c r="F7" s="627"/>
    </row>
  </sheetData>
  <mergeCells count="3">
    <mergeCell ref="D6:D7"/>
    <mergeCell ref="B6:B7"/>
    <mergeCell ref="F6:F7"/>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C44C7-E0AB-4258-99AB-773CAE8EDE66}">
  <sheetPr>
    <tabColor rgb="FF92D050"/>
  </sheetPr>
  <dimension ref="B2:D5"/>
  <sheetViews>
    <sheetView showGridLines="0" workbookViewId="0">
      <selection activeCell="E30" sqref="E30"/>
    </sheetView>
  </sheetViews>
  <sheetFormatPr baseColWidth="10" defaultRowHeight="15" x14ac:dyDescent="0.25"/>
  <cols>
    <col min="1" max="1" width="3.875" style="403" customWidth="1"/>
    <col min="2" max="4" width="34.625" style="403" customWidth="1"/>
    <col min="5" max="16384" width="11" style="403"/>
  </cols>
  <sheetData>
    <row r="2" spans="2:4" x14ac:dyDescent="0.25">
      <c r="B2" s="405" t="s">
        <v>790</v>
      </c>
      <c r="C2" s="405" t="s">
        <v>789</v>
      </c>
      <c r="D2" s="405" t="s">
        <v>788</v>
      </c>
    </row>
    <row r="3" spans="2:4" ht="23.25" customHeight="1" x14ac:dyDescent="0.25">
      <c r="B3" s="404" t="s">
        <v>787</v>
      </c>
      <c r="C3" s="404" t="s">
        <v>786</v>
      </c>
      <c r="D3" s="404" t="s">
        <v>785</v>
      </c>
    </row>
    <row r="4" spans="2:4" ht="27" customHeight="1" x14ac:dyDescent="0.25">
      <c r="B4" s="404" t="s">
        <v>784</v>
      </c>
      <c r="C4" s="404" t="s">
        <v>783</v>
      </c>
      <c r="D4" s="404" t="s">
        <v>782</v>
      </c>
    </row>
    <row r="5" spans="2:4" ht="23.25" customHeight="1" x14ac:dyDescent="0.25">
      <c r="B5" s="404" t="s">
        <v>781</v>
      </c>
      <c r="C5" s="404" t="s">
        <v>780</v>
      </c>
      <c r="D5" s="40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C98B3-F869-4B9B-B002-6F4FEC2B5AB2}">
  <sheetPr>
    <tabColor rgb="FF92D050"/>
  </sheetPr>
  <dimension ref="A2:E44"/>
  <sheetViews>
    <sheetView showGridLines="0" showWhiteSpace="0" zoomScaleNormal="100" workbookViewId="0">
      <selection activeCell="J10" sqref="J10"/>
    </sheetView>
  </sheetViews>
  <sheetFormatPr baseColWidth="10" defaultRowHeight="15" x14ac:dyDescent="0.25"/>
  <cols>
    <col min="1" max="1" width="3.625" style="407" customWidth="1"/>
    <col min="2" max="2" width="25.5" style="406" customWidth="1"/>
    <col min="3" max="3" width="28.625" style="406" customWidth="1"/>
    <col min="4" max="4" width="24.5" style="406" customWidth="1"/>
    <col min="5" max="5" width="25.625" style="406" customWidth="1"/>
    <col min="6" max="16384" width="11" style="406"/>
  </cols>
  <sheetData>
    <row r="2" spans="1:5" x14ac:dyDescent="0.25">
      <c r="A2" s="628" t="s">
        <v>831</v>
      </c>
      <c r="B2" s="628"/>
      <c r="C2" s="628"/>
      <c r="D2" s="628"/>
      <c r="E2" s="628"/>
    </row>
    <row r="3" spans="1:5" x14ac:dyDescent="0.25">
      <c r="A3" s="411"/>
      <c r="B3" s="408" t="s">
        <v>812</v>
      </c>
      <c r="C3" s="408" t="s">
        <v>553</v>
      </c>
      <c r="D3" s="408" t="s">
        <v>811</v>
      </c>
      <c r="E3" s="408" t="s">
        <v>810</v>
      </c>
    </row>
    <row r="4" spans="1:5" ht="87" customHeight="1" x14ac:dyDescent="0.25">
      <c r="A4" s="411" t="s">
        <v>809</v>
      </c>
      <c r="B4" s="408" t="s">
        <v>808</v>
      </c>
      <c r="C4" s="408" t="s">
        <v>830</v>
      </c>
      <c r="D4" s="408" t="s">
        <v>829</v>
      </c>
      <c r="E4" s="408" t="s">
        <v>828</v>
      </c>
    </row>
    <row r="5" spans="1:5" ht="90" x14ac:dyDescent="0.25">
      <c r="A5" s="630" t="s">
        <v>807</v>
      </c>
      <c r="B5" s="633" t="s">
        <v>827</v>
      </c>
      <c r="C5" s="408" t="s">
        <v>826</v>
      </c>
      <c r="D5" s="408" t="s">
        <v>825</v>
      </c>
      <c r="E5" s="633" t="s">
        <v>824</v>
      </c>
    </row>
    <row r="6" spans="1:5" ht="49.5" customHeight="1" x14ac:dyDescent="0.25">
      <c r="A6" s="632"/>
      <c r="B6" s="634"/>
      <c r="C6" s="408" t="s">
        <v>823</v>
      </c>
      <c r="D6" s="408" t="s">
        <v>822</v>
      </c>
      <c r="E6" s="634"/>
    </row>
    <row r="7" spans="1:5" ht="62.25" customHeight="1" x14ac:dyDescent="0.25">
      <c r="A7" s="629" t="s">
        <v>805</v>
      </c>
      <c r="B7" s="633" t="s">
        <v>804</v>
      </c>
      <c r="C7" s="408" t="s">
        <v>821</v>
      </c>
      <c r="D7" s="408"/>
      <c r="E7" s="408"/>
    </row>
    <row r="8" spans="1:5" ht="62.25" customHeight="1" x14ac:dyDescent="0.25">
      <c r="A8" s="629"/>
      <c r="B8" s="635"/>
      <c r="C8" s="408" t="s">
        <v>820</v>
      </c>
      <c r="D8" s="408"/>
      <c r="E8" s="408"/>
    </row>
    <row r="9" spans="1:5" ht="30" x14ac:dyDescent="0.25">
      <c r="A9" s="629"/>
      <c r="B9" s="635"/>
      <c r="C9" s="408" t="s">
        <v>819</v>
      </c>
      <c r="D9" s="408"/>
      <c r="E9" s="408"/>
    </row>
    <row r="10" spans="1:5" ht="30" x14ac:dyDescent="0.25">
      <c r="A10" s="629"/>
      <c r="B10" s="634"/>
      <c r="C10" s="408" t="s">
        <v>818</v>
      </c>
      <c r="D10" s="408"/>
      <c r="E10" s="408"/>
    </row>
    <row r="11" spans="1:5" ht="30" x14ac:dyDescent="0.25">
      <c r="A11" s="629"/>
      <c r="B11" s="408" t="s">
        <v>803</v>
      </c>
      <c r="C11" s="408"/>
      <c r="D11" s="408"/>
      <c r="E11" s="408"/>
    </row>
    <row r="12" spans="1:5" ht="35.25" customHeight="1" x14ac:dyDescent="0.25">
      <c r="A12" s="629"/>
      <c r="B12" s="408" t="s">
        <v>802</v>
      </c>
      <c r="C12" s="408"/>
      <c r="D12" s="408"/>
      <c r="E12" s="408"/>
    </row>
    <row r="13" spans="1:5" ht="45" x14ac:dyDescent="0.25">
      <c r="A13" s="629"/>
      <c r="B13" s="410" t="s">
        <v>405</v>
      </c>
      <c r="C13" s="408"/>
      <c r="D13" s="408"/>
      <c r="E13" s="408"/>
    </row>
    <row r="14" spans="1:5" ht="34.5" customHeight="1" x14ac:dyDescent="0.25">
      <c r="A14" s="629"/>
      <c r="B14" s="410" t="s">
        <v>801</v>
      </c>
      <c r="C14" s="408"/>
      <c r="D14" s="408"/>
      <c r="E14" s="408"/>
    </row>
    <row r="15" spans="1:5" ht="45" x14ac:dyDescent="0.25">
      <c r="A15" s="629"/>
      <c r="B15" s="410" t="s">
        <v>800</v>
      </c>
      <c r="C15" s="408"/>
      <c r="D15" s="408"/>
      <c r="E15" s="408"/>
    </row>
    <row r="16" spans="1:5" ht="30" x14ac:dyDescent="0.25">
      <c r="A16" s="629"/>
      <c r="B16" s="410" t="s">
        <v>799</v>
      </c>
      <c r="C16" s="408"/>
      <c r="D16" s="408"/>
      <c r="E16" s="408"/>
    </row>
    <row r="17" spans="1:5" ht="30" x14ac:dyDescent="0.25">
      <c r="A17" s="630" t="s">
        <v>798</v>
      </c>
      <c r="B17" s="409" t="s">
        <v>817</v>
      </c>
      <c r="C17" s="408"/>
      <c r="D17" s="408"/>
      <c r="E17" s="408"/>
    </row>
    <row r="18" spans="1:5" ht="30" x14ac:dyDescent="0.25">
      <c r="A18" s="631"/>
      <c r="B18" s="409" t="s">
        <v>816</v>
      </c>
      <c r="C18" s="408"/>
      <c r="D18" s="408"/>
      <c r="E18" s="408"/>
    </row>
    <row r="19" spans="1:5" ht="45" x14ac:dyDescent="0.25">
      <c r="A19" s="631"/>
      <c r="B19" s="409" t="s">
        <v>795</v>
      </c>
      <c r="C19" s="408"/>
      <c r="D19" s="408"/>
      <c r="E19" s="408"/>
    </row>
    <row r="20" spans="1:5" ht="45" x14ac:dyDescent="0.25">
      <c r="A20" s="631"/>
      <c r="B20" s="409" t="s">
        <v>815</v>
      </c>
      <c r="C20" s="408"/>
      <c r="D20" s="408"/>
      <c r="E20" s="408"/>
    </row>
    <row r="21" spans="1:5" ht="45" x14ac:dyDescent="0.25">
      <c r="A21" s="631"/>
      <c r="B21" s="408" t="s">
        <v>793</v>
      </c>
      <c r="C21" s="408"/>
      <c r="D21" s="408"/>
      <c r="E21" s="408"/>
    </row>
    <row r="22" spans="1:5" ht="165" x14ac:dyDescent="0.25">
      <c r="A22" s="631"/>
      <c r="B22" s="408" t="s">
        <v>792</v>
      </c>
      <c r="C22" s="408"/>
      <c r="D22" s="408"/>
      <c r="E22" s="408"/>
    </row>
    <row r="23" spans="1:5" ht="30" x14ac:dyDescent="0.25">
      <c r="A23" s="632"/>
      <c r="B23" s="408" t="s">
        <v>814</v>
      </c>
      <c r="C23" s="408"/>
      <c r="D23" s="408"/>
      <c r="E23" s="408"/>
    </row>
    <row r="27" spans="1:5" x14ac:dyDescent="0.25">
      <c r="A27" s="628" t="s">
        <v>813</v>
      </c>
      <c r="B27" s="628"/>
      <c r="C27" s="628"/>
      <c r="D27" s="628"/>
      <c r="E27" s="628"/>
    </row>
    <row r="28" spans="1:5" x14ac:dyDescent="0.25">
      <c r="A28" s="411"/>
      <c r="B28" s="408" t="s">
        <v>812</v>
      </c>
      <c r="C28" s="408" t="s">
        <v>553</v>
      </c>
      <c r="D28" s="408" t="s">
        <v>811</v>
      </c>
      <c r="E28" s="408" t="s">
        <v>810</v>
      </c>
    </row>
    <row r="29" spans="1:5" ht="45" x14ac:dyDescent="0.25">
      <c r="A29" s="411" t="s">
        <v>809</v>
      </c>
      <c r="B29" s="408" t="s">
        <v>808</v>
      </c>
      <c r="C29" s="408"/>
      <c r="D29" s="408"/>
      <c r="E29" s="408"/>
    </row>
    <row r="30" spans="1:5" ht="60" x14ac:dyDescent="0.25">
      <c r="A30" s="411" t="s">
        <v>807</v>
      </c>
      <c r="B30" s="408" t="s">
        <v>806</v>
      </c>
      <c r="C30" s="408"/>
      <c r="D30" s="408"/>
      <c r="E30" s="408"/>
    </row>
    <row r="31" spans="1:5" ht="45" x14ac:dyDescent="0.25">
      <c r="A31" s="629" t="s">
        <v>805</v>
      </c>
      <c r="B31" s="408" t="s">
        <v>804</v>
      </c>
      <c r="C31" s="408"/>
      <c r="D31" s="408"/>
      <c r="E31" s="408"/>
    </row>
    <row r="32" spans="1:5" ht="30" x14ac:dyDescent="0.25">
      <c r="A32" s="629"/>
      <c r="B32" s="408" t="s">
        <v>803</v>
      </c>
      <c r="C32" s="408"/>
      <c r="D32" s="408"/>
      <c r="E32" s="408"/>
    </row>
    <row r="33" spans="1:5" ht="30" x14ac:dyDescent="0.25">
      <c r="A33" s="629"/>
      <c r="B33" s="408" t="s">
        <v>802</v>
      </c>
      <c r="C33" s="408"/>
      <c r="D33" s="408"/>
      <c r="E33" s="408"/>
    </row>
    <row r="34" spans="1:5" ht="45" x14ac:dyDescent="0.25">
      <c r="A34" s="629"/>
      <c r="B34" s="410" t="s">
        <v>405</v>
      </c>
      <c r="C34" s="408"/>
      <c r="D34" s="408"/>
      <c r="E34" s="408"/>
    </row>
    <row r="35" spans="1:5" ht="30" x14ac:dyDescent="0.25">
      <c r="A35" s="629"/>
      <c r="B35" s="410" t="s">
        <v>801</v>
      </c>
      <c r="C35" s="408"/>
      <c r="D35" s="408"/>
      <c r="E35" s="408"/>
    </row>
    <row r="36" spans="1:5" ht="45" x14ac:dyDescent="0.25">
      <c r="A36" s="629"/>
      <c r="B36" s="410" t="s">
        <v>800</v>
      </c>
      <c r="C36" s="408"/>
      <c r="D36" s="408"/>
      <c r="E36" s="408"/>
    </row>
    <row r="37" spans="1:5" ht="30" x14ac:dyDescent="0.25">
      <c r="A37" s="629"/>
      <c r="B37" s="410" t="s">
        <v>799</v>
      </c>
      <c r="C37" s="408"/>
      <c r="D37" s="408"/>
      <c r="E37" s="408"/>
    </row>
    <row r="38" spans="1:5" ht="30" x14ac:dyDescent="0.25">
      <c r="A38" s="630" t="s">
        <v>798</v>
      </c>
      <c r="B38" s="409" t="s">
        <v>797</v>
      </c>
      <c r="C38" s="408"/>
      <c r="D38" s="408"/>
      <c r="E38" s="408"/>
    </row>
    <row r="39" spans="1:5" ht="45" x14ac:dyDescent="0.25">
      <c r="A39" s="631"/>
      <c r="B39" s="409" t="s">
        <v>796</v>
      </c>
      <c r="C39" s="408"/>
      <c r="D39" s="408"/>
      <c r="E39" s="408"/>
    </row>
    <row r="40" spans="1:5" ht="45" x14ac:dyDescent="0.25">
      <c r="A40" s="631"/>
      <c r="B40" s="409" t="s">
        <v>795</v>
      </c>
      <c r="C40" s="408"/>
      <c r="D40" s="408"/>
      <c r="E40" s="408"/>
    </row>
    <row r="41" spans="1:5" ht="45" x14ac:dyDescent="0.25">
      <c r="A41" s="631"/>
      <c r="B41" s="409" t="s">
        <v>794</v>
      </c>
      <c r="C41" s="408"/>
      <c r="D41" s="408"/>
      <c r="E41" s="408"/>
    </row>
    <row r="42" spans="1:5" ht="45" x14ac:dyDescent="0.25">
      <c r="A42" s="631"/>
      <c r="B42" s="408" t="s">
        <v>793</v>
      </c>
      <c r="C42" s="408"/>
      <c r="D42" s="408"/>
      <c r="E42" s="408"/>
    </row>
    <row r="43" spans="1:5" ht="165" x14ac:dyDescent="0.25">
      <c r="A43" s="631"/>
      <c r="B43" s="408" t="s">
        <v>792</v>
      </c>
      <c r="C43" s="408"/>
      <c r="D43" s="408"/>
      <c r="E43" s="408"/>
    </row>
    <row r="44" spans="1:5" ht="45" x14ac:dyDescent="0.25">
      <c r="A44" s="632"/>
      <c r="B44" s="408" t="s">
        <v>791</v>
      </c>
      <c r="C44" s="408"/>
      <c r="D44" s="408"/>
      <c r="E44" s="408"/>
    </row>
  </sheetData>
  <mergeCells count="10">
    <mergeCell ref="A2:E2"/>
    <mergeCell ref="A27:E27"/>
    <mergeCell ref="A31:A37"/>
    <mergeCell ref="A38:A44"/>
    <mergeCell ref="B5:B6"/>
    <mergeCell ref="A5:A6"/>
    <mergeCell ref="B7:B10"/>
    <mergeCell ref="E5:E6"/>
    <mergeCell ref="A7:A16"/>
    <mergeCell ref="A17:A23"/>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29</vt:i4>
      </vt:variant>
    </vt:vector>
  </HeadingPairs>
  <TitlesOfParts>
    <vt:vector size="29" baseType="lpstr">
      <vt:lpstr>Arbol de problemas</vt:lpstr>
      <vt:lpstr>Árbol de medios y fines</vt:lpstr>
      <vt:lpstr>Mapa de determinación de las al</vt:lpstr>
      <vt:lpstr>3.1. Horizonte de evaluación</vt:lpstr>
      <vt:lpstr>Encuesta</vt:lpstr>
      <vt:lpstr>Determinación Fdp</vt:lpstr>
      <vt:lpstr>Determinación (Fde)</vt:lpstr>
      <vt:lpstr>Cálculo Demanda</vt:lpstr>
      <vt:lpstr>Cálculo Capacidad de Carga</vt:lpstr>
      <vt:lpstr>Brechas O-D</vt:lpstr>
      <vt:lpstr>Cronograma del proyecto</vt:lpstr>
      <vt:lpstr>Alternativa 1</vt:lpstr>
      <vt:lpstr>Alternativa 2</vt:lpstr>
      <vt:lpstr>Tamaño de las instalaciones</vt:lpstr>
      <vt:lpstr>Demanda insatisfecha</vt:lpstr>
      <vt:lpstr>Balance de instalaciones</vt:lpstr>
      <vt:lpstr>1.1. Costos Alternativa N1 PM</vt:lpstr>
      <vt:lpstr>1.2. Costos Alternativa N2 PM</vt:lpstr>
      <vt:lpstr>2. Costos O M PM</vt:lpstr>
      <vt:lpstr>3. FCI PM</vt:lpstr>
      <vt:lpstr>1. Beneficios sociales</vt:lpstr>
      <vt:lpstr>2.1. Costos Alternativa N1 PS</vt:lpstr>
      <vt:lpstr>2.2. Costos Alternativa N2 PS</vt:lpstr>
      <vt:lpstr>2.3. Costos O M PS</vt:lpstr>
      <vt:lpstr>2.4. FCI PS</vt:lpstr>
      <vt:lpstr>3. Indicadores de rentabilidad </vt:lpstr>
      <vt:lpstr>5.6.2.</vt:lpstr>
      <vt:lpstr>5.6.1.</vt:lpstr>
      <vt:lpstr>5.7. Plan de implemetación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dc:creator>
  <cp:lastModifiedBy>E. Edison Achalma Mendoza</cp:lastModifiedBy>
  <dcterms:created xsi:type="dcterms:W3CDTF">2021-12-12T23:13:19Z</dcterms:created>
  <dcterms:modified xsi:type="dcterms:W3CDTF">2022-01-09T15:29:02Z</dcterms:modified>
</cp:coreProperties>
</file>