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D:\ESTADÍSTICA PARA ECONOMISTAS\ESTADÍSTICA PARA ECONOMISTAS II\Clase_Estadistica Para Economistas II\Clase_22_Autocorrelacion\"/>
    </mc:Choice>
  </mc:AlternateContent>
  <xr:revisionPtr revIDLastSave="0" documentId="13_ncr:1_{75CC1375-5A86-4B32-886B-B67C675B174E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Hoja1" sheetId="1" r:id="rId1"/>
    <sheet name="Rachas" sheetId="2" r:id="rId2"/>
    <sheet name="Independencia" sheetId="3" r:id="rId3"/>
    <sheet name="Durbin_Watson" sheetId="4" r:id="rId4"/>
    <sheet name="B-G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78" i="4" l="1"/>
  <c r="T77" i="4"/>
  <c r="T76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7" i="4"/>
  <c r="M62" i="4" s="1"/>
  <c r="L61" i="4"/>
  <c r="N61" i="4" s="1"/>
  <c r="L60" i="4"/>
  <c r="N60" i="4" s="1"/>
  <c r="L59" i="4"/>
  <c r="N59" i="4" s="1"/>
  <c r="L58" i="4"/>
  <c r="N58" i="4" s="1"/>
  <c r="L57" i="4"/>
  <c r="N57" i="4" s="1"/>
  <c r="L56" i="4"/>
  <c r="N56" i="4" s="1"/>
  <c r="L55" i="4"/>
  <c r="N55" i="4"/>
  <c r="L54" i="4"/>
  <c r="N54" i="4" s="1"/>
  <c r="L53" i="4"/>
  <c r="N53" i="4" s="1"/>
  <c r="L52" i="4"/>
  <c r="N52" i="4"/>
  <c r="L51" i="4"/>
  <c r="N51" i="4" s="1"/>
  <c r="L50" i="4"/>
  <c r="N50" i="4" s="1"/>
  <c r="L49" i="4"/>
  <c r="N49" i="4" s="1"/>
  <c r="L48" i="4"/>
  <c r="N48" i="4" s="1"/>
  <c r="L47" i="4"/>
  <c r="N47" i="4"/>
  <c r="L46" i="4"/>
  <c r="N46" i="4" s="1"/>
  <c r="L45" i="4"/>
  <c r="N45" i="4" s="1"/>
  <c r="L44" i="4"/>
  <c r="N44" i="4"/>
  <c r="L43" i="4"/>
  <c r="N43" i="4" s="1"/>
  <c r="L42" i="4"/>
  <c r="N42" i="4" s="1"/>
  <c r="L41" i="4"/>
  <c r="N41" i="4" s="1"/>
  <c r="L40" i="4"/>
  <c r="N40" i="4" s="1"/>
  <c r="L39" i="4"/>
  <c r="N39" i="4"/>
  <c r="L38" i="4"/>
  <c r="N38" i="4" s="1"/>
  <c r="L37" i="4"/>
  <c r="N37" i="4" s="1"/>
  <c r="L36" i="4"/>
  <c r="N36" i="4"/>
  <c r="L35" i="4"/>
  <c r="N35" i="4" s="1"/>
  <c r="L34" i="4"/>
  <c r="N34" i="4" s="1"/>
  <c r="L33" i="4"/>
  <c r="N33" i="4" s="1"/>
  <c r="L32" i="4"/>
  <c r="N32" i="4" s="1"/>
  <c r="L31" i="4"/>
  <c r="N31" i="4"/>
  <c r="L30" i="4"/>
  <c r="N30" i="4" s="1"/>
  <c r="L29" i="4"/>
  <c r="N29" i="4" s="1"/>
  <c r="L28" i="4"/>
  <c r="N28" i="4"/>
  <c r="M28" i="4"/>
  <c r="R33" i="3"/>
  <c r="Q33" i="3"/>
  <c r="S32" i="3"/>
  <c r="S31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O32" i="2"/>
  <c r="O36" i="2" s="1"/>
  <c r="O38" i="2" s="1"/>
  <c r="O34" i="2"/>
  <c r="P42" i="2" s="1"/>
  <c r="N62" i="4" l="1"/>
  <c r="N64" i="4" s="1"/>
  <c r="S33" i="3"/>
  <c r="P44" i="2"/>
  <c r="Q43" i="3" l="1"/>
  <c r="Q54" i="3" s="1"/>
  <c r="Q57" i="3" s="1"/>
  <c r="Q60" i="3" s="1"/>
  <c r="R42" i="3"/>
  <c r="Q42" i="3"/>
  <c r="Q44" i="3" l="1"/>
  <c r="Q53" i="3"/>
  <c r="Q56" i="3" s="1"/>
  <c r="Q59" i="3" s="1"/>
  <c r="S42" i="3"/>
  <c r="R53" i="3"/>
  <c r="R56" i="3" s="1"/>
  <c r="R59" i="3" s="1"/>
  <c r="R54" i="3"/>
  <c r="R57" i="3"/>
  <c r="R60" i="3"/>
  <c r="Q63" i="3"/>
  <c r="R63" i="3"/>
  <c r="S43" i="3"/>
  <c r="S44" i="3"/>
  <c r="R43" i="3"/>
  <c r="R44" i="3"/>
</calcChain>
</file>

<file path=xl/sharedStrings.xml><?xml version="1.0" encoding="utf-8"?>
<sst xmlns="http://schemas.openxmlformats.org/spreadsheetml/2006/main" count="135" uniqueCount="55">
  <si>
    <t>I80</t>
  </si>
  <si>
    <t>PIBCF80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</si>
  <si>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</si>
  <si>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</si>
  <si>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</si>
  <si>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</si>
  <si>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</si>
  <si>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</si>
  <si>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</si>
  <si>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</si>
  <si>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</si>
  <si>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</si>
  <si>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</si>
  <si>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</si>
  <si>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</si>
  <si>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</si>
  <si>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</si>
  <si>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</si>
  <si>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</si>
  <si>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</si>
  <si>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</si>
  <si>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</si>
  <si>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</si>
  <si>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</si>
  <si>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</si>
  <si>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</si>
  <si>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Variable X 1</t>
  </si>
  <si>
    <t>Análisis de los residuales</t>
  </si>
  <si>
    <t>Observación</t>
  </si>
  <si>
    <t>Pronóstico para Y</t>
  </si>
  <si>
    <t>Rachas=</t>
  </si>
  <si>
    <t>N1=</t>
  </si>
  <si>
    <t>N2=</t>
  </si>
  <si>
    <t>N=</t>
  </si>
  <si>
    <t>E( R)=</t>
  </si>
  <si>
    <t>VAR( R)=</t>
  </si>
  <si>
    <t>S( R)=</t>
  </si>
  <si>
    <t>Nivel de significancia: 5%</t>
  </si>
  <si>
    <t>Inferior=</t>
  </si>
  <si>
    <t>Intervalo:</t>
  </si>
  <si>
    <t>Superior=</t>
  </si>
  <si>
    <t>Frecuencia Observada:</t>
  </si>
  <si>
    <t>+</t>
  </si>
  <si>
    <t>-</t>
  </si>
  <si>
    <t>Residuos (-1)</t>
  </si>
  <si>
    <t>Frecuencia esperada:</t>
  </si>
  <si>
    <t>Chi-Cuadrado</t>
  </si>
  <si>
    <t>P-valor</t>
  </si>
  <si>
    <t>e2</t>
  </si>
  <si>
    <t>(e-e(-1))2</t>
  </si>
  <si>
    <t>DW=</t>
  </si>
  <si>
    <t>Autocorrelación positiva</t>
  </si>
  <si>
    <t>Zona de indecisión</t>
  </si>
  <si>
    <t>No Atocorrelacion</t>
  </si>
  <si>
    <t>Autocorrelación negativa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</si>
</sst>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3" borderId="0" xfId="0" applyFill="1" applyBorder="1" applyAlignment="1"/>
    <xf numFmtId="0" fontId="0" fillId="3" borderId="1" xfId="0" applyFill="1" applyBorder="1" applyAlignment="1"/>
    <xf numFmtId="0" fontId="1" fillId="4" borderId="0" xfId="0" applyFont="1" applyFill="1"/>
    <xf numFmtId="0" fontId="1" fillId="0" borderId="0" xfId="0" applyFont="1"/>
    <xf numFmtId="0" fontId="2" fillId="4" borderId="0" xfId="0" applyFont="1" applyFill="1" applyAlignment="1">
      <alignment horizontal="center"/>
    </xf>
    <xf numFmtId="0" fontId="0" fillId="5" borderId="0" xfId="0" applyFill="1" applyBorder="1" applyAlignment="1"/>
    <xf numFmtId="0" fontId="0" fillId="5" borderId="0" xfId="0" applyFill="1"/>
    <xf numFmtId="0" fontId="0" fillId="2" borderId="0" xfId="0" applyFill="1"/>
    <xf numFmtId="0" fontId="0" fillId="6" borderId="0" xfId="0" applyFill="1" applyBorder="1" applyAlignment="1"/>
    <xf numFmtId="0" fontId="0" fillId="6" borderId="0" xfId="0" applyFill="1"/>
    <xf numFmtId="0" fontId="0" fillId="6" borderId="1" xfId="0" applyFill="1" applyBorder="1" applyAlignment="1"/>
    <xf numFmtId="0" fontId="1" fillId="7" borderId="0" xfId="0" applyFont="1" applyFill="1"/>
    <xf numFmtId="0" fontId="2" fillId="7" borderId="0" xfId="0" applyFont="1" applyFill="1"/>
    <xf numFmtId="0" fontId="2" fillId="3" borderId="0" xfId="0" applyFont="1" applyFill="1"/>
    <xf numFmtId="0" fontId="1" fillId="3" borderId="0" xfId="0" applyFont="1" applyFill="1"/>
    <xf numFmtId="0" fontId="4" fillId="3" borderId="0" xfId="0" applyFont="1" applyFill="1"/>
    <xf numFmtId="0" fontId="5" fillId="4" borderId="0" xfId="0" quotePrefix="1" applyFont="1" applyFill="1" applyAlignment="1">
      <alignment horizontal="center"/>
    </xf>
    <xf numFmtId="0" fontId="0" fillId="0" borderId="3" xfId="0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4" fontId="0" fillId="0" borderId="0" xfId="0" applyNumberFormat="1"/>
    <xf numFmtId="0" fontId="2" fillId="7" borderId="0" xfId="0" applyFont="1" applyFill="1" applyAlignment="1">
      <alignment horizontal="center"/>
    </xf>
    <xf numFmtId="0" fontId="0" fillId="7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8" borderId="5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wrapText="1"/>
    </xf>
    <xf numFmtId="0" fontId="1" fillId="4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2" Type="http://schemas.openxmlformats.org/officeDocument/2006/relationships/image" Target="../media/image6.emf"/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35</xdr:row>
          <xdr:rowOff>0</xdr:rowOff>
        </xdr:from>
        <xdr:to>
          <xdr:col>22</xdr:col>
          <xdr:colOff>247650</xdr:colOff>
          <xdr:row>39</xdr:row>
          <xdr:rowOff>76200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41</xdr:row>
          <xdr:rowOff>0</xdr:rowOff>
        </xdr:from>
        <xdr:to>
          <xdr:col>26</xdr:col>
          <xdr:colOff>95250</xdr:colOff>
          <xdr:row>43</xdr:row>
          <xdr:rowOff>47625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29</xdr:row>
          <xdr:rowOff>0</xdr:rowOff>
        </xdr:from>
        <xdr:to>
          <xdr:col>21</xdr:col>
          <xdr:colOff>76200</xdr:colOff>
          <xdr:row>33</xdr:row>
          <xdr:rowOff>28575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45</xdr:row>
          <xdr:rowOff>38100</xdr:rowOff>
        </xdr:from>
        <xdr:to>
          <xdr:col>18</xdr:col>
          <xdr:colOff>457200</xdr:colOff>
          <xdr:row>49</xdr:row>
          <xdr:rowOff>152400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2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381000</xdr:colOff>
      <xdr:row>65</xdr:row>
      <xdr:rowOff>38100</xdr:rowOff>
    </xdr:from>
    <xdr:to>
      <xdr:col>11</xdr:col>
      <xdr:colOff>762000</xdr:colOff>
      <xdr:row>77</xdr:row>
      <xdr:rowOff>38100</xdr:rowOff>
    </xdr:to>
    <xdr:pic>
      <xdr:nvPicPr>
        <xdr:cNvPr id="3073" name="Picture 2">
          <a:extLst>
            <a:ext uri="{FF2B5EF4-FFF2-40B4-BE49-F238E27FC236}">
              <a16:creationId xmlns:a16="http://schemas.microsoft.com/office/drawing/2014/main" id="{86F235B6-B821-4A11-8D4C-4DFEBD6819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12496800"/>
          <a:ext cx="6477000" cy="2295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2700">
              <a:solidFill>
                <a:srgbClr val="000000"/>
              </a:solidFill>
              <a:miter lim="800000"/>
              <a:headEnd type="none" w="sm" len="sm"/>
              <a:tailEnd type="none" w="sm" len="sm"/>
            </a14:hiddenLine>
          </a:ext>
        </a:extLst>
      </xdr:spPr>
    </xdr:pic>
    <xdr:clientData/>
  </xdr:twoCellAnchor>
  <xdr:twoCellAnchor editAs="oneCell">
    <xdr:from>
      <xdr:col>9</xdr:col>
      <xdr:colOff>0</xdr:colOff>
      <xdr:row>79</xdr:row>
      <xdr:rowOff>0</xdr:rowOff>
    </xdr:from>
    <xdr:to>
      <xdr:col>24</xdr:col>
      <xdr:colOff>257175</xdr:colOff>
      <xdr:row>83</xdr:row>
      <xdr:rowOff>38100</xdr:rowOff>
    </xdr:to>
    <xdr:pic>
      <xdr:nvPicPr>
        <xdr:cNvPr id="3074" name="Imagen 1">
          <a:extLst>
            <a:ext uri="{FF2B5EF4-FFF2-40B4-BE49-F238E27FC236}">
              <a16:creationId xmlns:a16="http://schemas.microsoft.com/office/drawing/2014/main" id="{47822DDC-5E27-4FBF-AA5C-90411181B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15135225"/>
          <a:ext cx="11801475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38100</xdr:colOff>
      <xdr:row>83</xdr:row>
      <xdr:rowOff>180975</xdr:rowOff>
    </xdr:from>
    <xdr:to>
      <xdr:col>27</xdr:col>
      <xdr:colOff>561975</xdr:colOff>
      <xdr:row>178</xdr:row>
      <xdr:rowOff>19050</xdr:rowOff>
    </xdr:to>
    <xdr:pic>
      <xdr:nvPicPr>
        <xdr:cNvPr id="3075" name="Imagen 2">
          <a:extLst>
            <a:ext uri="{FF2B5EF4-FFF2-40B4-BE49-F238E27FC236}">
              <a16:creationId xmlns:a16="http://schemas.microsoft.com/office/drawing/2014/main" id="{30A3A4CD-003B-4F6E-9A25-EDE424FB9B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96100" y="16078200"/>
          <a:ext cx="14354175" cy="17935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4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4.emf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39"/>
  <sheetViews>
    <sheetView tabSelected="1" workbookViewId="0">
      <selection activeCell="B41" sqref="B41"/>
    </sheetView>
  </sheetViews>
  <sheetFormatPr baseColWidth="10" defaultRowHeight="15" x14ac:dyDescent="0.25"/>
  <sheetData>
    <row r="3" spans="2:4" x14ac:dyDescent="0.25">
      <c r="C3" t="s">
        <v>0</v>
      </c>
      <c r="D3" t="s">
        <v>1</v>
      </c>
    </row>
    <row r="5" spans="2:4" x14ac:dyDescent="0.25">
      <c r="B5">
        <v>1964</v>
      </c>
      <c r="C5">
        <v>1691638</v>
      </c>
      <c r="D5">
        <v>7008131</v>
      </c>
    </row>
    <row r="6" spans="2:4" x14ac:dyDescent="0.25">
      <c r="B6">
        <v>1965</v>
      </c>
      <c r="C6">
        <v>1973577</v>
      </c>
      <c r="D6">
        <v>7416683</v>
      </c>
    </row>
    <row r="7" spans="2:4" x14ac:dyDescent="0.25">
      <c r="B7">
        <v>1966</v>
      </c>
      <c r="C7">
        <v>2224517</v>
      </c>
      <c r="D7">
        <v>7965995</v>
      </c>
    </row>
    <row r="8" spans="2:4" x14ac:dyDescent="0.25">
      <c r="B8">
        <v>1967</v>
      </c>
      <c r="C8">
        <v>2318902</v>
      </c>
      <c r="D8">
        <v>8352045</v>
      </c>
    </row>
    <row r="9" spans="2:4" x14ac:dyDescent="0.25">
      <c r="B9">
        <v>1968</v>
      </c>
      <c r="C9">
        <v>2523994</v>
      </c>
      <c r="D9">
        <v>8880574</v>
      </c>
    </row>
    <row r="10" spans="2:4" x14ac:dyDescent="0.25">
      <c r="B10">
        <v>1969</v>
      </c>
      <c r="C10">
        <v>2825264</v>
      </c>
      <c r="D10">
        <v>9667580</v>
      </c>
    </row>
    <row r="11" spans="2:4" x14ac:dyDescent="0.25">
      <c r="B11">
        <v>1970</v>
      </c>
      <c r="C11">
        <v>2881700</v>
      </c>
      <c r="D11">
        <v>10132122</v>
      </c>
    </row>
    <row r="12" spans="2:4" x14ac:dyDescent="0.25">
      <c r="B12">
        <v>1971</v>
      </c>
      <c r="C12">
        <v>2796600</v>
      </c>
      <c r="D12">
        <v>10646712</v>
      </c>
    </row>
    <row r="13" spans="2:4" x14ac:dyDescent="0.25">
      <c r="B13">
        <v>1972</v>
      </c>
      <c r="C13">
        <v>3192900</v>
      </c>
      <c r="D13">
        <v>11543963</v>
      </c>
    </row>
    <row r="14" spans="2:4" x14ac:dyDescent="0.25">
      <c r="B14">
        <v>1973</v>
      </c>
      <c r="C14">
        <v>3608900</v>
      </c>
      <c r="D14">
        <v>12451110</v>
      </c>
    </row>
    <row r="15" spans="2:4" x14ac:dyDescent="0.25">
      <c r="B15">
        <v>1974</v>
      </c>
      <c r="C15">
        <v>3834000</v>
      </c>
      <c r="D15">
        <v>13133638</v>
      </c>
    </row>
    <row r="16" spans="2:4" x14ac:dyDescent="0.25">
      <c r="B16">
        <v>1975</v>
      </c>
      <c r="C16">
        <v>3660700</v>
      </c>
      <c r="D16">
        <v>13256827</v>
      </c>
    </row>
    <row r="17" spans="2:4" x14ac:dyDescent="0.25">
      <c r="B17">
        <v>1976</v>
      </c>
      <c r="C17">
        <v>3631500</v>
      </c>
      <c r="D17">
        <v>13692272</v>
      </c>
    </row>
    <row r="18" spans="2:4" x14ac:dyDescent="0.25">
      <c r="B18">
        <v>1977</v>
      </c>
      <c r="C18">
        <v>3597300</v>
      </c>
      <c r="D18">
        <v>14076131</v>
      </c>
    </row>
    <row r="19" spans="2:4" x14ac:dyDescent="0.25">
      <c r="B19">
        <v>1978</v>
      </c>
      <c r="C19">
        <v>3499100</v>
      </c>
      <c r="D19">
        <v>14367524</v>
      </c>
    </row>
    <row r="20" spans="2:4" x14ac:dyDescent="0.25">
      <c r="B20">
        <v>1979</v>
      </c>
      <c r="C20">
        <v>3345900</v>
      </c>
      <c r="D20">
        <v>14340600</v>
      </c>
    </row>
    <row r="21" spans="2:4" x14ac:dyDescent="0.25">
      <c r="B21">
        <v>1980</v>
      </c>
      <c r="C21">
        <v>3368206</v>
      </c>
      <c r="D21">
        <v>14514697</v>
      </c>
    </row>
    <row r="22" spans="2:4" x14ac:dyDescent="0.25">
      <c r="B22">
        <v>1981</v>
      </c>
      <c r="C22">
        <v>3258623</v>
      </c>
      <c r="D22">
        <v>14382646</v>
      </c>
    </row>
    <row r="23" spans="2:4" x14ac:dyDescent="0.25">
      <c r="B23">
        <v>1982</v>
      </c>
      <c r="C23">
        <v>3275017</v>
      </c>
      <c r="D23">
        <v>14560964</v>
      </c>
    </row>
    <row r="24" spans="2:4" x14ac:dyDescent="0.25">
      <c r="B24">
        <v>1983</v>
      </c>
      <c r="C24">
        <v>3191739</v>
      </c>
      <c r="D24">
        <v>14749869</v>
      </c>
    </row>
    <row r="25" spans="2:4" x14ac:dyDescent="0.25">
      <c r="B25">
        <v>1984</v>
      </c>
      <c r="C25">
        <v>3006771</v>
      </c>
      <c r="D25">
        <v>15020284</v>
      </c>
    </row>
    <row r="26" spans="2:4" x14ac:dyDescent="0.25">
      <c r="B26">
        <v>1985</v>
      </c>
      <c r="C26">
        <v>3131362</v>
      </c>
      <c r="D26">
        <v>15226793</v>
      </c>
    </row>
    <row r="27" spans="2:4" x14ac:dyDescent="0.25">
      <c r="B27">
        <v>1986</v>
      </c>
      <c r="C27">
        <v>3444162</v>
      </c>
      <c r="D27">
        <v>15619134</v>
      </c>
    </row>
    <row r="28" spans="2:4" x14ac:dyDescent="0.25">
      <c r="B28">
        <v>1987</v>
      </c>
      <c r="C28">
        <v>3922093</v>
      </c>
      <c r="D28">
        <v>16566848</v>
      </c>
    </row>
    <row r="29" spans="2:4" x14ac:dyDescent="0.25">
      <c r="B29">
        <v>1988</v>
      </c>
      <c r="C29">
        <v>4447722</v>
      </c>
      <c r="D29">
        <v>17473444</v>
      </c>
    </row>
    <row r="30" spans="2:4" x14ac:dyDescent="0.25">
      <c r="B30">
        <v>1989</v>
      </c>
      <c r="C30">
        <v>5072501</v>
      </c>
      <c r="D30">
        <v>18280477</v>
      </c>
    </row>
    <row r="31" spans="2:4" x14ac:dyDescent="0.25">
      <c r="B31">
        <v>1990</v>
      </c>
      <c r="C31">
        <v>5415221</v>
      </c>
      <c r="D31">
        <v>18945923</v>
      </c>
    </row>
    <row r="32" spans="2:4" x14ac:dyDescent="0.25">
      <c r="B32">
        <v>1991</v>
      </c>
      <c r="C32">
        <v>5522849</v>
      </c>
      <c r="D32">
        <v>19360343</v>
      </c>
    </row>
    <row r="33" spans="2:4" x14ac:dyDescent="0.25">
      <c r="B33">
        <v>1992</v>
      </c>
      <c r="C33">
        <v>5277388</v>
      </c>
      <c r="D33">
        <v>19476045</v>
      </c>
    </row>
    <row r="34" spans="2:4" x14ac:dyDescent="0.25">
      <c r="B34">
        <v>1993</v>
      </c>
      <c r="C34">
        <v>4801556</v>
      </c>
      <c r="D34">
        <v>19418028</v>
      </c>
    </row>
    <row r="35" spans="2:4" x14ac:dyDescent="0.25">
      <c r="B35">
        <v>1994</v>
      </c>
      <c r="C35">
        <v>4901792</v>
      </c>
      <c r="D35">
        <v>19861229</v>
      </c>
    </row>
    <row r="36" spans="2:4" x14ac:dyDescent="0.25">
      <c r="B36">
        <v>1995</v>
      </c>
      <c r="C36">
        <v>5298754</v>
      </c>
      <c r="D36">
        <v>20418648</v>
      </c>
    </row>
    <row r="37" spans="2:4" x14ac:dyDescent="0.25">
      <c r="B37">
        <v>1996</v>
      </c>
      <c r="C37">
        <v>5374902</v>
      </c>
      <c r="D37">
        <v>20923401</v>
      </c>
    </row>
    <row r="38" spans="2:4" x14ac:dyDescent="0.25">
      <c r="B38">
        <v>1997</v>
      </c>
      <c r="C38">
        <v>5688304</v>
      </c>
      <c r="D38">
        <v>21623343</v>
      </c>
    </row>
    <row r="39" spans="2:4" x14ac:dyDescent="0.25">
      <c r="B39">
        <v>1998</v>
      </c>
      <c r="C39">
        <v>6188746</v>
      </c>
      <c r="D39">
        <v>22441007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R62"/>
  <sheetViews>
    <sheetView topLeftCell="F23" workbookViewId="0">
      <selection activeCell="Q26" sqref="Q26"/>
    </sheetView>
  </sheetViews>
  <sheetFormatPr baseColWidth="10" defaultRowHeight="15" x14ac:dyDescent="0.25"/>
  <sheetData>
    <row r="2" spans="2:15" x14ac:dyDescent="0.25">
      <c r="C2" t="s">
        <v>0</v>
      </c>
      <c r="D2" t="s">
        <v>1</v>
      </c>
    </row>
    <row r="4" spans="2:15" x14ac:dyDescent="0.25">
      <c r="B4">
        <v>1964</v>
      </c>
      <c r="C4">
        <v>1691638</v>
      </c>
      <c r="D4">
        <v>7008131</v>
      </c>
      <c r="J4" t="s">
        <v>2</v>
      </c>
    </row>
    <row r="5" spans="2:15" ht="15.75" thickBot="1" x14ac:dyDescent="0.3">
      <c r="B5">
        <v>1965</v>
      </c>
      <c r="C5">
        <v>1973577</v>
      </c>
      <c r="D5">
        <v>7416683</v>
      </c>
    </row>
    <row r="6" spans="2:15" x14ac:dyDescent="0.25">
      <c r="B6">
        <v>1966</v>
      </c>
      <c r="C6">
        <v>2224517</v>
      </c>
      <c r="D6">
        <v>7965995</v>
      </c>
      <c r="J6" s="4" t="s">
        <v>3</v>
      </c>
      <c r="K6" s="4"/>
    </row>
    <row r="7" spans="2:15" x14ac:dyDescent="0.25">
      <c r="B7">
        <v>1967</v>
      </c>
      <c r="C7">
        <v>2318902</v>
      </c>
      <c r="D7">
        <v>8352045</v>
      </c>
      <c r="J7" s="1" t="s">
        <v>4</v>
      </c>
      <c r="K7" s="1">
        <v>0.94696290252040582</v>
      </c>
    </row>
    <row r="8" spans="2:15" x14ac:dyDescent="0.25">
      <c r="B8">
        <v>1968</v>
      </c>
      <c r="C8">
        <v>2523994</v>
      </c>
      <c r="D8">
        <v>8880574</v>
      </c>
      <c r="J8" s="1" t="s">
        <v>5</v>
      </c>
      <c r="K8" s="1">
        <v>0.89673873874987164</v>
      </c>
    </row>
    <row r="9" spans="2:15" x14ac:dyDescent="0.25">
      <c r="B9">
        <v>1969</v>
      </c>
      <c r="C9">
        <v>2825264</v>
      </c>
      <c r="D9">
        <v>9667580</v>
      </c>
      <c r="J9" s="1" t="s">
        <v>6</v>
      </c>
      <c r="K9" s="1">
        <v>0.89360960962107983</v>
      </c>
    </row>
    <row r="10" spans="2:15" x14ac:dyDescent="0.25">
      <c r="B10">
        <v>1970</v>
      </c>
      <c r="C10">
        <v>2881700</v>
      </c>
      <c r="D10">
        <v>10132122</v>
      </c>
      <c r="J10" s="1" t="s">
        <v>7</v>
      </c>
      <c r="K10" s="1">
        <v>379458.20315951767</v>
      </c>
    </row>
    <row r="11" spans="2:15" ht="15.75" thickBot="1" x14ac:dyDescent="0.3">
      <c r="B11">
        <v>1971</v>
      </c>
      <c r="C11">
        <v>2796600</v>
      </c>
      <c r="D11">
        <v>10646712</v>
      </c>
      <c r="J11" s="2" t="s">
        <v>8</v>
      </c>
      <c r="K11" s="2">
        <v>35</v>
      </c>
    </row>
    <row r="12" spans="2:15" x14ac:dyDescent="0.25">
      <c r="B12">
        <v>1972</v>
      </c>
      <c r="C12">
        <v>3192900</v>
      </c>
      <c r="D12">
        <v>11543963</v>
      </c>
    </row>
    <row r="13" spans="2:15" ht="15.75" thickBot="1" x14ac:dyDescent="0.3">
      <c r="B13">
        <v>1973</v>
      </c>
      <c r="C13">
        <v>3608900</v>
      </c>
      <c r="D13">
        <v>12451110</v>
      </c>
      <c r="J13" t="s">
        <v>9</v>
      </c>
    </row>
    <row r="14" spans="2:15" x14ac:dyDescent="0.25">
      <c r="B14">
        <v>1974</v>
      </c>
      <c r="C14">
        <v>3834000</v>
      </c>
      <c r="D14">
        <v>13133638</v>
      </c>
      <c r="J14" s="3"/>
      <c r="K14" s="3" t="s">
        <v>14</v>
      </c>
      <c r="L14" s="3" t="s">
        <v>15</v>
      </c>
      <c r="M14" s="3" t="s">
        <v>16</v>
      </c>
      <c r="N14" s="3" t="s">
        <v>17</v>
      </c>
      <c r="O14" s="3" t="s">
        <v>18</v>
      </c>
    </row>
    <row r="15" spans="2:15" x14ac:dyDescent="0.25">
      <c r="B15">
        <v>1975</v>
      </c>
      <c r="C15">
        <v>3660700</v>
      </c>
      <c r="D15">
        <v>13256827</v>
      </c>
      <c r="J15" s="1" t="s">
        <v>10</v>
      </c>
      <c r="K15" s="1">
        <v>1</v>
      </c>
      <c r="L15" s="1">
        <v>41263906227401.641</v>
      </c>
      <c r="M15" s="1">
        <v>41263906227401.641</v>
      </c>
      <c r="N15" s="1">
        <v>286.57773515921457</v>
      </c>
      <c r="O15" s="1">
        <v>7.7913016277876808E-18</v>
      </c>
    </row>
    <row r="16" spans="2:15" x14ac:dyDescent="0.25">
      <c r="B16">
        <v>1976</v>
      </c>
      <c r="C16">
        <v>3631500</v>
      </c>
      <c r="D16">
        <v>13692272</v>
      </c>
      <c r="J16" s="1" t="s">
        <v>11</v>
      </c>
      <c r="K16" s="1">
        <v>33</v>
      </c>
      <c r="L16" s="1">
        <v>4751621422186.6426</v>
      </c>
      <c r="M16" s="1">
        <v>143988527945.04977</v>
      </c>
      <c r="N16" s="1"/>
      <c r="O16" s="1"/>
    </row>
    <row r="17" spans="2:18" ht="15.75" thickBot="1" x14ac:dyDescent="0.3">
      <c r="B17">
        <v>1977</v>
      </c>
      <c r="C17">
        <v>3597300</v>
      </c>
      <c r="D17">
        <v>14076131</v>
      </c>
      <c r="J17" s="2" t="s">
        <v>12</v>
      </c>
      <c r="K17" s="2">
        <v>34</v>
      </c>
      <c r="L17" s="2">
        <v>46015527649588.281</v>
      </c>
      <c r="M17" s="2"/>
      <c r="N17" s="2"/>
      <c r="O17" s="2"/>
    </row>
    <row r="18" spans="2:18" ht="15.75" thickBot="1" x14ac:dyDescent="0.3">
      <c r="B18">
        <v>1978</v>
      </c>
      <c r="C18">
        <v>3499100</v>
      </c>
      <c r="D18">
        <v>14367524</v>
      </c>
    </row>
    <row r="19" spans="2:18" x14ac:dyDescent="0.25">
      <c r="B19">
        <v>1979</v>
      </c>
      <c r="C19">
        <v>3345900</v>
      </c>
      <c r="D19">
        <v>14340600</v>
      </c>
      <c r="J19" s="3"/>
      <c r="K19" s="3" t="s">
        <v>19</v>
      </c>
      <c r="L19" s="3" t="s">
        <v>7</v>
      </c>
      <c r="M19" s="3" t="s">
        <v>20</v>
      </c>
      <c r="N19" s="3" t="s">
        <v>21</v>
      </c>
      <c r="O19" s="3" t="s">
        <v>22</v>
      </c>
      <c r="P19" s="3" t="s">
        <v>23</v>
      </c>
      <c r="Q19" s="3" t="s">
        <v>24</v>
      </c>
      <c r="R19" s="3" t="s">
        <v>25</v>
      </c>
    </row>
    <row r="20" spans="2:18" x14ac:dyDescent="0.25">
      <c r="B20">
        <v>1980</v>
      </c>
      <c r="C20">
        <v>3368206</v>
      </c>
      <c r="D20">
        <v>14514697</v>
      </c>
      <c r="J20" s="1" t="s">
        <v>13</v>
      </c>
      <c r="K20" s="1">
        <v>10215.966515631415</v>
      </c>
      <c r="L20" s="1">
        <v>231568.67013404856</v>
      </c>
      <c r="M20" s="1">
        <v>4.4116358701363531E-2</v>
      </c>
      <c r="N20" s="1">
        <v>0.96507752681671932</v>
      </c>
      <c r="O20" s="1">
        <v>-460914.03528209042</v>
      </c>
      <c r="P20" s="1">
        <v>481345.96831335325</v>
      </c>
      <c r="Q20" s="1">
        <v>-460914.03528209042</v>
      </c>
      <c r="R20" s="1">
        <v>481345.96831335325</v>
      </c>
    </row>
    <row r="21" spans="2:18" ht="15.75" thickBot="1" x14ac:dyDescent="0.3">
      <c r="B21">
        <v>1981</v>
      </c>
      <c r="C21">
        <v>3258623</v>
      </c>
      <c r="D21">
        <v>14382646</v>
      </c>
      <c r="J21" s="2" t="s">
        <v>26</v>
      </c>
      <c r="K21" s="2">
        <v>0.25559889782565937</v>
      </c>
      <c r="L21" s="2">
        <v>1.5098637338383469E-2</v>
      </c>
      <c r="M21" s="2">
        <v>16.928607005870703</v>
      </c>
      <c r="N21" s="2">
        <v>7.7913016277876808E-18</v>
      </c>
      <c r="O21" s="2">
        <v>0.22488048919007841</v>
      </c>
      <c r="P21" s="2">
        <v>0.28631730646124032</v>
      </c>
      <c r="Q21" s="2">
        <v>0.22488048919007841</v>
      </c>
      <c r="R21" s="2">
        <v>0.28631730646124032</v>
      </c>
    </row>
    <row r="22" spans="2:18" x14ac:dyDescent="0.25">
      <c r="B22">
        <v>1982</v>
      </c>
      <c r="C22">
        <v>3275017</v>
      </c>
      <c r="D22">
        <v>14560964</v>
      </c>
    </row>
    <row r="23" spans="2:18" x14ac:dyDescent="0.25">
      <c r="B23">
        <v>1983</v>
      </c>
      <c r="C23">
        <v>3191739</v>
      </c>
      <c r="D23">
        <v>14749869</v>
      </c>
    </row>
    <row r="24" spans="2:18" x14ac:dyDescent="0.25">
      <c r="B24">
        <v>1984</v>
      </c>
      <c r="C24">
        <v>3006771</v>
      </c>
      <c r="D24">
        <v>15020284</v>
      </c>
    </row>
    <row r="25" spans="2:18" x14ac:dyDescent="0.25">
      <c r="B25">
        <v>1985</v>
      </c>
      <c r="C25">
        <v>3131362</v>
      </c>
      <c r="D25">
        <v>15226793</v>
      </c>
      <c r="J25" t="s">
        <v>27</v>
      </c>
    </row>
    <row r="26" spans="2:18" ht="15.75" thickBot="1" x14ac:dyDescent="0.3">
      <c r="B26">
        <v>1986</v>
      </c>
      <c r="C26">
        <v>3444162</v>
      </c>
      <c r="D26">
        <v>15619134</v>
      </c>
    </row>
    <row r="27" spans="2:18" x14ac:dyDescent="0.25">
      <c r="B27">
        <v>1987</v>
      </c>
      <c r="C27">
        <v>3922093</v>
      </c>
      <c r="D27">
        <v>16566848</v>
      </c>
      <c r="J27" s="3" t="s">
        <v>28</v>
      </c>
      <c r="K27" s="3" t="s">
        <v>29</v>
      </c>
      <c r="L27" s="3" t="s">
        <v>11</v>
      </c>
    </row>
    <row r="28" spans="2:18" x14ac:dyDescent="0.25">
      <c r="B28">
        <v>1988</v>
      </c>
      <c r="C28">
        <v>4447722</v>
      </c>
      <c r="D28">
        <v>17473444</v>
      </c>
      <c r="J28" s="1">
        <v>1</v>
      </c>
      <c r="K28" s="6">
        <v>1801486.5259334673</v>
      </c>
      <c r="L28" s="5">
        <v>-109848.52593346732</v>
      </c>
      <c r="N28" s="8" t="s">
        <v>30</v>
      </c>
      <c r="O28">
        <v>6</v>
      </c>
    </row>
    <row r="29" spans="2:18" x14ac:dyDescent="0.25">
      <c r="B29">
        <v>1989</v>
      </c>
      <c r="C29">
        <v>5072501</v>
      </c>
      <c r="D29">
        <v>18280477</v>
      </c>
      <c r="J29" s="1">
        <v>2</v>
      </c>
      <c r="K29" s="6">
        <v>1905911.9668379361</v>
      </c>
      <c r="L29" s="1">
        <v>67665.033162063919</v>
      </c>
    </row>
    <row r="30" spans="2:18" x14ac:dyDescent="0.25">
      <c r="B30">
        <v>1990</v>
      </c>
      <c r="C30">
        <v>5415221</v>
      </c>
      <c r="D30">
        <v>18945923</v>
      </c>
      <c r="J30" s="1">
        <v>1</v>
      </c>
      <c r="K30" s="6">
        <v>2046315.5086003449</v>
      </c>
      <c r="L30" s="1">
        <v>178201.49139965512</v>
      </c>
      <c r="N30" s="8" t="s">
        <v>31</v>
      </c>
      <c r="O30">
        <v>15</v>
      </c>
    </row>
    <row r="31" spans="2:18" x14ac:dyDescent="0.25">
      <c r="B31">
        <v>1991</v>
      </c>
      <c r="C31">
        <v>5522849</v>
      </c>
      <c r="D31">
        <v>19360343</v>
      </c>
      <c r="J31" s="1">
        <v>2</v>
      </c>
      <c r="K31" s="6">
        <v>2144989.4631059407</v>
      </c>
      <c r="L31" s="1">
        <v>173912.53689405927</v>
      </c>
      <c r="N31" s="8" t="s">
        <v>32</v>
      </c>
      <c r="O31">
        <v>21</v>
      </c>
    </row>
    <row r="32" spans="2:18" x14ac:dyDescent="0.25">
      <c r="B32">
        <v>1992</v>
      </c>
      <c r="C32">
        <v>5277388</v>
      </c>
      <c r="D32">
        <v>19476045</v>
      </c>
      <c r="J32" s="1">
        <v>3</v>
      </c>
      <c r="K32" s="6">
        <v>2280080.8929748386</v>
      </c>
      <c r="L32" s="1">
        <v>243913.10702516139</v>
      </c>
      <c r="N32" s="8" t="s">
        <v>33</v>
      </c>
      <c r="O32">
        <f>+O30+O31</f>
        <v>36</v>
      </c>
    </row>
    <row r="33" spans="2:17" x14ac:dyDescent="0.25">
      <c r="B33">
        <v>1993</v>
      </c>
      <c r="C33">
        <v>4801556</v>
      </c>
      <c r="D33">
        <v>19418028</v>
      </c>
      <c r="J33" s="1">
        <v>4</v>
      </c>
      <c r="K33" s="6">
        <v>2481238.7591570192</v>
      </c>
      <c r="L33" s="1">
        <v>344025.2408429808</v>
      </c>
    </row>
    <row r="34" spans="2:17" x14ac:dyDescent="0.25">
      <c r="B34">
        <v>1994</v>
      </c>
      <c r="C34">
        <v>4901792</v>
      </c>
      <c r="D34">
        <v>19861229</v>
      </c>
      <c r="J34" s="1">
        <v>5</v>
      </c>
      <c r="K34" s="6">
        <v>2599975.1823507468</v>
      </c>
      <c r="L34" s="1">
        <v>281724.81764925318</v>
      </c>
      <c r="N34" s="8" t="s">
        <v>34</v>
      </c>
      <c r="O34">
        <f>((2*O30*O31)/O32)+1</f>
        <v>18.5</v>
      </c>
    </row>
    <row r="35" spans="2:17" x14ac:dyDescent="0.25">
      <c r="B35">
        <v>1995</v>
      </c>
      <c r="C35">
        <v>5298754</v>
      </c>
      <c r="D35">
        <v>20418648</v>
      </c>
      <c r="J35" s="1">
        <v>6</v>
      </c>
      <c r="K35" s="6">
        <v>2731503.8191828527</v>
      </c>
      <c r="L35" s="1">
        <v>65096.180817147251</v>
      </c>
    </row>
    <row r="36" spans="2:17" x14ac:dyDescent="0.25">
      <c r="B36">
        <v>1996</v>
      </c>
      <c r="C36">
        <v>5374902</v>
      </c>
      <c r="D36">
        <v>20923401</v>
      </c>
      <c r="J36" s="1">
        <v>7</v>
      </c>
      <c r="K36" s="6">
        <v>2960840.1858558236</v>
      </c>
      <c r="L36" s="1">
        <v>232059.81414417643</v>
      </c>
      <c r="N36" s="8" t="s">
        <v>35</v>
      </c>
      <c r="O36">
        <f>(2*O30*O31*(2*O30*O31-O32))/(O32*O32*(O32-1))</f>
        <v>8.25</v>
      </c>
    </row>
    <row r="37" spans="2:17" x14ac:dyDescent="0.25">
      <c r="B37">
        <v>1997</v>
      </c>
      <c r="C37">
        <v>5688304</v>
      </c>
      <c r="D37">
        <v>21623343</v>
      </c>
      <c r="J37" s="1">
        <v>8</v>
      </c>
      <c r="K37" s="6">
        <v>3192705.9592216769</v>
      </c>
      <c r="L37" s="1">
        <v>416194.04077832308</v>
      </c>
    </row>
    <row r="38" spans="2:17" x14ac:dyDescent="0.25">
      <c r="B38">
        <v>1998</v>
      </c>
      <c r="C38">
        <v>6188746</v>
      </c>
      <c r="D38">
        <v>22441007</v>
      </c>
      <c r="J38" s="1">
        <v>9</v>
      </c>
      <c r="K38" s="6">
        <v>3367159.3637568285</v>
      </c>
      <c r="L38" s="1">
        <v>466840.63624317152</v>
      </c>
      <c r="N38" s="8" t="s">
        <v>36</v>
      </c>
      <c r="O38">
        <f>+O36^0.5</f>
        <v>2.8722813232690143</v>
      </c>
    </row>
    <row r="39" spans="2:17" x14ac:dyDescent="0.25">
      <c r="J39" s="1">
        <v>10</v>
      </c>
      <c r="K39" s="6">
        <v>3398646.3363810736</v>
      </c>
      <c r="L39" s="1">
        <v>262053.66361892642</v>
      </c>
    </row>
    <row r="40" spans="2:17" x14ac:dyDescent="0.25">
      <c r="J40" s="1">
        <v>11</v>
      </c>
      <c r="K40" s="6">
        <v>3509945.5984447682</v>
      </c>
      <c r="L40" s="1">
        <v>121554.40155523177</v>
      </c>
      <c r="N40" t="s">
        <v>37</v>
      </c>
    </row>
    <row r="41" spans="2:17" x14ac:dyDescent="0.25">
      <c r="J41" s="1">
        <v>2</v>
      </c>
      <c r="K41" s="6">
        <v>3608059.5357652279</v>
      </c>
      <c r="L41" s="5">
        <v>-10759.535765227862</v>
      </c>
      <c r="Q41" s="10">
        <v>6</v>
      </c>
    </row>
    <row r="42" spans="2:17" x14ac:dyDescent="0.25">
      <c r="J42" s="1">
        <v>3</v>
      </c>
      <c r="K42" s="6">
        <v>3682539.2653993401</v>
      </c>
      <c r="L42" s="5">
        <v>-183439.26539934007</v>
      </c>
      <c r="N42" s="9"/>
      <c r="O42" s="8" t="s">
        <v>38</v>
      </c>
      <c r="P42">
        <f>+O34-1.96*O38</f>
        <v>12.870328606392732</v>
      </c>
    </row>
    <row r="43" spans="2:17" x14ac:dyDescent="0.25">
      <c r="J43" s="1">
        <v>4</v>
      </c>
      <c r="K43" s="6">
        <v>3675657.5206742822</v>
      </c>
      <c r="L43" s="5">
        <v>-329757.52067428222</v>
      </c>
      <c r="N43" s="8" t="s">
        <v>39</v>
      </c>
      <c r="O43" s="9"/>
    </row>
    <row r="44" spans="2:17" x14ac:dyDescent="0.25">
      <c r="J44" s="1">
        <v>5</v>
      </c>
      <c r="K44" s="6">
        <v>3720156.5219890359</v>
      </c>
      <c r="L44" s="5">
        <v>-351950.52198903589</v>
      </c>
      <c r="N44" s="9"/>
      <c r="O44" s="8" t="s">
        <v>40</v>
      </c>
      <c r="P44">
        <f>+O34+1.96*O38</f>
        <v>24.129671393607268</v>
      </c>
    </row>
    <row r="45" spans="2:17" x14ac:dyDescent="0.25">
      <c r="J45" s="1">
        <v>6</v>
      </c>
      <c r="K45" s="6">
        <v>3686404.4319322598</v>
      </c>
      <c r="L45" s="5">
        <v>-427781.43193225982</v>
      </c>
      <c r="N45" s="9"/>
      <c r="O45" s="9"/>
    </row>
    <row r="46" spans="2:17" x14ac:dyDescent="0.25">
      <c r="J46" s="1">
        <v>7</v>
      </c>
      <c r="K46" s="6">
        <v>3731982.3161947359</v>
      </c>
      <c r="L46" s="5">
        <v>-456965.31619473593</v>
      </c>
    </row>
    <row r="47" spans="2:17" x14ac:dyDescent="0.25">
      <c r="J47" s="1">
        <v>8</v>
      </c>
      <c r="K47" s="6">
        <v>3780266.2259884919</v>
      </c>
      <c r="L47" s="5">
        <v>-588527.2259884919</v>
      </c>
    </row>
    <row r="48" spans="2:17" x14ac:dyDescent="0.25">
      <c r="J48" s="1">
        <v>9</v>
      </c>
      <c r="K48" s="6">
        <v>3849384.0019440176</v>
      </c>
      <c r="L48" s="5">
        <v>-842613.0019440176</v>
      </c>
    </row>
    <row r="49" spans="10:12" x14ac:dyDescent="0.25">
      <c r="J49" s="1">
        <v>10</v>
      </c>
      <c r="K49" s="6">
        <v>3902167.4747350966</v>
      </c>
      <c r="L49" s="5">
        <v>-770805.47473509656</v>
      </c>
    </row>
    <row r="50" spans="10:12" x14ac:dyDescent="0.25">
      <c r="J50" s="1">
        <v>11</v>
      </c>
      <c r="K50" s="6">
        <v>4002449.4019069136</v>
      </c>
      <c r="L50" s="5">
        <v>-558287.40190691361</v>
      </c>
    </row>
    <row r="51" spans="10:12" x14ac:dyDescent="0.25">
      <c r="J51" s="1">
        <v>12</v>
      </c>
      <c r="K51" s="6">
        <v>4244684.0557608604</v>
      </c>
      <c r="L51" s="5">
        <v>-322591.05576086044</v>
      </c>
    </row>
    <row r="52" spans="10:12" x14ac:dyDescent="0.25">
      <c r="J52" s="1">
        <v>13</v>
      </c>
      <c r="K52" s="6">
        <v>4476408.9941340117</v>
      </c>
      <c r="L52" s="5">
        <v>-28686.994134011678</v>
      </c>
    </row>
    <row r="53" spans="10:12" x14ac:dyDescent="0.25">
      <c r="J53" s="1">
        <v>14</v>
      </c>
      <c r="K53" s="6">
        <v>4682685.7394429473</v>
      </c>
      <c r="L53" s="1">
        <v>389815.26055705268</v>
      </c>
    </row>
    <row r="54" spans="10:12" x14ac:dyDescent="0.25">
      <c r="J54" s="1">
        <v>15</v>
      </c>
      <c r="K54" s="6">
        <v>4852773.0036054412</v>
      </c>
      <c r="L54" s="1">
        <v>562447.99639455881</v>
      </c>
    </row>
    <row r="55" spans="10:12" x14ac:dyDescent="0.25">
      <c r="J55" s="1">
        <v>16</v>
      </c>
      <c r="K55" s="6">
        <v>4958698.298842351</v>
      </c>
      <c r="L55" s="1">
        <v>564150.70115764905</v>
      </c>
    </row>
    <row r="56" spans="10:12" x14ac:dyDescent="0.25">
      <c r="J56" s="1">
        <v>17</v>
      </c>
      <c r="K56" s="6">
        <v>4988271.6025185753</v>
      </c>
      <c r="L56" s="1">
        <v>289116.39748142473</v>
      </c>
    </row>
    <row r="57" spans="10:12" x14ac:dyDescent="0.25">
      <c r="J57" s="1">
        <v>14</v>
      </c>
      <c r="K57" s="6">
        <v>4973442.5212634243</v>
      </c>
      <c r="L57" s="5">
        <v>-171886.52126342431</v>
      </c>
    </row>
    <row r="58" spans="10:12" x14ac:dyDescent="0.25">
      <c r="J58" s="1">
        <v>15</v>
      </c>
      <c r="K58" s="6">
        <v>5086724.208378654</v>
      </c>
      <c r="L58" s="5">
        <v>-184932.20837865397</v>
      </c>
    </row>
    <row r="59" spans="10:12" x14ac:dyDescent="0.25">
      <c r="J59" s="1">
        <v>18</v>
      </c>
      <c r="K59" s="6">
        <v>5229199.890405735</v>
      </c>
      <c r="L59" s="1">
        <v>69554.109594264999</v>
      </c>
    </row>
    <row r="60" spans="10:12" x14ac:dyDescent="0.25">
      <c r="J60" s="1">
        <v>19</v>
      </c>
      <c r="K60" s="6">
        <v>5358214.2008799305</v>
      </c>
      <c r="L60" s="1">
        <v>16687.799120069481</v>
      </c>
    </row>
    <row r="61" spans="10:12" x14ac:dyDescent="0.25">
      <c r="J61" s="1">
        <v>20</v>
      </c>
      <c r="K61" s="6">
        <v>5537118.6046218183</v>
      </c>
      <c r="L61" s="1">
        <v>151185.39537818171</v>
      </c>
    </row>
    <row r="62" spans="10:12" ht="15.75" thickBot="1" x14ac:dyDescent="0.3">
      <c r="J62" s="1">
        <v>21</v>
      </c>
      <c r="K62" s="7">
        <v>5746112.6218135385</v>
      </c>
      <c r="L62" s="2">
        <v>442633.37818646152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025" r:id="rId3">
          <objectPr defaultSize="0" r:id="rId4">
            <anchor moveWithCells="1">
              <from>
                <xdr:col>18</xdr:col>
                <xdr:colOff>28575</xdr:colOff>
                <xdr:row>35</xdr:row>
                <xdr:rowOff>0</xdr:rowOff>
              </from>
              <to>
                <xdr:col>22</xdr:col>
                <xdr:colOff>247650</xdr:colOff>
                <xdr:row>39</xdr:row>
                <xdr:rowOff>76200</xdr:rowOff>
              </to>
            </anchor>
          </objectPr>
        </oleObject>
      </mc:Choice>
      <mc:Fallback>
        <oleObject progId="Equation.3" shapeId="1025" r:id="rId3"/>
      </mc:Fallback>
    </mc:AlternateContent>
    <mc:AlternateContent xmlns:mc="http://schemas.openxmlformats.org/markup-compatibility/2006">
      <mc:Choice Requires="x14">
        <oleObject progId="Equation.3" shapeId="1026" r:id="rId5">
          <objectPr defaultSize="0" r:id="rId6">
            <anchor moveWithCells="1">
              <from>
                <xdr:col>18</xdr:col>
                <xdr:colOff>28575</xdr:colOff>
                <xdr:row>41</xdr:row>
                <xdr:rowOff>0</xdr:rowOff>
              </from>
              <to>
                <xdr:col>26</xdr:col>
                <xdr:colOff>95250</xdr:colOff>
                <xdr:row>43</xdr:row>
                <xdr:rowOff>47625</xdr:rowOff>
              </to>
            </anchor>
          </objectPr>
        </oleObject>
      </mc:Choice>
      <mc:Fallback>
        <oleObject progId="Equation.3" shapeId="1026" r:id="rId5"/>
      </mc:Fallback>
    </mc:AlternateContent>
    <mc:AlternateContent xmlns:mc="http://schemas.openxmlformats.org/markup-compatibility/2006">
      <mc:Choice Requires="x14">
        <oleObject progId="Equation.3" shapeId="1027" r:id="rId7">
          <objectPr defaultSize="0" r:id="rId8">
            <anchor moveWithCells="1">
              <from>
                <xdr:col>18</xdr:col>
                <xdr:colOff>28575</xdr:colOff>
                <xdr:row>29</xdr:row>
                <xdr:rowOff>0</xdr:rowOff>
              </from>
              <to>
                <xdr:col>21</xdr:col>
                <xdr:colOff>76200</xdr:colOff>
                <xdr:row>33</xdr:row>
                <xdr:rowOff>28575</xdr:rowOff>
              </to>
            </anchor>
          </objectPr>
        </oleObject>
      </mc:Choice>
      <mc:Fallback>
        <oleObject progId="Equation.3" shapeId="1027" r:id="rId7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S63"/>
  <sheetViews>
    <sheetView topLeftCell="F46" workbookViewId="0">
      <selection activeCell="R63" sqref="R63"/>
    </sheetView>
  </sheetViews>
  <sheetFormatPr baseColWidth="10" defaultRowHeight="15" x14ac:dyDescent="0.25"/>
  <cols>
    <col min="15" max="15" width="16.7109375" customWidth="1"/>
  </cols>
  <sheetData>
    <row r="2" spans="2:15" x14ac:dyDescent="0.25">
      <c r="C2" t="s">
        <v>0</v>
      </c>
      <c r="D2" t="s">
        <v>1</v>
      </c>
    </row>
    <row r="4" spans="2:15" x14ac:dyDescent="0.25">
      <c r="B4">
        <v>1964</v>
      </c>
      <c r="C4">
        <v>1691638</v>
      </c>
      <c r="D4">
        <v>7008131</v>
      </c>
      <c r="J4" t="s">
        <v>2</v>
      </c>
    </row>
    <row r="5" spans="2:15" ht="15.75" thickBot="1" x14ac:dyDescent="0.3">
      <c r="B5">
        <v>1965</v>
      </c>
      <c r="C5">
        <v>1973577</v>
      </c>
      <c r="D5">
        <v>7416683</v>
      </c>
    </row>
    <row r="6" spans="2:15" x14ac:dyDescent="0.25">
      <c r="B6">
        <v>1966</v>
      </c>
      <c r="C6">
        <v>2224517</v>
      </c>
      <c r="D6">
        <v>7965995</v>
      </c>
      <c r="J6" s="4" t="s">
        <v>3</v>
      </c>
      <c r="K6" s="4"/>
    </row>
    <row r="7" spans="2:15" x14ac:dyDescent="0.25">
      <c r="B7">
        <v>1967</v>
      </c>
      <c r="C7">
        <v>2318902</v>
      </c>
      <c r="D7">
        <v>8352045</v>
      </c>
      <c r="J7" s="1" t="s">
        <v>4</v>
      </c>
      <c r="K7" s="1">
        <v>0.94696290252040582</v>
      </c>
    </row>
    <row r="8" spans="2:15" x14ac:dyDescent="0.25">
      <c r="B8">
        <v>1968</v>
      </c>
      <c r="C8">
        <v>2523994</v>
      </c>
      <c r="D8">
        <v>8880574</v>
      </c>
      <c r="J8" s="1" t="s">
        <v>5</v>
      </c>
      <c r="K8" s="1">
        <v>0.89673873874987164</v>
      </c>
    </row>
    <row r="9" spans="2:15" x14ac:dyDescent="0.25">
      <c r="B9">
        <v>1969</v>
      </c>
      <c r="C9">
        <v>2825264</v>
      </c>
      <c r="D9">
        <v>9667580</v>
      </c>
      <c r="J9" s="1" t="s">
        <v>6</v>
      </c>
      <c r="K9" s="1">
        <v>0.89360960962107983</v>
      </c>
    </row>
    <row r="10" spans="2:15" x14ac:dyDescent="0.25">
      <c r="B10">
        <v>1970</v>
      </c>
      <c r="C10">
        <v>2881700</v>
      </c>
      <c r="D10">
        <v>10132122</v>
      </c>
      <c r="J10" s="1" t="s">
        <v>7</v>
      </c>
      <c r="K10" s="1">
        <v>379458.20315951767</v>
      </c>
    </row>
    <row r="11" spans="2:15" ht="15.75" thickBot="1" x14ac:dyDescent="0.3">
      <c r="B11">
        <v>1971</v>
      </c>
      <c r="C11">
        <v>2796600</v>
      </c>
      <c r="D11">
        <v>10646712</v>
      </c>
      <c r="J11" s="2" t="s">
        <v>8</v>
      </c>
      <c r="K11" s="2">
        <v>35</v>
      </c>
    </row>
    <row r="12" spans="2:15" x14ac:dyDescent="0.25">
      <c r="B12">
        <v>1972</v>
      </c>
      <c r="C12">
        <v>3192900</v>
      </c>
      <c r="D12">
        <v>11543963</v>
      </c>
    </row>
    <row r="13" spans="2:15" ht="15.75" thickBot="1" x14ac:dyDescent="0.3">
      <c r="B13">
        <v>1973</v>
      </c>
      <c r="C13">
        <v>3608900</v>
      </c>
      <c r="D13">
        <v>12451110</v>
      </c>
      <c r="J13" t="s">
        <v>9</v>
      </c>
    </row>
    <row r="14" spans="2:15" x14ac:dyDescent="0.25">
      <c r="B14">
        <v>1974</v>
      </c>
      <c r="C14">
        <v>3834000</v>
      </c>
      <c r="D14">
        <v>13133638</v>
      </c>
      <c r="J14" s="3"/>
      <c r="K14" s="3" t="s">
        <v>14</v>
      </c>
      <c r="L14" s="3" t="s">
        <v>15</v>
      </c>
      <c r="M14" s="3" t="s">
        <v>16</v>
      </c>
      <c r="N14" s="3" t="s">
        <v>17</v>
      </c>
      <c r="O14" s="3" t="s">
        <v>18</v>
      </c>
    </row>
    <row r="15" spans="2:15" x14ac:dyDescent="0.25">
      <c r="B15">
        <v>1975</v>
      </c>
      <c r="C15">
        <v>3660700</v>
      </c>
      <c r="D15">
        <v>13256827</v>
      </c>
      <c r="J15" s="1" t="s">
        <v>10</v>
      </c>
      <c r="K15" s="1">
        <v>1</v>
      </c>
      <c r="L15" s="1">
        <v>41263906227401.641</v>
      </c>
      <c r="M15" s="1">
        <v>41263906227401.641</v>
      </c>
      <c r="N15" s="1">
        <v>286.57773515921457</v>
      </c>
      <c r="O15" s="1">
        <v>7.7913016277876808E-18</v>
      </c>
    </row>
    <row r="16" spans="2:15" x14ac:dyDescent="0.25">
      <c r="B16">
        <v>1976</v>
      </c>
      <c r="C16">
        <v>3631500</v>
      </c>
      <c r="D16">
        <v>13692272</v>
      </c>
      <c r="J16" s="1" t="s">
        <v>11</v>
      </c>
      <c r="K16" s="1">
        <v>33</v>
      </c>
      <c r="L16" s="1">
        <v>4751621422186.6426</v>
      </c>
      <c r="M16" s="1">
        <v>143988527945.04977</v>
      </c>
      <c r="N16" s="1"/>
      <c r="O16" s="1"/>
    </row>
    <row r="17" spans="2:19" ht="15.75" thickBot="1" x14ac:dyDescent="0.3">
      <c r="B17">
        <v>1977</v>
      </c>
      <c r="C17">
        <v>3597300</v>
      </c>
      <c r="D17">
        <v>14076131</v>
      </c>
      <c r="J17" s="2" t="s">
        <v>12</v>
      </c>
      <c r="K17" s="2">
        <v>34</v>
      </c>
      <c r="L17" s="2">
        <v>46015527649588.281</v>
      </c>
      <c r="M17" s="2"/>
      <c r="N17" s="2"/>
      <c r="O17" s="2"/>
    </row>
    <row r="18" spans="2:19" ht="15.75" thickBot="1" x14ac:dyDescent="0.3">
      <c r="B18">
        <v>1978</v>
      </c>
      <c r="C18">
        <v>3499100</v>
      </c>
      <c r="D18">
        <v>14367524</v>
      </c>
    </row>
    <row r="19" spans="2:19" x14ac:dyDescent="0.25">
      <c r="B19">
        <v>1979</v>
      </c>
      <c r="C19">
        <v>3345900</v>
      </c>
      <c r="D19">
        <v>14340600</v>
      </c>
      <c r="J19" s="3"/>
      <c r="K19" s="3" t="s">
        <v>19</v>
      </c>
      <c r="L19" s="3" t="s">
        <v>7</v>
      </c>
      <c r="M19" s="3" t="s">
        <v>20</v>
      </c>
      <c r="N19" s="3" t="s">
        <v>21</v>
      </c>
      <c r="O19" s="3" t="s">
        <v>22</v>
      </c>
      <c r="P19" s="3" t="s">
        <v>23</v>
      </c>
      <c r="Q19" s="3" t="s">
        <v>24</v>
      </c>
      <c r="R19" s="3" t="s">
        <v>25</v>
      </c>
    </row>
    <row r="20" spans="2:19" x14ac:dyDescent="0.25">
      <c r="B20">
        <v>1980</v>
      </c>
      <c r="C20">
        <v>3368206</v>
      </c>
      <c r="D20">
        <v>14514697</v>
      </c>
      <c r="J20" s="1" t="s">
        <v>13</v>
      </c>
      <c r="K20" s="1">
        <v>10215.966515631415</v>
      </c>
      <c r="L20" s="1">
        <v>231568.67013404856</v>
      </c>
      <c r="M20" s="1">
        <v>4.4116358701363531E-2</v>
      </c>
      <c r="N20" s="1">
        <v>0.96507752681671932</v>
      </c>
      <c r="O20" s="1">
        <v>-460914.03528209042</v>
      </c>
      <c r="P20" s="1">
        <v>481345.96831335325</v>
      </c>
      <c r="Q20" s="1">
        <v>-460914.03528209042</v>
      </c>
      <c r="R20" s="1">
        <v>481345.96831335325</v>
      </c>
    </row>
    <row r="21" spans="2:19" ht="15.75" thickBot="1" x14ac:dyDescent="0.3">
      <c r="B21">
        <v>1981</v>
      </c>
      <c r="C21">
        <v>3258623</v>
      </c>
      <c r="D21">
        <v>14382646</v>
      </c>
      <c r="J21" s="2" t="s">
        <v>26</v>
      </c>
      <c r="K21" s="2">
        <v>0.25559889782565937</v>
      </c>
      <c r="L21" s="2">
        <v>1.5098637338383469E-2</v>
      </c>
      <c r="M21" s="2">
        <v>16.928607005870703</v>
      </c>
      <c r="N21" s="2">
        <v>7.7913016277876808E-18</v>
      </c>
      <c r="O21" s="2">
        <v>0.22488048919007841</v>
      </c>
      <c r="P21" s="2">
        <v>0.28631730646124032</v>
      </c>
      <c r="Q21" s="2">
        <v>0.22488048919007841</v>
      </c>
      <c r="R21" s="2">
        <v>0.28631730646124032</v>
      </c>
    </row>
    <row r="22" spans="2:19" x14ac:dyDescent="0.25">
      <c r="B22">
        <v>1982</v>
      </c>
      <c r="C22">
        <v>3275017</v>
      </c>
      <c r="D22">
        <v>14560964</v>
      </c>
    </row>
    <row r="23" spans="2:19" x14ac:dyDescent="0.25">
      <c r="B23">
        <v>1983</v>
      </c>
      <c r="C23">
        <v>3191739</v>
      </c>
      <c r="D23">
        <v>14749869</v>
      </c>
    </row>
    <row r="24" spans="2:19" x14ac:dyDescent="0.25">
      <c r="B24">
        <v>1984</v>
      </c>
      <c r="C24">
        <v>3006771</v>
      </c>
      <c r="D24">
        <v>15020284</v>
      </c>
    </row>
    <row r="25" spans="2:19" x14ac:dyDescent="0.25">
      <c r="B25">
        <v>1985</v>
      </c>
      <c r="C25">
        <v>3131362</v>
      </c>
      <c r="D25">
        <v>15226793</v>
      </c>
      <c r="J25" t="s">
        <v>27</v>
      </c>
    </row>
    <row r="26" spans="2:19" ht="15.75" thickBot="1" x14ac:dyDescent="0.3">
      <c r="B26">
        <v>1986</v>
      </c>
      <c r="C26">
        <v>3444162</v>
      </c>
      <c r="D26">
        <v>15619134</v>
      </c>
    </row>
    <row r="27" spans="2:19" x14ac:dyDescent="0.25">
      <c r="B27">
        <v>1987</v>
      </c>
      <c r="C27">
        <v>3922093</v>
      </c>
      <c r="D27">
        <v>16566848</v>
      </c>
      <c r="J27" s="3" t="s">
        <v>28</v>
      </c>
      <c r="K27" s="3" t="s">
        <v>29</v>
      </c>
      <c r="L27" s="3" t="s">
        <v>11</v>
      </c>
      <c r="O27" s="17" t="s">
        <v>41</v>
      </c>
      <c r="P27" s="18"/>
    </row>
    <row r="28" spans="2:19" x14ac:dyDescent="0.25">
      <c r="B28">
        <v>1988</v>
      </c>
      <c r="C28">
        <v>4447722</v>
      </c>
      <c r="D28">
        <v>17473444</v>
      </c>
      <c r="J28" s="1">
        <v>1</v>
      </c>
      <c r="K28" s="6">
        <v>1801486.5259334673</v>
      </c>
      <c r="L28" s="6">
        <v>-109848.52593346732</v>
      </c>
    </row>
    <row r="29" spans="2:19" x14ac:dyDescent="0.25">
      <c r="B29">
        <v>1989</v>
      </c>
      <c r="C29">
        <v>5072501</v>
      </c>
      <c r="D29">
        <v>18280477</v>
      </c>
      <c r="J29" s="1">
        <v>2</v>
      </c>
      <c r="K29" s="6">
        <v>1905911.9668379361</v>
      </c>
      <c r="L29" s="5">
        <v>67665.033162063919</v>
      </c>
      <c r="M29" s="13">
        <f>+L28</f>
        <v>-109848.52593346732</v>
      </c>
      <c r="O29" s="19"/>
      <c r="P29" s="20"/>
      <c r="Q29" s="38" t="s">
        <v>11</v>
      </c>
      <c r="R29" s="38"/>
    </row>
    <row r="30" spans="2:19" ht="18.75" x14ac:dyDescent="0.3">
      <c r="B30">
        <v>1990</v>
      </c>
      <c r="C30">
        <v>5415221</v>
      </c>
      <c r="D30">
        <v>18945923</v>
      </c>
      <c r="J30" s="1">
        <v>1</v>
      </c>
      <c r="K30" s="6">
        <v>2046315.5086003449</v>
      </c>
      <c r="L30" s="14">
        <v>178201.49139965512</v>
      </c>
      <c r="M30" s="15">
        <f t="shared" ref="M30:M62" si="0">+L29</f>
        <v>67665.033162063919</v>
      </c>
      <c r="O30" s="19"/>
      <c r="P30" s="21"/>
      <c r="Q30" s="22" t="s">
        <v>42</v>
      </c>
      <c r="R30" s="22" t="s">
        <v>43</v>
      </c>
      <c r="S30" s="10" t="s">
        <v>12</v>
      </c>
    </row>
    <row r="31" spans="2:19" ht="18.75" x14ac:dyDescent="0.3">
      <c r="B31">
        <v>1991</v>
      </c>
      <c r="C31">
        <v>5522849</v>
      </c>
      <c r="D31">
        <v>19360343</v>
      </c>
      <c r="J31" s="1">
        <v>2</v>
      </c>
      <c r="K31" s="6">
        <v>2144989.4631059407</v>
      </c>
      <c r="L31" s="14">
        <v>173912.53689405927</v>
      </c>
      <c r="M31" s="15">
        <f t="shared" si="0"/>
        <v>178201.49139965512</v>
      </c>
      <c r="O31" s="39" t="s">
        <v>44</v>
      </c>
      <c r="P31" s="22" t="s">
        <v>42</v>
      </c>
      <c r="Q31" s="23">
        <v>17</v>
      </c>
      <c r="R31" s="23">
        <v>2</v>
      </c>
      <c r="S31" s="24">
        <f>+R31+Q31</f>
        <v>19</v>
      </c>
    </row>
    <row r="32" spans="2:19" ht="18.75" x14ac:dyDescent="0.3">
      <c r="B32">
        <v>1992</v>
      </c>
      <c r="C32">
        <v>5277388</v>
      </c>
      <c r="D32">
        <v>19476045</v>
      </c>
      <c r="J32" s="1">
        <v>3</v>
      </c>
      <c r="K32" s="6">
        <v>2280080.8929748386</v>
      </c>
      <c r="L32" s="14">
        <v>243913.10702516139</v>
      </c>
      <c r="M32" s="15">
        <f t="shared" si="0"/>
        <v>173912.53689405927</v>
      </c>
      <c r="O32" s="39"/>
      <c r="P32" s="22" t="s">
        <v>43</v>
      </c>
      <c r="Q32" s="23">
        <v>3</v>
      </c>
      <c r="R32" s="23">
        <v>12</v>
      </c>
      <c r="S32" s="24">
        <f>+R32+Q32</f>
        <v>15</v>
      </c>
    </row>
    <row r="33" spans="2:19" x14ac:dyDescent="0.25">
      <c r="B33">
        <v>1993</v>
      </c>
      <c r="C33">
        <v>4801556</v>
      </c>
      <c r="D33">
        <v>19418028</v>
      </c>
      <c r="J33" s="1">
        <v>4</v>
      </c>
      <c r="K33" s="6">
        <v>2481238.7591570192</v>
      </c>
      <c r="L33" s="14">
        <v>344025.2408429808</v>
      </c>
      <c r="M33" s="15">
        <f t="shared" si="0"/>
        <v>243913.10702516139</v>
      </c>
      <c r="P33" s="10" t="s">
        <v>12</v>
      </c>
      <c r="Q33" s="24">
        <f>+Q31+Q32</f>
        <v>20</v>
      </c>
      <c r="R33" s="24">
        <f>+R31+R32</f>
        <v>14</v>
      </c>
      <c r="S33" s="25">
        <f>SUM(S31:S32)</f>
        <v>34</v>
      </c>
    </row>
    <row r="34" spans="2:19" x14ac:dyDescent="0.25">
      <c r="B34">
        <v>1994</v>
      </c>
      <c r="C34">
        <v>4901792</v>
      </c>
      <c r="D34">
        <v>19861229</v>
      </c>
      <c r="J34" s="1">
        <v>5</v>
      </c>
      <c r="K34" s="6">
        <v>2599975.1823507468</v>
      </c>
      <c r="L34" s="14">
        <v>281724.81764925318</v>
      </c>
      <c r="M34" s="15">
        <f t="shared" si="0"/>
        <v>344025.2408429808</v>
      </c>
    </row>
    <row r="35" spans="2:19" x14ac:dyDescent="0.25">
      <c r="B35">
        <v>1995</v>
      </c>
      <c r="C35">
        <v>5298754</v>
      </c>
      <c r="D35">
        <v>20418648</v>
      </c>
      <c r="J35" s="1">
        <v>6</v>
      </c>
      <c r="K35" s="6">
        <v>2731503.8191828527</v>
      </c>
      <c r="L35" s="14">
        <v>65096.180817147251</v>
      </c>
      <c r="M35" s="15">
        <f t="shared" si="0"/>
        <v>281724.81764925318</v>
      </c>
    </row>
    <row r="36" spans="2:19" x14ac:dyDescent="0.25">
      <c r="B36">
        <v>1996</v>
      </c>
      <c r="C36">
        <v>5374902</v>
      </c>
      <c r="D36">
        <v>20923401</v>
      </c>
      <c r="J36" s="1">
        <v>7</v>
      </c>
      <c r="K36" s="6">
        <v>2960840.1858558236</v>
      </c>
      <c r="L36" s="14">
        <v>232059.81414417643</v>
      </c>
      <c r="M36" s="15">
        <f t="shared" si="0"/>
        <v>65096.180817147251</v>
      </c>
    </row>
    <row r="37" spans="2:19" x14ac:dyDescent="0.25">
      <c r="B37">
        <v>1997</v>
      </c>
      <c r="C37">
        <v>5688304</v>
      </c>
      <c r="D37">
        <v>21623343</v>
      </c>
      <c r="J37" s="1">
        <v>8</v>
      </c>
      <c r="K37" s="6">
        <v>3192705.9592216769</v>
      </c>
      <c r="L37" s="14">
        <v>416194.04077832308</v>
      </c>
      <c r="M37" s="15">
        <f t="shared" si="0"/>
        <v>232059.81414417643</v>
      </c>
    </row>
    <row r="38" spans="2:19" x14ac:dyDescent="0.25">
      <c r="B38">
        <v>1998</v>
      </c>
      <c r="C38">
        <v>6188746</v>
      </c>
      <c r="D38">
        <v>22441007</v>
      </c>
      <c r="J38" s="1">
        <v>9</v>
      </c>
      <c r="K38" s="6">
        <v>3367159.3637568285</v>
      </c>
      <c r="L38" s="14">
        <v>466840.63624317152</v>
      </c>
      <c r="M38" s="15">
        <f t="shared" si="0"/>
        <v>416194.04077832308</v>
      </c>
      <c r="O38" s="17" t="s">
        <v>45</v>
      </c>
      <c r="P38" s="18"/>
    </row>
    <row r="39" spans="2:19" x14ac:dyDescent="0.25">
      <c r="J39" s="1">
        <v>10</v>
      </c>
      <c r="K39" s="6">
        <v>3398646.3363810736</v>
      </c>
      <c r="L39" s="14">
        <v>262053.66361892642</v>
      </c>
      <c r="M39" s="15">
        <f t="shared" si="0"/>
        <v>466840.63624317152</v>
      </c>
    </row>
    <row r="40" spans="2:19" x14ac:dyDescent="0.25">
      <c r="J40" s="1">
        <v>11</v>
      </c>
      <c r="K40" s="6">
        <v>3509945.5984447682</v>
      </c>
      <c r="L40" s="14">
        <v>121554.40155523177</v>
      </c>
      <c r="M40" s="15">
        <f t="shared" si="0"/>
        <v>262053.66361892642</v>
      </c>
      <c r="O40" s="19"/>
      <c r="P40" s="20"/>
      <c r="Q40" s="38" t="s">
        <v>11</v>
      </c>
      <c r="R40" s="38"/>
    </row>
    <row r="41" spans="2:19" ht="18.75" x14ac:dyDescent="0.3">
      <c r="J41" s="1">
        <v>2</v>
      </c>
      <c r="K41" s="6">
        <v>3608059.5357652279</v>
      </c>
      <c r="L41" s="11">
        <v>-10759.535765227862</v>
      </c>
      <c r="M41" s="12">
        <f t="shared" si="0"/>
        <v>121554.40155523177</v>
      </c>
      <c r="O41" s="19"/>
      <c r="P41" s="21"/>
      <c r="Q41" s="22" t="s">
        <v>42</v>
      </c>
      <c r="R41" s="22" t="s">
        <v>43</v>
      </c>
      <c r="S41" s="10" t="s">
        <v>12</v>
      </c>
    </row>
    <row r="42" spans="2:19" ht="18.75" x14ac:dyDescent="0.3">
      <c r="J42" s="1">
        <v>3</v>
      </c>
      <c r="K42" s="6">
        <v>3682539.2653993401</v>
      </c>
      <c r="L42" s="6">
        <v>-183439.26539934007</v>
      </c>
      <c r="M42">
        <f t="shared" si="0"/>
        <v>-10759.535765227862</v>
      </c>
      <c r="O42" s="39" t="s">
        <v>44</v>
      </c>
      <c r="P42" s="22" t="s">
        <v>42</v>
      </c>
      <c r="Q42" s="23">
        <f>+S31*Q33/S33</f>
        <v>11.176470588235293</v>
      </c>
      <c r="R42" s="23">
        <f>+S31*R33/S33</f>
        <v>7.8235294117647056</v>
      </c>
      <c r="S42" s="24">
        <f>+R42+Q42</f>
        <v>19</v>
      </c>
    </row>
    <row r="43" spans="2:19" ht="18.75" x14ac:dyDescent="0.3">
      <c r="J43" s="1">
        <v>4</v>
      </c>
      <c r="K43" s="6">
        <v>3675657.5206742822</v>
      </c>
      <c r="L43" s="6">
        <v>-329757.52067428222</v>
      </c>
      <c r="M43">
        <f t="shared" si="0"/>
        <v>-183439.26539934007</v>
      </c>
      <c r="O43" s="39"/>
      <c r="P43" s="22" t="s">
        <v>43</v>
      </c>
      <c r="Q43" s="23">
        <f>+Q33*S32/S33</f>
        <v>8.8235294117647065</v>
      </c>
      <c r="R43" s="23">
        <f ca="1">+R33*S32/S44</f>
        <v>11.052631578947368</v>
      </c>
      <c r="S43" s="24">
        <f ca="1">+R43+Q43</f>
        <v>15</v>
      </c>
    </row>
    <row r="44" spans="2:19" x14ac:dyDescent="0.25">
      <c r="J44" s="1">
        <v>5</v>
      </c>
      <c r="K44" s="6">
        <v>3720156.5219890359</v>
      </c>
      <c r="L44" s="6">
        <v>-351950.52198903589</v>
      </c>
      <c r="M44">
        <f t="shared" si="0"/>
        <v>-329757.52067428222</v>
      </c>
      <c r="P44" s="10" t="s">
        <v>12</v>
      </c>
      <c r="Q44" s="24">
        <f>+Q42+Q43</f>
        <v>20</v>
      </c>
      <c r="R44" s="24">
        <f ca="1">+R42+R43</f>
        <v>14</v>
      </c>
      <c r="S44" s="25">
        <f ca="1">SUM(S42:S43)</f>
        <v>34</v>
      </c>
    </row>
    <row r="45" spans="2:19" x14ac:dyDescent="0.25">
      <c r="J45" s="1">
        <v>6</v>
      </c>
      <c r="K45" s="6">
        <v>3686404.4319322598</v>
      </c>
      <c r="L45" s="6">
        <v>-427781.43193225982</v>
      </c>
      <c r="M45">
        <f t="shared" si="0"/>
        <v>-351950.52198903589</v>
      </c>
    </row>
    <row r="46" spans="2:19" x14ac:dyDescent="0.25">
      <c r="J46" s="1">
        <v>7</v>
      </c>
      <c r="K46" s="6">
        <v>3731982.3161947359</v>
      </c>
      <c r="L46" s="6">
        <v>-456965.31619473593</v>
      </c>
      <c r="M46">
        <f t="shared" si="0"/>
        <v>-427781.43193225982</v>
      </c>
    </row>
    <row r="47" spans="2:19" x14ac:dyDescent="0.25">
      <c r="J47" s="1">
        <v>8</v>
      </c>
      <c r="K47" s="6">
        <v>3780266.2259884919</v>
      </c>
      <c r="L47" s="6">
        <v>-588527.2259884919</v>
      </c>
      <c r="M47">
        <f t="shared" si="0"/>
        <v>-456965.31619473593</v>
      </c>
    </row>
    <row r="48" spans="2:19" x14ac:dyDescent="0.25">
      <c r="J48" s="1">
        <v>9</v>
      </c>
      <c r="K48" s="6">
        <v>3849384.0019440176</v>
      </c>
      <c r="L48" s="6">
        <v>-842613.0019440176</v>
      </c>
      <c r="M48">
        <f t="shared" si="0"/>
        <v>-588527.2259884919</v>
      </c>
    </row>
    <row r="49" spans="10:18" x14ac:dyDescent="0.25">
      <c r="J49" s="1">
        <v>10</v>
      </c>
      <c r="K49" s="6">
        <v>3902167.4747350966</v>
      </c>
      <c r="L49" s="6">
        <v>-770805.47473509656</v>
      </c>
      <c r="M49">
        <f t="shared" si="0"/>
        <v>-842613.0019440176</v>
      </c>
    </row>
    <row r="50" spans="10:18" x14ac:dyDescent="0.25">
      <c r="J50" s="1">
        <v>11</v>
      </c>
      <c r="K50" s="6">
        <v>4002449.4019069136</v>
      </c>
      <c r="L50" s="6">
        <v>-558287.40190691361</v>
      </c>
      <c r="M50">
        <f t="shared" si="0"/>
        <v>-770805.47473509656</v>
      </c>
    </row>
    <row r="51" spans="10:18" x14ac:dyDescent="0.25">
      <c r="J51" s="1">
        <v>12</v>
      </c>
      <c r="K51" s="6">
        <v>4244684.0557608604</v>
      </c>
      <c r="L51" s="6">
        <v>-322591.05576086044</v>
      </c>
      <c r="M51">
        <f t="shared" si="0"/>
        <v>-558287.40190691361</v>
      </c>
    </row>
    <row r="52" spans="10:18" x14ac:dyDescent="0.25">
      <c r="J52" s="1">
        <v>13</v>
      </c>
      <c r="K52" s="6">
        <v>4476408.9941340117</v>
      </c>
      <c r="L52" s="6">
        <v>-28686.994134011678</v>
      </c>
      <c r="M52">
        <f t="shared" si="0"/>
        <v>-322591.05576086044</v>
      </c>
    </row>
    <row r="53" spans="10:18" x14ac:dyDescent="0.25">
      <c r="J53" s="1">
        <v>14</v>
      </c>
      <c r="K53" s="6">
        <v>4682685.7394429473</v>
      </c>
      <c r="L53" s="5">
        <v>389815.26055705268</v>
      </c>
      <c r="M53" s="13">
        <f t="shared" si="0"/>
        <v>-28686.994134011678</v>
      </c>
      <c r="Q53">
        <f>+Q31-Q42</f>
        <v>5.8235294117647065</v>
      </c>
      <c r="R53">
        <f>+R31-R42</f>
        <v>-5.8235294117647056</v>
      </c>
    </row>
    <row r="54" spans="10:18" x14ac:dyDescent="0.25">
      <c r="J54" s="1">
        <v>12</v>
      </c>
      <c r="K54" s="6">
        <v>4852773.0036054412</v>
      </c>
      <c r="L54" s="14">
        <v>562447.99639455881</v>
      </c>
      <c r="M54" s="15">
        <f t="shared" si="0"/>
        <v>389815.26055705268</v>
      </c>
      <c r="Q54">
        <f>+Q32-Q43</f>
        <v>-5.8235294117647065</v>
      </c>
      <c r="R54">
        <f ca="1">+R32-R43</f>
        <v>0.94736842105263186</v>
      </c>
    </row>
    <row r="55" spans="10:18" x14ac:dyDescent="0.25">
      <c r="J55" s="1">
        <v>13</v>
      </c>
      <c r="K55" s="6">
        <v>4958698.298842351</v>
      </c>
      <c r="L55" s="14">
        <v>564150.70115764905</v>
      </c>
      <c r="M55" s="15">
        <f t="shared" si="0"/>
        <v>562447.99639455881</v>
      </c>
    </row>
    <row r="56" spans="10:18" x14ac:dyDescent="0.25">
      <c r="J56" s="1">
        <v>14</v>
      </c>
      <c r="K56" s="6">
        <v>4988271.6025185753</v>
      </c>
      <c r="L56" s="14">
        <v>289116.39748142473</v>
      </c>
      <c r="M56" s="15">
        <f t="shared" si="0"/>
        <v>564150.70115764905</v>
      </c>
      <c r="Q56">
        <f>+Q53*Q53</f>
        <v>33.913494809688586</v>
      </c>
      <c r="R56">
        <f>+R53*R53</f>
        <v>33.913494809688579</v>
      </c>
    </row>
    <row r="57" spans="10:18" x14ac:dyDescent="0.25">
      <c r="J57" s="1">
        <v>14</v>
      </c>
      <c r="K57" s="6">
        <v>4973442.5212634243</v>
      </c>
      <c r="L57" s="11">
        <v>-171886.52126342431</v>
      </c>
      <c r="M57" s="12">
        <f t="shared" si="0"/>
        <v>289116.39748142473</v>
      </c>
      <c r="Q57">
        <f>+Q54*Q54</f>
        <v>33.913494809688586</v>
      </c>
      <c r="R57">
        <f ca="1">+R54*R54</f>
        <v>0.89750692520775677</v>
      </c>
    </row>
    <row r="58" spans="10:18" x14ac:dyDescent="0.25">
      <c r="J58" s="1">
        <v>15</v>
      </c>
      <c r="K58" s="6">
        <v>5086724.208378654</v>
      </c>
      <c r="L58" s="6">
        <v>-184932.20837865397</v>
      </c>
      <c r="M58">
        <f t="shared" si="0"/>
        <v>-171886.52126342431</v>
      </c>
    </row>
    <row r="59" spans="10:18" x14ac:dyDescent="0.25">
      <c r="J59" s="1">
        <v>18</v>
      </c>
      <c r="K59" s="6">
        <v>5229199.890405735</v>
      </c>
      <c r="L59" s="5">
        <v>69554.109594264999</v>
      </c>
      <c r="M59" s="13">
        <f t="shared" si="0"/>
        <v>-184932.20837865397</v>
      </c>
      <c r="Q59">
        <f>+Q56/Q42</f>
        <v>3.0343653250773999</v>
      </c>
      <c r="R59">
        <f>+R56/R42</f>
        <v>4.3348076072534276</v>
      </c>
    </row>
    <row r="60" spans="10:18" x14ac:dyDescent="0.25">
      <c r="J60" s="1">
        <v>15</v>
      </c>
      <c r="K60" s="6">
        <v>5358214.2008799305</v>
      </c>
      <c r="L60" s="14">
        <v>16687.799120069481</v>
      </c>
      <c r="M60" s="15">
        <f t="shared" si="0"/>
        <v>69554.109594264999</v>
      </c>
      <c r="Q60">
        <f>+Q57/Q43</f>
        <v>3.8435294117647061</v>
      </c>
      <c r="R60">
        <f ca="1">+R57/R43</f>
        <v>8.1203007518797041E-2</v>
      </c>
    </row>
    <row r="61" spans="10:18" x14ac:dyDescent="0.25">
      <c r="J61" s="1">
        <v>16</v>
      </c>
      <c r="K61" s="6">
        <v>5537118.6046218183</v>
      </c>
      <c r="L61" s="14">
        <v>151185.39537818171</v>
      </c>
      <c r="M61" s="15">
        <f t="shared" si="0"/>
        <v>16687.799120069481</v>
      </c>
    </row>
    <row r="62" spans="10:18" ht="15.75" thickBot="1" x14ac:dyDescent="0.3">
      <c r="J62" s="1">
        <v>17</v>
      </c>
      <c r="K62" s="7">
        <v>5746112.6218135385</v>
      </c>
      <c r="L62" s="16">
        <v>442633.37818646152</v>
      </c>
      <c r="M62" s="15">
        <f t="shared" si="0"/>
        <v>151185.39537818171</v>
      </c>
      <c r="Q62" t="s">
        <v>46</v>
      </c>
      <c r="R62" t="s">
        <v>47</v>
      </c>
    </row>
    <row r="63" spans="10:18" x14ac:dyDescent="0.25">
      <c r="Q63" s="17">
        <f ca="1">+Q59+R59+Q60+R60</f>
        <v>11.293905351614329</v>
      </c>
      <c r="R63">
        <f ca="1">_xlfn.CHISQ.DIST.RT(Q63,1)</f>
        <v>7.7761935951618322E-4</v>
      </c>
    </row>
  </sheetData>
  <mergeCells count="4">
    <mergeCell ref="Q29:R29"/>
    <mergeCell ref="O31:O32"/>
    <mergeCell ref="Q40:R40"/>
    <mergeCell ref="O42:O43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2049" r:id="rId3">
          <objectPr defaultSize="0" r:id="rId4">
            <anchor moveWithCells="1">
              <from>
                <xdr:col>15</xdr:col>
                <xdr:colOff>0</xdr:colOff>
                <xdr:row>45</xdr:row>
                <xdr:rowOff>38100</xdr:rowOff>
              </from>
              <to>
                <xdr:col>18</xdr:col>
                <xdr:colOff>457200</xdr:colOff>
                <xdr:row>49</xdr:row>
                <xdr:rowOff>152400</xdr:rowOff>
              </to>
            </anchor>
          </objectPr>
        </oleObject>
      </mc:Choice>
      <mc:Fallback>
        <oleObject progId="Equation.3" shapeId="2049" r:id="rId3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78"/>
  <sheetViews>
    <sheetView topLeftCell="F175" workbookViewId="0">
      <selection activeCell="O78" sqref="O78"/>
    </sheetView>
  </sheetViews>
  <sheetFormatPr baseColWidth="10" defaultRowHeight="15" x14ac:dyDescent="0.25"/>
  <cols>
    <col min="12" max="14" width="12" bestFit="1" customWidth="1"/>
  </cols>
  <sheetData>
    <row r="1" spans="1:14" x14ac:dyDescent="0.25">
      <c r="B1" t="s">
        <v>0</v>
      </c>
      <c r="C1" t="s">
        <v>1</v>
      </c>
    </row>
    <row r="3" spans="1:14" x14ac:dyDescent="0.25">
      <c r="A3">
        <v>1964</v>
      </c>
      <c r="B3">
        <v>1691638</v>
      </c>
      <c r="C3">
        <v>7008131</v>
      </c>
      <c r="I3" t="s">
        <v>2</v>
      </c>
    </row>
    <row r="4" spans="1:14" ht="15.75" thickBot="1" x14ac:dyDescent="0.3">
      <c r="A4">
        <v>1965</v>
      </c>
      <c r="B4">
        <v>1973577</v>
      </c>
      <c r="C4">
        <v>7416683</v>
      </c>
    </row>
    <row r="5" spans="1:14" x14ac:dyDescent="0.25">
      <c r="A5">
        <v>1966</v>
      </c>
      <c r="B5">
        <v>2224517</v>
      </c>
      <c r="C5">
        <v>7965995</v>
      </c>
      <c r="I5" s="4" t="s">
        <v>3</v>
      </c>
      <c r="J5" s="4"/>
    </row>
    <row r="6" spans="1:14" x14ac:dyDescent="0.25">
      <c r="A6">
        <v>1967</v>
      </c>
      <c r="B6">
        <v>2318902</v>
      </c>
      <c r="C6">
        <v>8352045</v>
      </c>
      <c r="I6" s="1" t="s">
        <v>4</v>
      </c>
      <c r="J6" s="1">
        <v>0.94696290252040582</v>
      </c>
    </row>
    <row r="7" spans="1:14" x14ac:dyDescent="0.25">
      <c r="A7">
        <v>1968</v>
      </c>
      <c r="B7">
        <v>2523994</v>
      </c>
      <c r="C7">
        <v>8880574</v>
      </c>
      <c r="I7" s="1" t="s">
        <v>5</v>
      </c>
      <c r="J7" s="1">
        <v>0.89673873874987164</v>
      </c>
    </row>
    <row r="8" spans="1:14" x14ac:dyDescent="0.25">
      <c r="A8">
        <v>1969</v>
      </c>
      <c r="B8">
        <v>2825264</v>
      </c>
      <c r="C8">
        <v>9667580</v>
      </c>
      <c r="I8" s="1" t="s">
        <v>6</v>
      </c>
      <c r="J8" s="1">
        <v>0.89360960962107983</v>
      </c>
    </row>
    <row r="9" spans="1:14" x14ac:dyDescent="0.25">
      <c r="A9">
        <v>1970</v>
      </c>
      <c r="B9">
        <v>2881700</v>
      </c>
      <c r="C9">
        <v>10132122</v>
      </c>
      <c r="I9" s="1" t="s">
        <v>7</v>
      </c>
      <c r="J9" s="1">
        <v>379458.20315951767</v>
      </c>
    </row>
    <row r="10" spans="1:14" ht="15.75" thickBot="1" x14ac:dyDescent="0.3">
      <c r="A10">
        <v>1971</v>
      </c>
      <c r="B10">
        <v>2796600</v>
      </c>
      <c r="C10">
        <v>10646712</v>
      </c>
      <c r="I10" s="2" t="s">
        <v>8</v>
      </c>
      <c r="J10" s="2">
        <v>35</v>
      </c>
    </row>
    <row r="11" spans="1:14" x14ac:dyDescent="0.25">
      <c r="A11">
        <v>1972</v>
      </c>
      <c r="B11">
        <v>3192900</v>
      </c>
      <c r="C11">
        <v>11543963</v>
      </c>
    </row>
    <row r="12" spans="1:14" ht="15.75" thickBot="1" x14ac:dyDescent="0.3">
      <c r="A12">
        <v>1973</v>
      </c>
      <c r="B12">
        <v>3608900</v>
      </c>
      <c r="C12">
        <v>12451110</v>
      </c>
      <c r="I12" t="s">
        <v>9</v>
      </c>
    </row>
    <row r="13" spans="1:14" x14ac:dyDescent="0.25">
      <c r="A13">
        <v>1974</v>
      </c>
      <c r="B13">
        <v>3834000</v>
      </c>
      <c r="C13">
        <v>13133638</v>
      </c>
      <c r="I13" s="3"/>
      <c r="J13" s="3" t="s">
        <v>14</v>
      </c>
      <c r="K13" s="3" t="s">
        <v>15</v>
      </c>
      <c r="L13" s="3" t="s">
        <v>16</v>
      </c>
      <c r="M13" s="3" t="s">
        <v>17</v>
      </c>
      <c r="N13" s="3" t="s">
        <v>18</v>
      </c>
    </row>
    <row r="14" spans="1:14" x14ac:dyDescent="0.25">
      <c r="A14">
        <v>1975</v>
      </c>
      <c r="B14">
        <v>3660700</v>
      </c>
      <c r="C14">
        <v>13256827</v>
      </c>
      <c r="I14" s="1" t="s">
        <v>10</v>
      </c>
      <c r="J14" s="1">
        <v>1</v>
      </c>
      <c r="K14" s="1">
        <v>41263906227401.641</v>
      </c>
      <c r="L14" s="1">
        <v>41263906227401.641</v>
      </c>
      <c r="M14" s="1">
        <v>286.57773515921457</v>
      </c>
      <c r="N14" s="1">
        <v>7.7913016277876808E-18</v>
      </c>
    </row>
    <row r="15" spans="1:14" x14ac:dyDescent="0.25">
      <c r="A15">
        <v>1976</v>
      </c>
      <c r="B15">
        <v>3631500</v>
      </c>
      <c r="C15">
        <v>13692272</v>
      </c>
      <c r="I15" s="1" t="s">
        <v>11</v>
      </c>
      <c r="J15" s="1">
        <v>33</v>
      </c>
      <c r="K15" s="1">
        <v>4751621422186.6426</v>
      </c>
      <c r="L15" s="1">
        <v>143988527945.04977</v>
      </c>
      <c r="M15" s="1"/>
      <c r="N15" s="1"/>
    </row>
    <row r="16" spans="1:14" ht="15.75" thickBot="1" x14ac:dyDescent="0.3">
      <c r="A16">
        <v>1977</v>
      </c>
      <c r="B16">
        <v>3597300</v>
      </c>
      <c r="C16">
        <v>14076131</v>
      </c>
      <c r="I16" s="2" t="s">
        <v>12</v>
      </c>
      <c r="J16" s="2">
        <v>34</v>
      </c>
      <c r="K16" s="2">
        <v>46015527649588.281</v>
      </c>
      <c r="L16" s="2"/>
      <c r="M16" s="2"/>
      <c r="N16" s="2"/>
    </row>
    <row r="17" spans="1:15" ht="15.75" thickBot="1" x14ac:dyDescent="0.3">
      <c r="A17">
        <v>1978</v>
      </c>
      <c r="B17">
        <v>3499100</v>
      </c>
      <c r="C17">
        <v>14367524</v>
      </c>
    </row>
    <row r="18" spans="1:15" x14ac:dyDescent="0.25">
      <c r="A18">
        <v>1979</v>
      </c>
      <c r="B18">
        <v>3345900</v>
      </c>
      <c r="C18">
        <v>14340600</v>
      </c>
      <c r="I18" s="3"/>
      <c r="J18" s="3" t="s">
        <v>19</v>
      </c>
      <c r="K18" s="3" t="s">
        <v>7</v>
      </c>
      <c r="L18" s="3" t="s">
        <v>20</v>
      </c>
      <c r="M18" s="3" t="s">
        <v>21</v>
      </c>
      <c r="N18" s="3" t="s">
        <v>22</v>
      </c>
      <c r="O18" s="3" t="s">
        <v>23</v>
      </c>
    </row>
    <row r="19" spans="1:15" x14ac:dyDescent="0.25">
      <c r="A19">
        <v>1980</v>
      </c>
      <c r="B19">
        <v>3368206</v>
      </c>
      <c r="C19">
        <v>14514697</v>
      </c>
      <c r="I19" s="1" t="s">
        <v>13</v>
      </c>
      <c r="J19" s="1">
        <v>10215.966515631415</v>
      </c>
      <c r="K19" s="1">
        <v>231568.67013404856</v>
      </c>
      <c r="L19" s="1">
        <v>4.4116358701363531E-2</v>
      </c>
      <c r="M19" s="1">
        <v>0.96507752681671932</v>
      </c>
      <c r="N19" s="1">
        <v>-460914.03528209042</v>
      </c>
      <c r="O19" s="1">
        <v>481345.96831335325</v>
      </c>
    </row>
    <row r="20" spans="1:15" ht="15.75" thickBot="1" x14ac:dyDescent="0.3">
      <c r="A20">
        <v>1981</v>
      </c>
      <c r="B20">
        <v>3258623</v>
      </c>
      <c r="C20">
        <v>14382646</v>
      </c>
      <c r="I20" s="2" t="s">
        <v>26</v>
      </c>
      <c r="J20" s="2">
        <v>0.25559889782565937</v>
      </c>
      <c r="K20" s="2">
        <v>1.5098637338383469E-2</v>
      </c>
      <c r="L20" s="2">
        <v>16.928607005870703</v>
      </c>
      <c r="M20" s="2">
        <v>7.7913016277876808E-18</v>
      </c>
      <c r="N20" s="2">
        <v>0.22488048919007841</v>
      </c>
      <c r="O20" s="2">
        <v>0.28631730646124032</v>
      </c>
    </row>
    <row r="21" spans="1:15" x14ac:dyDescent="0.25">
      <c r="A21">
        <v>1982</v>
      </c>
      <c r="B21">
        <v>3275017</v>
      </c>
      <c r="C21">
        <v>14560964</v>
      </c>
    </row>
    <row r="22" spans="1:15" x14ac:dyDescent="0.25">
      <c r="A22">
        <v>1983</v>
      </c>
      <c r="B22">
        <v>3191739</v>
      </c>
      <c r="C22">
        <v>14749869</v>
      </c>
    </row>
    <row r="23" spans="1:15" x14ac:dyDescent="0.25">
      <c r="A23">
        <v>1984</v>
      </c>
      <c r="B23">
        <v>3006771</v>
      </c>
      <c r="C23">
        <v>15020284</v>
      </c>
    </row>
    <row r="24" spans="1:15" x14ac:dyDescent="0.25">
      <c r="A24">
        <v>1985</v>
      </c>
      <c r="B24">
        <v>3131362</v>
      </c>
      <c r="C24">
        <v>15226793</v>
      </c>
      <c r="I24" t="s">
        <v>27</v>
      </c>
    </row>
    <row r="25" spans="1:15" ht="15.75" thickBot="1" x14ac:dyDescent="0.3">
      <c r="A25">
        <v>1986</v>
      </c>
      <c r="B25">
        <v>3444162</v>
      </c>
      <c r="C25">
        <v>15619134</v>
      </c>
    </row>
    <row r="26" spans="1:15" x14ac:dyDescent="0.25">
      <c r="A26">
        <v>1987</v>
      </c>
      <c r="B26">
        <v>3922093</v>
      </c>
      <c r="C26">
        <v>16566848</v>
      </c>
      <c r="I26" s="3" t="s">
        <v>28</v>
      </c>
      <c r="J26" s="3" t="s">
        <v>29</v>
      </c>
      <c r="K26" s="3" t="s">
        <v>11</v>
      </c>
      <c r="M26" s="26" t="s">
        <v>48</v>
      </c>
      <c r="N26" s="26" t="s">
        <v>49</v>
      </c>
    </row>
    <row r="27" spans="1:15" x14ac:dyDescent="0.25">
      <c r="A27">
        <v>1988</v>
      </c>
      <c r="B27">
        <v>4447722</v>
      </c>
      <c r="C27">
        <v>17473444</v>
      </c>
      <c r="I27" s="1">
        <v>1</v>
      </c>
      <c r="J27" s="6">
        <v>1801486.5259334673</v>
      </c>
      <c r="K27" s="5">
        <v>-109848.52593346732</v>
      </c>
      <c r="M27">
        <f>+K27*K27</f>
        <v>12066698649.755642</v>
      </c>
    </row>
    <row r="28" spans="1:15" x14ac:dyDescent="0.25">
      <c r="A28">
        <v>1989</v>
      </c>
      <c r="B28">
        <v>5072501</v>
      </c>
      <c r="C28">
        <v>18280477</v>
      </c>
      <c r="I28" s="1">
        <v>2</v>
      </c>
      <c r="J28" s="6">
        <v>1905911.9668379361</v>
      </c>
      <c r="K28" s="1">
        <v>67665.033162063919</v>
      </c>
      <c r="L28">
        <f>+K27</f>
        <v>-109848.52593346732</v>
      </c>
      <c r="M28">
        <f>+K28*K28</f>
        <v>4578556712.8232098</v>
      </c>
      <c r="N28">
        <f>+(K28-L28)^2</f>
        <v>31511063662.762661</v>
      </c>
    </row>
    <row r="29" spans="1:15" x14ac:dyDescent="0.25">
      <c r="A29">
        <v>1990</v>
      </c>
      <c r="B29">
        <v>5415221</v>
      </c>
      <c r="C29">
        <v>18945923</v>
      </c>
      <c r="I29" s="1">
        <v>3</v>
      </c>
      <c r="J29" s="6">
        <v>2046315.5086003449</v>
      </c>
      <c r="K29" s="1">
        <v>178201.49139965512</v>
      </c>
      <c r="L29">
        <f t="shared" ref="L29:L61" si="0">+K28</f>
        <v>67665.033162063919</v>
      </c>
      <c r="M29">
        <f t="shared" ref="M29:M61" si="1">+K29*K29</f>
        <v>31755771537.061356</v>
      </c>
      <c r="N29">
        <f t="shared" ref="N29:N61" si="2">+(K29-L29)^2</f>
        <v>12218308599.710743</v>
      </c>
    </row>
    <row r="30" spans="1:15" x14ac:dyDescent="0.25">
      <c r="A30">
        <v>1991</v>
      </c>
      <c r="B30">
        <v>5522849</v>
      </c>
      <c r="C30">
        <v>19360343</v>
      </c>
      <c r="I30" s="1">
        <v>4</v>
      </c>
      <c r="J30" s="6">
        <v>2144989.4631059407</v>
      </c>
      <c r="K30" s="1">
        <v>173912.53689405927</v>
      </c>
      <c r="L30">
        <f t="shared" si="0"/>
        <v>178201.49139965512</v>
      </c>
      <c r="M30">
        <f t="shared" si="1"/>
        <v>30245570488.927528</v>
      </c>
      <c r="N30">
        <f t="shared" si="2"/>
        <v>18395130.751070894</v>
      </c>
    </row>
    <row r="31" spans="1:15" x14ac:dyDescent="0.25">
      <c r="A31">
        <v>1992</v>
      </c>
      <c r="B31">
        <v>5277388</v>
      </c>
      <c r="C31">
        <v>19476045</v>
      </c>
      <c r="I31" s="1">
        <v>5</v>
      </c>
      <c r="J31" s="6">
        <v>2280080.8929748386</v>
      </c>
      <c r="K31" s="1">
        <v>243913.10702516139</v>
      </c>
      <c r="L31">
        <f t="shared" si="0"/>
        <v>173912.53689405927</v>
      </c>
      <c r="M31">
        <f t="shared" si="1"/>
        <v>59493603778.667831</v>
      </c>
      <c r="N31">
        <f t="shared" si="2"/>
        <v>4900079818.6793451</v>
      </c>
    </row>
    <row r="32" spans="1:15" x14ac:dyDescent="0.25">
      <c r="A32">
        <v>1993</v>
      </c>
      <c r="B32">
        <v>4801556</v>
      </c>
      <c r="C32">
        <v>19418028</v>
      </c>
      <c r="I32" s="1">
        <v>6</v>
      </c>
      <c r="J32" s="6">
        <v>2481238.7591570192</v>
      </c>
      <c r="K32" s="1">
        <v>344025.2408429808</v>
      </c>
      <c r="L32">
        <f t="shared" si="0"/>
        <v>243913.10702516139</v>
      </c>
      <c r="M32">
        <f t="shared" si="1"/>
        <v>118353366337.07094</v>
      </c>
      <c r="N32">
        <f t="shared" si="2"/>
        <v>10022439337.556982</v>
      </c>
    </row>
    <row r="33" spans="1:14" x14ac:dyDescent="0.25">
      <c r="A33">
        <v>1994</v>
      </c>
      <c r="B33">
        <v>4901792</v>
      </c>
      <c r="C33">
        <v>19861229</v>
      </c>
      <c r="I33" s="1">
        <v>7</v>
      </c>
      <c r="J33" s="6">
        <v>2599975.1823507468</v>
      </c>
      <c r="K33" s="1">
        <v>281724.81764925318</v>
      </c>
      <c r="L33">
        <f t="shared" si="0"/>
        <v>344025.2408429808</v>
      </c>
      <c r="M33">
        <f t="shared" si="1"/>
        <v>79368872879.504959</v>
      </c>
      <c r="N33">
        <f t="shared" si="2"/>
        <v>3881342730.1175542</v>
      </c>
    </row>
    <row r="34" spans="1:14" x14ac:dyDescent="0.25">
      <c r="A34">
        <v>1995</v>
      </c>
      <c r="B34">
        <v>5298754</v>
      </c>
      <c r="C34">
        <v>20418648</v>
      </c>
      <c r="I34" s="1">
        <v>8</v>
      </c>
      <c r="J34" s="6">
        <v>2731503.8191828527</v>
      </c>
      <c r="K34" s="1">
        <v>65096.180817147251</v>
      </c>
      <c r="L34">
        <f t="shared" si="0"/>
        <v>281724.81764925318</v>
      </c>
      <c r="M34">
        <f t="shared" si="1"/>
        <v>4237512756.9787297</v>
      </c>
      <c r="N34">
        <f t="shared" si="2"/>
        <v>46927966295.736443</v>
      </c>
    </row>
    <row r="35" spans="1:14" x14ac:dyDescent="0.25">
      <c r="A35">
        <v>1996</v>
      </c>
      <c r="B35">
        <v>5374902</v>
      </c>
      <c r="C35">
        <v>20923401</v>
      </c>
      <c r="I35" s="1">
        <v>9</v>
      </c>
      <c r="J35" s="6">
        <v>2960840.1858558236</v>
      </c>
      <c r="K35" s="1">
        <v>232059.81414417643</v>
      </c>
      <c r="L35">
        <f t="shared" si="0"/>
        <v>65096.180817147251</v>
      </c>
      <c r="M35">
        <f t="shared" si="1"/>
        <v>53851757340.629707</v>
      </c>
      <c r="N35">
        <f t="shared" si="2"/>
        <v>27876854853.76265</v>
      </c>
    </row>
    <row r="36" spans="1:14" x14ac:dyDescent="0.25">
      <c r="A36">
        <v>1997</v>
      </c>
      <c r="B36">
        <v>5688304</v>
      </c>
      <c r="C36">
        <v>21623343</v>
      </c>
      <c r="I36" s="1">
        <v>10</v>
      </c>
      <c r="J36" s="6">
        <v>3192705.9592216769</v>
      </c>
      <c r="K36" s="1">
        <v>416194.04077832308</v>
      </c>
      <c r="L36">
        <f t="shared" si="0"/>
        <v>232059.81414417643</v>
      </c>
      <c r="M36">
        <f t="shared" si="1"/>
        <v>173217479579.38846</v>
      </c>
      <c r="N36">
        <f t="shared" si="2"/>
        <v>33905413418.155281</v>
      </c>
    </row>
    <row r="37" spans="1:14" x14ac:dyDescent="0.25">
      <c r="A37">
        <v>1998</v>
      </c>
      <c r="B37">
        <v>6188746</v>
      </c>
      <c r="C37">
        <v>22441007</v>
      </c>
      <c r="I37" s="1">
        <v>11</v>
      </c>
      <c r="J37" s="6">
        <v>3367159.3637568285</v>
      </c>
      <c r="K37" s="1">
        <v>466840.63624317152</v>
      </c>
      <c r="L37">
        <f t="shared" si="0"/>
        <v>416194.04077832308</v>
      </c>
      <c r="M37">
        <f t="shared" si="1"/>
        <v>217940179647.9292</v>
      </c>
      <c r="N37">
        <f t="shared" si="2"/>
        <v>2565077632.1800075</v>
      </c>
    </row>
    <row r="38" spans="1:14" x14ac:dyDescent="0.25">
      <c r="I38" s="1">
        <v>12</v>
      </c>
      <c r="J38" s="6">
        <v>3398646.3363810736</v>
      </c>
      <c r="K38" s="1">
        <v>262053.66361892642</v>
      </c>
      <c r="L38">
        <f t="shared" si="0"/>
        <v>466840.63624317152</v>
      </c>
      <c r="M38">
        <f t="shared" si="1"/>
        <v>68672122616.10144</v>
      </c>
      <c r="N38">
        <f t="shared" si="2"/>
        <v>41937704156.60331</v>
      </c>
    </row>
    <row r="39" spans="1:14" x14ac:dyDescent="0.25">
      <c r="I39" s="1">
        <v>13</v>
      </c>
      <c r="J39" s="6">
        <v>3509945.5984447682</v>
      </c>
      <c r="K39" s="1">
        <v>121554.40155523177</v>
      </c>
      <c r="L39">
        <f t="shared" si="0"/>
        <v>262053.66361892642</v>
      </c>
      <c r="M39">
        <f t="shared" si="1"/>
        <v>14775472537.450533</v>
      </c>
      <c r="N39">
        <f t="shared" si="2"/>
        <v>19740042640.442749</v>
      </c>
    </row>
    <row r="40" spans="1:14" x14ac:dyDescent="0.25">
      <c r="I40" s="1">
        <v>14</v>
      </c>
      <c r="J40" s="6">
        <v>3608059.5357652279</v>
      </c>
      <c r="K40" s="5">
        <v>-10759.535765227862</v>
      </c>
      <c r="L40">
        <f t="shared" si="0"/>
        <v>121554.40155523177</v>
      </c>
      <c r="M40">
        <f t="shared" si="1"/>
        <v>115767609.88321751</v>
      </c>
      <c r="N40">
        <f t="shared" si="2"/>
        <v>17506978009.242519</v>
      </c>
    </row>
    <row r="41" spans="1:14" x14ac:dyDescent="0.25">
      <c r="I41" s="1">
        <v>15</v>
      </c>
      <c r="J41" s="6">
        <v>3682539.2653993401</v>
      </c>
      <c r="K41" s="5">
        <v>-183439.26539934007</v>
      </c>
      <c r="L41">
        <f t="shared" si="0"/>
        <v>-10759.535765227862</v>
      </c>
      <c r="M41">
        <f t="shared" si="1"/>
        <v>33649964090.249523</v>
      </c>
      <c r="N41">
        <f t="shared" si="2"/>
        <v>29818289026.51009</v>
      </c>
    </row>
    <row r="42" spans="1:14" x14ac:dyDescent="0.25">
      <c r="I42" s="1">
        <v>16</v>
      </c>
      <c r="J42" s="6">
        <v>3675657.5206742822</v>
      </c>
      <c r="K42" s="5">
        <v>-329757.52067428222</v>
      </c>
      <c r="L42">
        <f t="shared" si="0"/>
        <v>-183439.26539934007</v>
      </c>
      <c r="M42">
        <f t="shared" si="1"/>
        <v>108740022441.24966</v>
      </c>
      <c r="N42">
        <f t="shared" si="2"/>
        <v>21409031826.703136</v>
      </c>
    </row>
    <row r="43" spans="1:14" x14ac:dyDescent="0.25">
      <c r="I43" s="1">
        <v>17</v>
      </c>
      <c r="J43" s="6">
        <v>3720156.5219890359</v>
      </c>
      <c r="K43" s="5">
        <v>-351950.52198903589</v>
      </c>
      <c r="L43">
        <f t="shared" si="0"/>
        <v>-329757.52067428222</v>
      </c>
      <c r="M43">
        <f t="shared" si="1"/>
        <v>123869169928.35483</v>
      </c>
      <c r="N43">
        <f t="shared" si="2"/>
        <v>492529307.35665798</v>
      </c>
    </row>
    <row r="44" spans="1:14" x14ac:dyDescent="0.25">
      <c r="I44" s="1">
        <v>18</v>
      </c>
      <c r="J44" s="6">
        <v>3686404.4319322598</v>
      </c>
      <c r="K44" s="5">
        <v>-427781.43193225982</v>
      </c>
      <c r="L44">
        <f t="shared" si="0"/>
        <v>-351950.52198903589</v>
      </c>
      <c r="M44">
        <f t="shared" si="1"/>
        <v>182996953506.01465</v>
      </c>
      <c r="N44">
        <f t="shared" si="2"/>
        <v>5750326902.817338</v>
      </c>
    </row>
    <row r="45" spans="1:14" x14ac:dyDescent="0.25">
      <c r="I45" s="1">
        <v>19</v>
      </c>
      <c r="J45" s="6">
        <v>3731982.3161947359</v>
      </c>
      <c r="K45" s="5">
        <v>-456965.31619473593</v>
      </c>
      <c r="L45">
        <f t="shared" si="0"/>
        <v>-427781.43193225982</v>
      </c>
      <c r="M45">
        <f t="shared" si="1"/>
        <v>208817300204.95499</v>
      </c>
      <c r="N45">
        <f t="shared" si="2"/>
        <v>851699100.64560115</v>
      </c>
    </row>
    <row r="46" spans="1:14" x14ac:dyDescent="0.25">
      <c r="I46" s="1">
        <v>20</v>
      </c>
      <c r="J46" s="6">
        <v>3780266.2259884919</v>
      </c>
      <c r="K46" s="5">
        <v>-588527.2259884919</v>
      </c>
      <c r="L46">
        <f t="shared" si="0"/>
        <v>-456965.31619473593</v>
      </c>
      <c r="M46">
        <f t="shared" si="1"/>
        <v>346364295729.70941</v>
      </c>
      <c r="N46">
        <f t="shared" si="2"/>
        <v>17308536108.580383</v>
      </c>
    </row>
    <row r="47" spans="1:14" x14ac:dyDescent="0.25">
      <c r="I47" s="1">
        <v>21</v>
      </c>
      <c r="J47" s="6">
        <v>3849384.0019440176</v>
      </c>
      <c r="K47" s="5">
        <v>-842613.0019440176</v>
      </c>
      <c r="L47">
        <f t="shared" si="0"/>
        <v>-588527.2259884919</v>
      </c>
      <c r="M47">
        <f t="shared" si="1"/>
        <v>709996671045.10901</v>
      </c>
      <c r="N47">
        <f t="shared" si="2"/>
        <v>64559581542.9216</v>
      </c>
    </row>
    <row r="48" spans="1:14" x14ac:dyDescent="0.25">
      <c r="I48" s="1">
        <v>22</v>
      </c>
      <c r="J48" s="6">
        <v>3902167.4747350966</v>
      </c>
      <c r="K48" s="5">
        <v>-770805.47473509656</v>
      </c>
      <c r="L48">
        <f t="shared" si="0"/>
        <v>-842613.0019440176</v>
      </c>
      <c r="M48">
        <f t="shared" si="1"/>
        <v>594141079881.59753</v>
      </c>
      <c r="N48">
        <f t="shared" si="2"/>
        <v>5156320963.8599348</v>
      </c>
    </row>
    <row r="49" spans="9:14" x14ac:dyDescent="0.25">
      <c r="I49" s="1">
        <v>23</v>
      </c>
      <c r="J49" s="6">
        <v>4002449.4019069136</v>
      </c>
      <c r="K49" s="5">
        <v>-558287.40190691361</v>
      </c>
      <c r="L49">
        <f t="shared" si="0"/>
        <v>-770805.47473509656</v>
      </c>
      <c r="M49">
        <f t="shared" si="1"/>
        <v>311684823127.97168</v>
      </c>
      <c r="N49">
        <f t="shared" si="2"/>
        <v>45163931278.604874</v>
      </c>
    </row>
    <row r="50" spans="9:14" x14ac:dyDescent="0.25">
      <c r="I50" s="1">
        <v>24</v>
      </c>
      <c r="J50" s="6">
        <v>4244684.0557608604</v>
      </c>
      <c r="K50" s="5">
        <v>-322591.05576086044</v>
      </c>
      <c r="L50">
        <f t="shared" si="0"/>
        <v>-558287.40190691361</v>
      </c>
      <c r="M50">
        <f t="shared" si="1"/>
        <v>104064989256.90657</v>
      </c>
      <c r="N50">
        <f t="shared" si="2"/>
        <v>55552767586.600113</v>
      </c>
    </row>
    <row r="51" spans="9:14" x14ac:dyDescent="0.25">
      <c r="I51" s="1">
        <v>25</v>
      </c>
      <c r="J51" s="6">
        <v>4476408.9941340117</v>
      </c>
      <c r="K51" s="5">
        <v>-28686.994134011678</v>
      </c>
      <c r="L51">
        <f t="shared" si="0"/>
        <v>-322591.05576086044</v>
      </c>
      <c r="M51">
        <f t="shared" si="1"/>
        <v>822943632.4448204</v>
      </c>
      <c r="N51">
        <f t="shared" si="2"/>
        <v>86379597440.758514</v>
      </c>
    </row>
    <row r="52" spans="9:14" x14ac:dyDescent="0.25">
      <c r="I52" s="1">
        <v>26</v>
      </c>
      <c r="J52" s="6">
        <v>4682685.7394429473</v>
      </c>
      <c r="K52" s="1">
        <v>389815.26055705268</v>
      </c>
      <c r="L52">
        <f t="shared" si="0"/>
        <v>-28686.994134011678</v>
      </c>
      <c r="M52">
        <f t="shared" si="1"/>
        <v>151955937363.16287</v>
      </c>
      <c r="N52">
        <f t="shared" si="2"/>
        <v>175144137181.50449</v>
      </c>
    </row>
    <row r="53" spans="9:14" x14ac:dyDescent="0.25">
      <c r="I53" s="1">
        <v>27</v>
      </c>
      <c r="J53" s="6">
        <v>4852773.0036054412</v>
      </c>
      <c r="K53" s="1">
        <v>562447.99639455881</v>
      </c>
      <c r="L53">
        <f t="shared" si="0"/>
        <v>389815.26055705268</v>
      </c>
      <c r="M53">
        <f t="shared" si="1"/>
        <v>316347748648.25366</v>
      </c>
      <c r="N53">
        <f t="shared" si="2"/>
        <v>29802061482.742172</v>
      </c>
    </row>
    <row r="54" spans="9:14" x14ac:dyDescent="0.25">
      <c r="I54" s="1">
        <v>28</v>
      </c>
      <c r="J54" s="6">
        <v>4958698.298842351</v>
      </c>
      <c r="K54" s="1">
        <v>564150.70115764905</v>
      </c>
      <c r="L54">
        <f t="shared" si="0"/>
        <v>562447.99639455881</v>
      </c>
      <c r="M54">
        <f t="shared" si="1"/>
        <v>318266013616.66705</v>
      </c>
      <c r="N54">
        <f t="shared" si="2"/>
        <v>2899203.5102501833</v>
      </c>
    </row>
    <row r="55" spans="9:14" x14ac:dyDescent="0.25">
      <c r="I55" s="1">
        <v>29</v>
      </c>
      <c r="J55" s="6">
        <v>4988271.6025185753</v>
      </c>
      <c r="K55" s="1">
        <v>289116.39748142473</v>
      </c>
      <c r="L55">
        <f t="shared" si="0"/>
        <v>564150.70115764905</v>
      </c>
      <c r="M55">
        <f t="shared" si="1"/>
        <v>83588291292.637177</v>
      </c>
      <c r="N55">
        <f t="shared" si="2"/>
        <v>75643868198.665573</v>
      </c>
    </row>
    <row r="56" spans="9:14" x14ac:dyDescent="0.25">
      <c r="I56" s="1">
        <v>30</v>
      </c>
      <c r="J56" s="6">
        <v>4973442.5212634243</v>
      </c>
      <c r="K56" s="5">
        <v>-171886.52126342431</v>
      </c>
      <c r="L56">
        <f t="shared" si="0"/>
        <v>289116.39748142473</v>
      </c>
      <c r="M56">
        <f t="shared" si="1"/>
        <v>29544976192.041618</v>
      </c>
      <c r="N56">
        <f t="shared" si="2"/>
        <v>212523691091.2699</v>
      </c>
    </row>
    <row r="57" spans="9:14" x14ac:dyDescent="0.25">
      <c r="I57" s="1">
        <v>31</v>
      </c>
      <c r="J57" s="6">
        <v>5086724.208378654</v>
      </c>
      <c r="K57" s="5">
        <v>-184932.20837865397</v>
      </c>
      <c r="L57">
        <f t="shared" si="0"/>
        <v>-171886.52126342431</v>
      </c>
      <c r="M57">
        <f t="shared" si="1"/>
        <v>34199921695.805897</v>
      </c>
      <c r="N57">
        <f t="shared" si="2"/>
        <v>170189952.30846933</v>
      </c>
    </row>
    <row r="58" spans="9:14" x14ac:dyDescent="0.25">
      <c r="I58" s="1">
        <v>32</v>
      </c>
      <c r="J58" s="6">
        <v>5229199.890405735</v>
      </c>
      <c r="K58" s="1">
        <v>69554.109594264999</v>
      </c>
      <c r="L58">
        <f t="shared" si="0"/>
        <v>-184932.20837865397</v>
      </c>
      <c r="M58">
        <f t="shared" si="1"/>
        <v>4837774161.451026</v>
      </c>
      <c r="N58">
        <f t="shared" si="2"/>
        <v>64763286035.41362</v>
      </c>
    </row>
    <row r="59" spans="9:14" x14ac:dyDescent="0.25">
      <c r="I59" s="1">
        <v>33</v>
      </c>
      <c r="J59" s="6">
        <v>5358214.2008799305</v>
      </c>
      <c r="K59" s="1">
        <v>16687.799120069481</v>
      </c>
      <c r="L59">
        <f t="shared" si="0"/>
        <v>69554.109594264999</v>
      </c>
      <c r="M59">
        <f t="shared" si="1"/>
        <v>278482639.47179174</v>
      </c>
      <c r="N59">
        <f t="shared" si="2"/>
        <v>2794846783.1540346</v>
      </c>
    </row>
    <row r="60" spans="9:14" x14ac:dyDescent="0.25">
      <c r="I60" s="1">
        <v>34</v>
      </c>
      <c r="J60" s="6">
        <v>5537118.6046218183</v>
      </c>
      <c r="K60" s="1">
        <v>151185.39537818171</v>
      </c>
      <c r="L60">
        <f t="shared" si="0"/>
        <v>16687.799120069481</v>
      </c>
      <c r="M60">
        <f t="shared" si="1"/>
        <v>22857023775.657127</v>
      </c>
      <c r="N60">
        <f t="shared" si="2"/>
        <v>18089603399.210163</v>
      </c>
    </row>
    <row r="61" spans="9:14" ht="15.75" thickBot="1" x14ac:dyDescent="0.3">
      <c r="I61" s="1">
        <v>35</v>
      </c>
      <c r="J61" s="7">
        <v>5746112.6218135385</v>
      </c>
      <c r="K61" s="2">
        <v>442633.37818646152</v>
      </c>
      <c r="L61">
        <f t="shared" si="0"/>
        <v>151185.39537818171</v>
      </c>
      <c r="M61">
        <f t="shared" si="1"/>
        <v>195924307484.75906</v>
      </c>
      <c r="N61">
        <f t="shared" si="2"/>
        <v>84941926683.015366</v>
      </c>
    </row>
    <row r="62" spans="9:14" x14ac:dyDescent="0.25">
      <c r="I62" s="1"/>
      <c r="J62" s="6"/>
      <c r="K62" s="1"/>
      <c r="M62">
        <f>SUM(M27:M61)</f>
        <v>4751621422186.6426</v>
      </c>
      <c r="N62">
        <f>SUM(N28:N61)</f>
        <v>1249330787381.8535</v>
      </c>
    </row>
    <row r="63" spans="9:14" x14ac:dyDescent="0.25">
      <c r="I63" s="1"/>
      <c r="J63" s="6"/>
      <c r="K63" s="1"/>
    </row>
    <row r="64" spans="9:14" x14ac:dyDescent="0.25">
      <c r="M64" s="17" t="s">
        <v>50</v>
      </c>
      <c r="N64" s="17">
        <f>+N62/M62</f>
        <v>0.26292725711446213</v>
      </c>
    </row>
    <row r="66" spans="13:20" x14ac:dyDescent="0.25">
      <c r="P66" s="27">
        <v>2</v>
      </c>
    </row>
    <row r="67" spans="13:20" ht="15" customHeight="1" x14ac:dyDescent="0.25">
      <c r="N67" s="30" t="s">
        <v>51</v>
      </c>
      <c r="O67" s="31" t="s">
        <v>52</v>
      </c>
      <c r="P67" s="32" t="s">
        <v>53</v>
      </c>
      <c r="Q67" s="31" t="s">
        <v>52</v>
      </c>
      <c r="R67" s="33" t="s">
        <v>54</v>
      </c>
    </row>
    <row r="68" spans="13:20" x14ac:dyDescent="0.25">
      <c r="N68" s="30"/>
      <c r="O68" s="31"/>
      <c r="P68" s="32"/>
      <c r="Q68" s="31"/>
      <c r="R68" s="33"/>
    </row>
    <row r="69" spans="13:20" x14ac:dyDescent="0.25">
      <c r="N69" s="30"/>
      <c r="O69" s="31"/>
      <c r="P69" s="32"/>
      <c r="Q69" s="31"/>
      <c r="R69" s="33"/>
    </row>
    <row r="70" spans="13:20" x14ac:dyDescent="0.25">
      <c r="N70" s="30"/>
      <c r="O70" s="31"/>
      <c r="P70" s="32"/>
      <c r="Q70" s="31"/>
      <c r="R70" s="33"/>
    </row>
    <row r="71" spans="13:20" x14ac:dyDescent="0.25">
      <c r="N71" s="30"/>
      <c r="O71" s="31"/>
      <c r="P71" s="32"/>
      <c r="Q71" s="31"/>
      <c r="R71" s="33"/>
    </row>
    <row r="72" spans="13:20" x14ac:dyDescent="0.25">
      <c r="N72" s="30"/>
      <c r="O72" s="31"/>
      <c r="P72" s="32"/>
      <c r="Q72" s="31"/>
      <c r="R72" s="33"/>
    </row>
    <row r="73" spans="13:20" x14ac:dyDescent="0.25">
      <c r="N73" s="30"/>
      <c r="O73" s="31"/>
      <c r="P73" s="32"/>
      <c r="Q73" s="31"/>
      <c r="R73" s="33"/>
    </row>
    <row r="74" spans="13:20" x14ac:dyDescent="0.25">
      <c r="N74" s="30"/>
      <c r="O74" s="31"/>
      <c r="P74" s="32"/>
      <c r="Q74" s="31"/>
      <c r="R74" s="33"/>
    </row>
    <row r="75" spans="13:20" ht="15.75" thickBot="1" x14ac:dyDescent="0.3">
      <c r="N75" s="34"/>
      <c r="O75" s="35"/>
      <c r="P75" s="36"/>
      <c r="Q75" s="35"/>
      <c r="R75" s="37"/>
    </row>
    <row r="76" spans="13:20" x14ac:dyDescent="0.25">
      <c r="M76">
        <v>0</v>
      </c>
      <c r="N76" s="28">
        <v>1.4</v>
      </c>
      <c r="O76" s="28">
        <v>1.52</v>
      </c>
      <c r="P76" s="28">
        <v>2.48</v>
      </c>
      <c r="Q76" s="28">
        <v>2.6</v>
      </c>
      <c r="R76">
        <v>4</v>
      </c>
      <c r="T76">
        <f>4-1.4</f>
        <v>2.6</v>
      </c>
    </row>
    <row r="77" spans="13:20" x14ac:dyDescent="0.25">
      <c r="N77" s="29">
        <v>0.26</v>
      </c>
      <c r="T77">
        <f>4-1.4</f>
        <v>2.6</v>
      </c>
    </row>
    <row r="78" spans="13:20" x14ac:dyDescent="0.25">
      <c r="T78">
        <f>4-1.52</f>
        <v>2.48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" sqref="F1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Rachas</vt:lpstr>
      <vt:lpstr>Independencia</vt:lpstr>
      <vt:lpstr>Durbin_Watson</vt:lpstr>
      <vt:lpstr>B-G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Edison Achalma</cp:lastModifiedBy>
  <dcterms:created xsi:type="dcterms:W3CDTF">2018-12-16T21:34:02Z</dcterms:created>
  <dcterms:modified xsi:type="dcterms:W3CDTF">2019-12-27T21:30:07Z</dcterms:modified>
</cp:coreProperties>
</file>