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stadistica para Economistas II_2018\Clases_2018\Clase_20_Heterocedasticidad\"/>
    </mc:Choice>
  </mc:AlternateContent>
  <bookViews>
    <workbookView xWindow="0" yWindow="0" windowWidth="20490" windowHeight="7650" activeTab="6"/>
  </bookViews>
  <sheets>
    <sheet name="Park" sheetId="1" r:id="rId1"/>
    <sheet name="Glejser" sheetId="2" r:id="rId2"/>
    <sheet name="Spearman" sheetId="3" r:id="rId3"/>
    <sheet name="G-Q" sheetId="4" r:id="rId4"/>
    <sheet name="White" sheetId="5" r:id="rId5"/>
    <sheet name="K-B" sheetId="6" r:id="rId6"/>
    <sheet name="B_P_G" sheetId="7" r:id="rId7"/>
    <sheet name="Hoja8" sheetId="8" r:id="rId8"/>
    <sheet name="Hoja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0" i="7" l="1"/>
  <c r="R50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J81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L78" i="6"/>
  <c r="K78" i="6"/>
  <c r="L77" i="6"/>
  <c r="K77" i="6"/>
  <c r="L76" i="6"/>
  <c r="K76" i="6"/>
  <c r="L75" i="6"/>
  <c r="K75" i="6"/>
  <c r="L74" i="6"/>
  <c r="K74" i="6"/>
  <c r="L73" i="6"/>
  <c r="K73" i="6"/>
  <c r="L72" i="6"/>
  <c r="K72" i="6"/>
  <c r="L71" i="6"/>
  <c r="K71" i="6"/>
  <c r="L70" i="6"/>
  <c r="K70" i="6"/>
  <c r="L69" i="6"/>
  <c r="K69" i="6"/>
  <c r="L68" i="6"/>
  <c r="K68" i="6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T54" i="5"/>
  <c r="R54" i="5"/>
  <c r="O78" i="5"/>
  <c r="N78" i="5"/>
  <c r="M78" i="5"/>
  <c r="O77" i="5"/>
  <c r="N77" i="5"/>
  <c r="M77" i="5"/>
  <c r="O76" i="5"/>
  <c r="N76" i="5"/>
  <c r="M76" i="5"/>
  <c r="O75" i="5"/>
  <c r="N75" i="5"/>
  <c r="M75" i="5"/>
  <c r="O74" i="5"/>
  <c r="N74" i="5"/>
  <c r="M74" i="5"/>
  <c r="O73" i="5"/>
  <c r="N73" i="5"/>
  <c r="M73" i="5"/>
  <c r="O72" i="5"/>
  <c r="N72" i="5"/>
  <c r="M72" i="5"/>
  <c r="O71" i="5"/>
  <c r="N71" i="5"/>
  <c r="M71" i="5"/>
  <c r="O70" i="5"/>
  <c r="N70" i="5"/>
  <c r="M70" i="5"/>
  <c r="O69" i="5"/>
  <c r="N69" i="5"/>
  <c r="M69" i="5"/>
  <c r="O68" i="5"/>
  <c r="N68" i="5"/>
  <c r="M68" i="5"/>
  <c r="O67" i="5"/>
  <c r="N67" i="5"/>
  <c r="M67" i="5"/>
  <c r="O66" i="5"/>
  <c r="N66" i="5"/>
  <c r="M66" i="5"/>
  <c r="O65" i="5"/>
  <c r="N65" i="5"/>
  <c r="M65" i="5"/>
  <c r="O64" i="5"/>
  <c r="N64" i="5"/>
  <c r="M64" i="5"/>
  <c r="O63" i="5"/>
  <c r="N63" i="5"/>
  <c r="M63" i="5"/>
  <c r="O62" i="5"/>
  <c r="N62" i="5"/>
  <c r="M62" i="5"/>
  <c r="O61" i="5"/>
  <c r="N61" i="5"/>
  <c r="M61" i="5"/>
  <c r="O60" i="5"/>
  <c r="N60" i="5"/>
  <c r="M60" i="5"/>
  <c r="O59" i="5"/>
  <c r="N59" i="5"/>
  <c r="M59" i="5"/>
  <c r="O58" i="5"/>
  <c r="N58" i="5"/>
  <c r="M58" i="5"/>
  <c r="O57" i="5"/>
  <c r="N57" i="5"/>
  <c r="M57" i="5"/>
  <c r="O56" i="5"/>
  <c r="N56" i="5"/>
  <c r="M56" i="5"/>
  <c r="O55" i="5"/>
  <c r="N55" i="5"/>
  <c r="M55" i="5"/>
  <c r="O54" i="5"/>
  <c r="N54" i="5"/>
  <c r="M54" i="5"/>
  <c r="O53" i="5"/>
  <c r="N53" i="5"/>
  <c r="M53" i="5"/>
  <c r="O52" i="5"/>
  <c r="N52" i="5"/>
  <c r="M52" i="5"/>
  <c r="O51" i="5"/>
  <c r="N51" i="5"/>
  <c r="M51" i="5"/>
  <c r="O50" i="5"/>
  <c r="N50" i="5"/>
  <c r="M50" i="5"/>
  <c r="O49" i="5"/>
  <c r="N49" i="5"/>
  <c r="M49" i="5"/>
  <c r="O48" i="5"/>
  <c r="N48" i="5"/>
  <c r="M48" i="5"/>
  <c r="O47" i="5"/>
  <c r="N47" i="5"/>
  <c r="M47" i="5"/>
  <c r="O46" i="5"/>
  <c r="N46" i="5"/>
  <c r="M46" i="5"/>
  <c r="O45" i="5"/>
  <c r="N45" i="5"/>
  <c r="M45" i="5"/>
  <c r="O44" i="5"/>
  <c r="N44" i="5"/>
  <c r="M44" i="5"/>
  <c r="O43" i="5"/>
  <c r="N43" i="5"/>
  <c r="M43" i="5"/>
  <c r="O42" i="5"/>
  <c r="N42" i="5"/>
  <c r="M42" i="5"/>
  <c r="O41" i="5"/>
  <c r="N41" i="5"/>
  <c r="M41" i="5"/>
  <c r="O40" i="5"/>
  <c r="N40" i="5"/>
  <c r="M40" i="5"/>
  <c r="O39" i="5"/>
  <c r="N39" i="5"/>
  <c r="M39" i="5"/>
  <c r="O38" i="5"/>
  <c r="N38" i="5"/>
  <c r="M38" i="5"/>
  <c r="O37" i="5"/>
  <c r="N37" i="5"/>
  <c r="M37" i="5"/>
  <c r="O36" i="5"/>
  <c r="N36" i="5"/>
  <c r="M36" i="5"/>
  <c r="O35" i="5"/>
  <c r="N35" i="5"/>
  <c r="M35" i="5"/>
  <c r="O34" i="5"/>
  <c r="N34" i="5"/>
  <c r="M34" i="5"/>
  <c r="O33" i="5"/>
  <c r="N33" i="5"/>
  <c r="M33" i="5"/>
  <c r="O32" i="5"/>
  <c r="N32" i="5"/>
  <c r="M32" i="5"/>
  <c r="O31" i="5"/>
  <c r="N31" i="5"/>
  <c r="M31" i="5"/>
  <c r="O30" i="5"/>
  <c r="N30" i="5"/>
  <c r="M30" i="5"/>
  <c r="O29" i="5"/>
  <c r="N29" i="5"/>
  <c r="M2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X32" i="4"/>
  <c r="W32" i="4"/>
  <c r="I32" i="4"/>
  <c r="H32" i="4"/>
  <c r="W80" i="3"/>
  <c r="U80" i="3"/>
  <c r="W91" i="3"/>
  <c r="W92" i="3" s="1"/>
  <c r="W93" i="3" s="1"/>
  <c r="U91" i="3"/>
  <c r="U92" i="3" s="1"/>
  <c r="U93" i="3" s="1"/>
  <c r="W83" i="3"/>
  <c r="W84" i="3" s="1"/>
  <c r="U83" i="3"/>
  <c r="U84" i="3" s="1"/>
  <c r="U86" i="3" s="1"/>
  <c r="U88" i="3" s="1"/>
  <c r="U96" i="3" s="1"/>
  <c r="U97" i="3" s="1"/>
  <c r="V79" i="3"/>
  <c r="W79" i="3" s="1"/>
  <c r="T79" i="3"/>
  <c r="U79" i="3" s="1"/>
  <c r="V78" i="3"/>
  <c r="W78" i="3" s="1"/>
  <c r="T78" i="3"/>
  <c r="U78" i="3" s="1"/>
  <c r="V77" i="3"/>
  <c r="W77" i="3" s="1"/>
  <c r="T77" i="3"/>
  <c r="U77" i="3" s="1"/>
  <c r="V76" i="3"/>
  <c r="W76" i="3" s="1"/>
  <c r="T76" i="3"/>
  <c r="U76" i="3" s="1"/>
  <c r="V75" i="3"/>
  <c r="W75" i="3" s="1"/>
  <c r="T75" i="3"/>
  <c r="U75" i="3" s="1"/>
  <c r="V74" i="3"/>
  <c r="W74" i="3" s="1"/>
  <c r="T74" i="3"/>
  <c r="U74" i="3" s="1"/>
  <c r="V73" i="3"/>
  <c r="W73" i="3" s="1"/>
  <c r="T73" i="3"/>
  <c r="U73" i="3" s="1"/>
  <c r="V72" i="3"/>
  <c r="W72" i="3" s="1"/>
  <c r="T72" i="3"/>
  <c r="U72" i="3" s="1"/>
  <c r="V71" i="3"/>
  <c r="W71" i="3" s="1"/>
  <c r="T71" i="3"/>
  <c r="U71" i="3" s="1"/>
  <c r="V70" i="3"/>
  <c r="W70" i="3" s="1"/>
  <c r="T70" i="3"/>
  <c r="U70" i="3" s="1"/>
  <c r="V69" i="3"/>
  <c r="W69" i="3" s="1"/>
  <c r="T69" i="3"/>
  <c r="U69" i="3" s="1"/>
  <c r="V68" i="3"/>
  <c r="W68" i="3" s="1"/>
  <c r="T68" i="3"/>
  <c r="U68" i="3" s="1"/>
  <c r="V67" i="3"/>
  <c r="W67" i="3" s="1"/>
  <c r="T67" i="3"/>
  <c r="U67" i="3" s="1"/>
  <c r="V66" i="3"/>
  <c r="W66" i="3" s="1"/>
  <c r="T66" i="3"/>
  <c r="U66" i="3" s="1"/>
  <c r="V65" i="3"/>
  <c r="W65" i="3" s="1"/>
  <c r="T65" i="3"/>
  <c r="U65" i="3" s="1"/>
  <c r="V64" i="3"/>
  <c r="W64" i="3" s="1"/>
  <c r="T64" i="3"/>
  <c r="U64" i="3" s="1"/>
  <c r="V63" i="3"/>
  <c r="W63" i="3" s="1"/>
  <c r="T63" i="3"/>
  <c r="U63" i="3" s="1"/>
  <c r="V62" i="3"/>
  <c r="W62" i="3" s="1"/>
  <c r="T62" i="3"/>
  <c r="U62" i="3" s="1"/>
  <c r="V61" i="3"/>
  <c r="W61" i="3" s="1"/>
  <c r="T61" i="3"/>
  <c r="U61" i="3" s="1"/>
  <c r="V60" i="3"/>
  <c r="W60" i="3" s="1"/>
  <c r="T60" i="3"/>
  <c r="U60" i="3" s="1"/>
  <c r="V59" i="3"/>
  <c r="W59" i="3" s="1"/>
  <c r="T59" i="3"/>
  <c r="U59" i="3" s="1"/>
  <c r="V58" i="3"/>
  <c r="W58" i="3" s="1"/>
  <c r="T58" i="3"/>
  <c r="U58" i="3" s="1"/>
  <c r="V57" i="3"/>
  <c r="W57" i="3" s="1"/>
  <c r="T57" i="3"/>
  <c r="U57" i="3" s="1"/>
  <c r="V56" i="3"/>
  <c r="W56" i="3" s="1"/>
  <c r="T56" i="3"/>
  <c r="U56" i="3" s="1"/>
  <c r="V55" i="3"/>
  <c r="W55" i="3" s="1"/>
  <c r="T55" i="3"/>
  <c r="U55" i="3" s="1"/>
  <c r="V54" i="3"/>
  <c r="W54" i="3" s="1"/>
  <c r="T54" i="3"/>
  <c r="U54" i="3" s="1"/>
  <c r="V53" i="3"/>
  <c r="W53" i="3" s="1"/>
  <c r="T53" i="3"/>
  <c r="U53" i="3" s="1"/>
  <c r="V52" i="3"/>
  <c r="W52" i="3" s="1"/>
  <c r="T52" i="3"/>
  <c r="U52" i="3" s="1"/>
  <c r="V51" i="3"/>
  <c r="W51" i="3" s="1"/>
  <c r="T51" i="3"/>
  <c r="U51" i="3" s="1"/>
  <c r="V50" i="3"/>
  <c r="W50" i="3" s="1"/>
  <c r="T50" i="3"/>
  <c r="U50" i="3" s="1"/>
  <c r="V49" i="3"/>
  <c r="W49" i="3" s="1"/>
  <c r="T49" i="3"/>
  <c r="U49" i="3" s="1"/>
  <c r="V48" i="3"/>
  <c r="W48" i="3" s="1"/>
  <c r="T48" i="3"/>
  <c r="U48" i="3" s="1"/>
  <c r="V47" i="3"/>
  <c r="W47" i="3" s="1"/>
  <c r="T47" i="3"/>
  <c r="U47" i="3" s="1"/>
  <c r="V46" i="3"/>
  <c r="W46" i="3" s="1"/>
  <c r="T46" i="3"/>
  <c r="U46" i="3" s="1"/>
  <c r="V45" i="3"/>
  <c r="W45" i="3" s="1"/>
  <c r="T45" i="3"/>
  <c r="U45" i="3" s="1"/>
  <c r="V44" i="3"/>
  <c r="W44" i="3" s="1"/>
  <c r="T44" i="3"/>
  <c r="U44" i="3" s="1"/>
  <c r="V43" i="3"/>
  <c r="W43" i="3" s="1"/>
  <c r="T43" i="3"/>
  <c r="U43" i="3" s="1"/>
  <c r="V42" i="3"/>
  <c r="W42" i="3" s="1"/>
  <c r="T42" i="3"/>
  <c r="U42" i="3" s="1"/>
  <c r="V41" i="3"/>
  <c r="W41" i="3" s="1"/>
  <c r="T41" i="3"/>
  <c r="U41" i="3" s="1"/>
  <c r="V40" i="3"/>
  <c r="W40" i="3" s="1"/>
  <c r="T40" i="3"/>
  <c r="U40" i="3" s="1"/>
  <c r="V39" i="3"/>
  <c r="W39" i="3" s="1"/>
  <c r="T39" i="3"/>
  <c r="U39" i="3" s="1"/>
  <c r="V38" i="3"/>
  <c r="W38" i="3" s="1"/>
  <c r="T38" i="3"/>
  <c r="U38" i="3" s="1"/>
  <c r="V37" i="3"/>
  <c r="W37" i="3" s="1"/>
  <c r="T37" i="3"/>
  <c r="U37" i="3" s="1"/>
  <c r="V36" i="3"/>
  <c r="W36" i="3" s="1"/>
  <c r="T36" i="3"/>
  <c r="U36" i="3" s="1"/>
  <c r="V35" i="3"/>
  <c r="W35" i="3" s="1"/>
  <c r="T35" i="3"/>
  <c r="U35" i="3" s="1"/>
  <c r="V34" i="3"/>
  <c r="W34" i="3" s="1"/>
  <c r="T34" i="3"/>
  <c r="U34" i="3" s="1"/>
  <c r="V33" i="3"/>
  <c r="W33" i="3" s="1"/>
  <c r="T33" i="3"/>
  <c r="U33" i="3" s="1"/>
  <c r="V32" i="3"/>
  <c r="W32" i="3" s="1"/>
  <c r="T32" i="3"/>
  <c r="U32" i="3" s="1"/>
  <c r="V31" i="3"/>
  <c r="W31" i="3" s="1"/>
  <c r="T31" i="3"/>
  <c r="U31" i="3" s="1"/>
  <c r="W30" i="3"/>
  <c r="V30" i="3"/>
  <c r="U30" i="3"/>
  <c r="T3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U94" i="3" l="1"/>
  <c r="U99" i="3" s="1"/>
  <c r="U100" i="3" s="1"/>
  <c r="W86" i="3"/>
  <c r="W88" i="3" s="1"/>
  <c r="W96" i="3" s="1"/>
  <c r="W97" i="3" s="1"/>
  <c r="W94" i="3" l="1"/>
  <c r="W99" i="3" s="1"/>
  <c r="W100" i="3" s="1"/>
</calcChain>
</file>

<file path=xl/sharedStrings.xml><?xml version="1.0" encoding="utf-8"?>
<sst xmlns="http://schemas.openxmlformats.org/spreadsheetml/2006/main" count="556" uniqueCount="64">
  <si>
    <t>EMPLEO</t>
  </si>
  <si>
    <t>TIENDAS</t>
  </si>
  <si>
    <t>VENTAS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</si>
  <si>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</si>
  <si>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</si>
  <si>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</si>
  <si>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</si>
  <si>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</si>
  <si>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</si>
  <si>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</si>
  <si>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</si>
  <si>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</si>
  <si>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</si>
  <si>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</si>
  <si>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</si>
  <si>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</si>
  <si>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</si>
  <si>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</si>
  <si>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</si>
  <si>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</si>
  <si>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</si>
  <si>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</si>
  <si>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</si>
  <si>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</si>
  <si>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</si>
  <si>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</si>
  <si>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</si>
  <si>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</si>
  <si>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</si>
  <si>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Análisis de los residuales</t>
  </si>
  <si>
    <t>Observación</t>
  </si>
  <si>
    <t>Pronóstico para Y</t>
  </si>
  <si>
    <t>e2</t>
  </si>
  <si>
    <t>Ln(e2)</t>
  </si>
  <si>
    <t>Ln(tiendas)</t>
  </si>
  <si>
    <t>Ln(ventas)</t>
  </si>
  <si>
    <t>Tiendas</t>
  </si>
  <si>
    <t>Ventas</t>
  </si>
  <si>
    <t>abs(err)</t>
  </si>
  <si>
    <t>oe</t>
  </si>
  <si>
    <t>OT</t>
  </si>
  <si>
    <t>OV</t>
  </si>
  <si>
    <t>d1</t>
  </si>
  <si>
    <t>d1*2</t>
  </si>
  <si>
    <t>d2</t>
  </si>
  <si>
    <t>d2*2</t>
  </si>
  <si>
    <t>n=</t>
  </si>
  <si>
    <t>r2=</t>
  </si>
  <si>
    <t>r3=</t>
  </si>
  <si>
    <t>t=</t>
  </si>
  <si>
    <t>F=</t>
  </si>
  <si>
    <t>Tiendas*2</t>
  </si>
  <si>
    <t>Ventas*2</t>
  </si>
  <si>
    <t>Tiendas*Ventas</t>
  </si>
  <si>
    <t>Variable X 3</t>
  </si>
  <si>
    <t>Variable X 4</t>
  </si>
  <si>
    <t>Variable X 5</t>
  </si>
  <si>
    <t>Chi-Cuadrado=</t>
  </si>
  <si>
    <t>P-Valor=</t>
  </si>
  <si>
    <t>yest*2</t>
  </si>
  <si>
    <t>e*2</t>
  </si>
  <si>
    <t>Varianza=</t>
  </si>
  <si>
    <t>Pi</t>
  </si>
  <si>
    <t>Chi_Cuadrado=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</si>
</sst>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7" formatCode="#,##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0" fillId="2" borderId="1" xfId="0" applyFill="1" applyBorder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Border="1" applyAlignment="1"/>
    <xf numFmtId="165" fontId="0" fillId="0" borderId="0" xfId="0" applyNumberFormat="1"/>
    <xf numFmtId="4" fontId="0" fillId="2" borderId="0" xfId="0" applyNumberFormat="1" applyFill="1" applyBorder="1" applyAlignment="1"/>
    <xf numFmtId="167" fontId="0" fillId="2" borderId="0" xfId="0" applyNumberFormat="1" applyFill="1" applyBorder="1" applyAlignment="1"/>
    <xf numFmtId="0" fontId="0" fillId="6" borderId="0" xfId="0" applyFill="1"/>
    <xf numFmtId="0" fontId="0" fillId="7" borderId="0" xfId="0" applyFill="1"/>
    <xf numFmtId="165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81</xdr:row>
          <xdr:rowOff>180975</xdr:rowOff>
        </xdr:from>
        <xdr:to>
          <xdr:col>18</xdr:col>
          <xdr:colOff>228600</xdr:colOff>
          <xdr:row>87</xdr:row>
          <xdr:rowOff>19050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92</xdr:row>
          <xdr:rowOff>0</xdr:rowOff>
        </xdr:from>
        <xdr:to>
          <xdr:col>17</xdr:col>
          <xdr:colOff>209550</xdr:colOff>
          <xdr:row>96</xdr:row>
          <xdr:rowOff>161925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78"/>
  <sheetViews>
    <sheetView topLeftCell="A66" workbookViewId="0">
      <selection activeCell="B2" sqref="B2:O88"/>
    </sheetView>
  </sheetViews>
  <sheetFormatPr baseColWidth="10" defaultRowHeight="15" x14ac:dyDescent="0.25"/>
  <sheetData>
    <row r="2" spans="2:12" x14ac:dyDescent="0.25">
      <c r="C2" t="s">
        <v>0</v>
      </c>
      <c r="D2" t="s">
        <v>1</v>
      </c>
      <c r="E2" t="s">
        <v>2</v>
      </c>
    </row>
    <row r="4" spans="2:12" x14ac:dyDescent="0.25">
      <c r="B4">
        <v>1</v>
      </c>
      <c r="C4">
        <v>156</v>
      </c>
      <c r="D4">
        <v>5</v>
      </c>
      <c r="E4">
        <v>29765</v>
      </c>
      <c r="G4" t="s">
        <v>3</v>
      </c>
    </row>
    <row r="5" spans="2:12" ht="15.75" thickBot="1" x14ac:dyDescent="0.3">
      <c r="B5">
        <v>2</v>
      </c>
      <c r="C5">
        <v>182</v>
      </c>
      <c r="D5">
        <v>9</v>
      </c>
      <c r="E5">
        <v>25313</v>
      </c>
    </row>
    <row r="6" spans="2:12" x14ac:dyDescent="0.25">
      <c r="B6">
        <v>3</v>
      </c>
      <c r="C6">
        <v>630</v>
      </c>
      <c r="D6">
        <v>10</v>
      </c>
      <c r="E6">
        <v>16100</v>
      </c>
      <c r="G6" s="4" t="s">
        <v>4</v>
      </c>
      <c r="H6" s="4"/>
    </row>
    <row r="7" spans="2:12" x14ac:dyDescent="0.25">
      <c r="B7">
        <v>4</v>
      </c>
      <c r="C7">
        <v>714</v>
      </c>
      <c r="D7">
        <v>17</v>
      </c>
      <c r="E7">
        <v>32408</v>
      </c>
      <c r="G7" s="1" t="s">
        <v>5</v>
      </c>
      <c r="H7" s="1">
        <v>0.90266558808012842</v>
      </c>
    </row>
    <row r="8" spans="2:12" x14ac:dyDescent="0.25">
      <c r="B8">
        <v>5</v>
      </c>
      <c r="C8">
        <v>950</v>
      </c>
      <c r="D8">
        <v>17</v>
      </c>
      <c r="E8">
        <v>270000</v>
      </c>
      <c r="G8" s="1" t="s">
        <v>6</v>
      </c>
      <c r="H8" s="1">
        <v>0.81480516390404412</v>
      </c>
    </row>
    <row r="9" spans="2:12" x14ac:dyDescent="0.25">
      <c r="B9">
        <v>6</v>
      </c>
      <c r="C9">
        <v>625</v>
      </c>
      <c r="D9">
        <v>18</v>
      </c>
      <c r="E9">
        <v>18100</v>
      </c>
      <c r="G9" s="1" t="s">
        <v>7</v>
      </c>
      <c r="H9" s="1">
        <v>0.80692453258081198</v>
      </c>
    </row>
    <row r="10" spans="2:12" x14ac:dyDescent="0.25">
      <c r="B10">
        <v>7</v>
      </c>
      <c r="C10">
        <v>490</v>
      </c>
      <c r="D10">
        <v>21</v>
      </c>
      <c r="E10">
        <v>17636</v>
      </c>
      <c r="G10" s="1" t="s">
        <v>8</v>
      </c>
      <c r="H10" s="1">
        <v>1655.8287611686046</v>
      </c>
    </row>
    <row r="11" spans="2:12" ht="15.75" thickBot="1" x14ac:dyDescent="0.3">
      <c r="B11">
        <v>8</v>
      </c>
      <c r="C11">
        <v>203</v>
      </c>
      <c r="D11">
        <v>23</v>
      </c>
      <c r="E11">
        <v>16762</v>
      </c>
      <c r="G11" s="2" t="s">
        <v>9</v>
      </c>
      <c r="H11" s="2">
        <v>50</v>
      </c>
    </row>
    <row r="12" spans="2:12" x14ac:dyDescent="0.25">
      <c r="B12">
        <v>9</v>
      </c>
      <c r="C12">
        <v>1400</v>
      </c>
      <c r="D12">
        <v>29</v>
      </c>
      <c r="E12">
        <v>41000</v>
      </c>
    </row>
    <row r="13" spans="2:12" ht="15.75" thickBot="1" x14ac:dyDescent="0.3">
      <c r="B13">
        <v>10</v>
      </c>
      <c r="C13">
        <v>800</v>
      </c>
      <c r="D13">
        <v>30</v>
      </c>
      <c r="E13">
        <v>21000</v>
      </c>
      <c r="G13" t="s">
        <v>10</v>
      </c>
    </row>
    <row r="14" spans="2:12" x14ac:dyDescent="0.25">
      <c r="B14">
        <v>11</v>
      </c>
      <c r="C14">
        <v>224</v>
      </c>
      <c r="D14">
        <v>30</v>
      </c>
      <c r="E14">
        <v>23000</v>
      </c>
      <c r="G14" s="3"/>
      <c r="H14" s="3" t="s">
        <v>15</v>
      </c>
      <c r="I14" s="3" t="s">
        <v>16</v>
      </c>
      <c r="J14" s="3" t="s">
        <v>17</v>
      </c>
      <c r="K14" s="3" t="s">
        <v>18</v>
      </c>
      <c r="L14" s="3" t="s">
        <v>19</v>
      </c>
    </row>
    <row r="15" spans="2:12" x14ac:dyDescent="0.25">
      <c r="B15">
        <v>12</v>
      </c>
      <c r="C15">
        <v>752</v>
      </c>
      <c r="D15">
        <v>30</v>
      </c>
      <c r="E15">
        <v>15867</v>
      </c>
      <c r="G15" s="1" t="s">
        <v>11</v>
      </c>
      <c r="H15" s="1">
        <v>2</v>
      </c>
      <c r="I15" s="1">
        <v>566961542.84328175</v>
      </c>
      <c r="J15" s="1">
        <v>283480771.42164087</v>
      </c>
      <c r="K15" s="1">
        <v>103.39338696152328</v>
      </c>
      <c r="L15" s="1">
        <v>6.1557150926382032E-18</v>
      </c>
    </row>
    <row r="16" spans="2:12" x14ac:dyDescent="0.25">
      <c r="B16">
        <v>13</v>
      </c>
      <c r="C16">
        <v>10500</v>
      </c>
      <c r="D16">
        <v>33</v>
      </c>
      <c r="E16">
        <v>293580</v>
      </c>
      <c r="G16" s="1" t="s">
        <v>12</v>
      </c>
      <c r="H16" s="1">
        <v>47</v>
      </c>
      <c r="I16" s="1">
        <v>128863137.65671834</v>
      </c>
      <c r="J16" s="1">
        <v>2741768.8863131562</v>
      </c>
      <c r="K16" s="1"/>
      <c r="L16" s="1"/>
    </row>
    <row r="17" spans="2:18" ht="15.75" thickBot="1" x14ac:dyDescent="0.3">
      <c r="B17">
        <v>14</v>
      </c>
      <c r="C17">
        <v>700</v>
      </c>
      <c r="D17">
        <v>37</v>
      </c>
      <c r="E17">
        <v>36239</v>
      </c>
      <c r="G17" s="2" t="s">
        <v>13</v>
      </c>
      <c r="H17" s="2">
        <v>49</v>
      </c>
      <c r="I17" s="2">
        <v>695824680.50000012</v>
      </c>
      <c r="J17" s="2"/>
      <c r="K17" s="2"/>
      <c r="L17" s="2"/>
    </row>
    <row r="18" spans="2:18" ht="15.75" thickBot="1" x14ac:dyDescent="0.3">
      <c r="B18">
        <v>15</v>
      </c>
      <c r="C18">
        <v>770</v>
      </c>
      <c r="D18">
        <v>42</v>
      </c>
      <c r="E18">
        <v>15104</v>
      </c>
    </row>
    <row r="19" spans="2:18" x14ac:dyDescent="0.25">
      <c r="B19">
        <v>16</v>
      </c>
      <c r="C19">
        <v>800</v>
      </c>
      <c r="D19">
        <v>44</v>
      </c>
      <c r="E19">
        <v>22000</v>
      </c>
      <c r="G19" s="3"/>
      <c r="H19" s="3" t="s">
        <v>20</v>
      </c>
      <c r="I19" s="3" t="s">
        <v>8</v>
      </c>
      <c r="J19" s="3" t="s">
        <v>21</v>
      </c>
      <c r="K19" s="3" t="s">
        <v>22</v>
      </c>
      <c r="L19" s="3" t="s">
        <v>23</v>
      </c>
      <c r="M19" s="3" t="s">
        <v>24</v>
      </c>
      <c r="N19" s="3" t="s">
        <v>25</v>
      </c>
      <c r="O19" s="3" t="s">
        <v>26</v>
      </c>
    </row>
    <row r="20" spans="2:18" x14ac:dyDescent="0.25">
      <c r="B20">
        <v>17</v>
      </c>
      <c r="C20">
        <v>13059</v>
      </c>
      <c r="D20">
        <v>48</v>
      </c>
      <c r="E20">
        <v>467718</v>
      </c>
      <c r="G20" s="1" t="s">
        <v>14</v>
      </c>
      <c r="H20" s="1">
        <v>285.54445385951431</v>
      </c>
      <c r="I20" s="1">
        <v>304.18740843844643</v>
      </c>
      <c r="J20" s="1">
        <v>0.93871227387538425</v>
      </c>
      <c r="K20" s="1">
        <v>0.35267776077736246</v>
      </c>
      <c r="L20" s="1">
        <v>-326.40167946257236</v>
      </c>
      <c r="M20" s="1">
        <v>897.49058718160097</v>
      </c>
      <c r="N20" s="1">
        <v>-326.40167946257236</v>
      </c>
      <c r="O20" s="1">
        <v>897.49058718160097</v>
      </c>
    </row>
    <row r="21" spans="2:18" x14ac:dyDescent="0.25">
      <c r="B21">
        <v>18</v>
      </c>
      <c r="C21">
        <v>789</v>
      </c>
      <c r="D21">
        <v>52</v>
      </c>
      <c r="E21">
        <v>20000</v>
      </c>
      <c r="G21" s="1" t="s">
        <v>27</v>
      </c>
      <c r="H21" s="1">
        <v>0.52599318247987092</v>
      </c>
      <c r="I21" s="1">
        <v>1.0437209306679529</v>
      </c>
      <c r="J21" s="1">
        <v>0.50395959975934335</v>
      </c>
      <c r="K21" s="1">
        <v>0.61664403175290561</v>
      </c>
      <c r="L21" s="1">
        <v>-1.5737024987725872</v>
      </c>
      <c r="M21" s="1">
        <v>2.625688863732329</v>
      </c>
      <c r="N21" s="1">
        <v>-1.5737024987725872</v>
      </c>
      <c r="O21" s="1">
        <v>2.625688863732329</v>
      </c>
    </row>
    <row r="22" spans="2:18" ht="15.75" thickBot="1" x14ac:dyDescent="0.3">
      <c r="B22">
        <v>19</v>
      </c>
      <c r="C22">
        <v>768</v>
      </c>
      <c r="D22">
        <v>54</v>
      </c>
      <c r="E22">
        <v>18800</v>
      </c>
      <c r="G22" s="2" t="s">
        <v>28</v>
      </c>
      <c r="H22" s="2">
        <v>2.8512397552555462E-2</v>
      </c>
      <c r="I22" s="2">
        <v>2.0520569922128171E-3</v>
      </c>
      <c r="J22" s="2">
        <v>13.894544674321825</v>
      </c>
      <c r="K22" s="2">
        <v>2.9215689167565373E-18</v>
      </c>
      <c r="L22" s="2">
        <v>2.4384191364838489E-2</v>
      </c>
      <c r="M22" s="2">
        <v>3.2640603740272431E-2</v>
      </c>
      <c r="N22" s="2">
        <v>2.4384191364838489E-2</v>
      </c>
      <c r="O22" s="2">
        <v>3.2640603740272431E-2</v>
      </c>
    </row>
    <row r="23" spans="2:18" x14ac:dyDescent="0.25">
      <c r="B23">
        <v>20</v>
      </c>
      <c r="C23">
        <v>15127</v>
      </c>
      <c r="D23">
        <v>56</v>
      </c>
      <c r="E23">
        <v>528690</v>
      </c>
    </row>
    <row r="24" spans="2:18" x14ac:dyDescent="0.25">
      <c r="B24">
        <v>21</v>
      </c>
      <c r="C24">
        <v>103</v>
      </c>
      <c r="D24">
        <v>61</v>
      </c>
      <c r="E24">
        <v>15000</v>
      </c>
    </row>
    <row r="25" spans="2:18" x14ac:dyDescent="0.25">
      <c r="B25">
        <v>22</v>
      </c>
      <c r="C25">
        <v>660</v>
      </c>
      <c r="D25">
        <v>62</v>
      </c>
      <c r="E25">
        <v>14500</v>
      </c>
    </row>
    <row r="26" spans="2:18" x14ac:dyDescent="0.25">
      <c r="B26">
        <v>23</v>
      </c>
      <c r="C26">
        <v>800</v>
      </c>
      <c r="D26">
        <v>71</v>
      </c>
      <c r="E26">
        <v>14600</v>
      </c>
      <c r="G26" t="s">
        <v>29</v>
      </c>
    </row>
    <row r="27" spans="2:18" ht="15.75" thickBot="1" x14ac:dyDescent="0.3">
      <c r="B27">
        <v>24</v>
      </c>
      <c r="C27">
        <v>1398</v>
      </c>
      <c r="D27">
        <v>77</v>
      </c>
      <c r="E27">
        <v>45993</v>
      </c>
    </row>
    <row r="28" spans="2:18" x14ac:dyDescent="0.25">
      <c r="B28">
        <v>25</v>
      </c>
      <c r="C28">
        <v>2791</v>
      </c>
      <c r="D28">
        <v>80</v>
      </c>
      <c r="E28">
        <v>54433</v>
      </c>
      <c r="G28" s="3" t="s">
        <v>30</v>
      </c>
      <c r="H28" s="3" t="s">
        <v>31</v>
      </c>
      <c r="I28" s="3" t="s">
        <v>12</v>
      </c>
      <c r="J28" s="5" t="s">
        <v>32</v>
      </c>
      <c r="K28" s="5" t="s">
        <v>33</v>
      </c>
      <c r="L28" t="s">
        <v>1</v>
      </c>
      <c r="M28" t="s">
        <v>2</v>
      </c>
      <c r="N28" s="5" t="s">
        <v>34</v>
      </c>
      <c r="O28" s="5" t="s">
        <v>35</v>
      </c>
      <c r="Q28" t="s">
        <v>3</v>
      </c>
    </row>
    <row r="29" spans="2:18" ht="15.75" thickBot="1" x14ac:dyDescent="0.3">
      <c r="B29">
        <v>26</v>
      </c>
      <c r="C29">
        <v>1030</v>
      </c>
      <c r="D29">
        <v>82</v>
      </c>
      <c r="E29">
        <v>33250</v>
      </c>
      <c r="G29" s="1">
        <v>1</v>
      </c>
      <c r="H29" s="1">
        <v>1136.8459329237271</v>
      </c>
      <c r="I29" s="1">
        <v>-980.8459329237271</v>
      </c>
      <c r="J29">
        <f>+I29*I29</f>
        <v>962058.74413301656</v>
      </c>
      <c r="K29">
        <f>+LN(J29)</f>
        <v>13.776830792370813</v>
      </c>
      <c r="L29">
        <v>5</v>
      </c>
      <c r="M29">
        <v>29765</v>
      </c>
      <c r="N29">
        <f>+LN(L29)</f>
        <v>1.6094379124341003</v>
      </c>
      <c r="O29">
        <f>+LN(M29)</f>
        <v>10.30108848558749</v>
      </c>
    </row>
    <row r="30" spans="2:18" x14ac:dyDescent="0.25">
      <c r="B30">
        <v>27</v>
      </c>
      <c r="C30">
        <v>881</v>
      </c>
      <c r="D30">
        <v>87</v>
      </c>
      <c r="E30">
        <v>27000</v>
      </c>
      <c r="G30" s="1">
        <v>2</v>
      </c>
      <c r="H30" s="1">
        <v>1012.0127117496695</v>
      </c>
      <c r="I30" s="1">
        <v>-830.01271174966951</v>
      </c>
      <c r="J30">
        <f t="shared" ref="J30:J78" si="0">+I30*I30</f>
        <v>688921.1016660399</v>
      </c>
      <c r="K30">
        <f t="shared" ref="K30:K78" si="1">+LN(J30)</f>
        <v>13.442882032068825</v>
      </c>
      <c r="L30">
        <v>9</v>
      </c>
      <c r="M30">
        <v>25313</v>
      </c>
      <c r="N30">
        <f t="shared" ref="N30:N78" si="2">+LN(L30)</f>
        <v>2.1972245773362196</v>
      </c>
      <c r="O30">
        <f t="shared" ref="O30:O78" si="3">+LN(M30)</f>
        <v>10.139073376740225</v>
      </c>
      <c r="Q30" s="4" t="s">
        <v>4</v>
      </c>
      <c r="R30" s="4"/>
    </row>
    <row r="31" spans="2:18" x14ac:dyDescent="0.25">
      <c r="B31">
        <v>28</v>
      </c>
      <c r="C31">
        <v>3742</v>
      </c>
      <c r="D31">
        <v>87</v>
      </c>
      <c r="E31">
        <v>94962</v>
      </c>
      <c r="G31" s="1">
        <v>3</v>
      </c>
      <c r="H31" s="1">
        <v>749.85398628045596</v>
      </c>
      <c r="I31" s="1">
        <v>-119.85398628045596</v>
      </c>
      <c r="J31">
        <f t="shared" si="0"/>
        <v>14364.978027315725</v>
      </c>
      <c r="K31">
        <f t="shared" si="1"/>
        <v>9.5725484418135931</v>
      </c>
      <c r="L31">
        <v>10</v>
      </c>
      <c r="M31">
        <v>16100</v>
      </c>
      <c r="N31">
        <f t="shared" si="2"/>
        <v>2.3025850929940459</v>
      </c>
      <c r="O31">
        <f t="shared" si="3"/>
        <v>9.6865745509725549</v>
      </c>
      <c r="Q31" s="1" t="s">
        <v>5</v>
      </c>
      <c r="R31" s="1">
        <v>0.15497983721203337</v>
      </c>
    </row>
    <row r="32" spans="2:18" x14ac:dyDescent="0.25">
      <c r="B32">
        <v>29</v>
      </c>
      <c r="C32">
        <v>944</v>
      </c>
      <c r="D32">
        <v>88</v>
      </c>
      <c r="E32">
        <v>36994</v>
      </c>
      <c r="G32" s="1">
        <v>4</v>
      </c>
      <c r="H32" s="1">
        <v>1218.5161178448895</v>
      </c>
      <c r="I32" s="1">
        <v>-504.51611784488955</v>
      </c>
      <c r="J32">
        <f t="shared" si="0"/>
        <v>254536.51316527848</v>
      </c>
      <c r="K32">
        <f t="shared" si="1"/>
        <v>12.447199574879408</v>
      </c>
      <c r="L32">
        <v>17</v>
      </c>
      <c r="M32">
        <v>32408</v>
      </c>
      <c r="N32">
        <f t="shared" si="2"/>
        <v>2.8332133440562162</v>
      </c>
      <c r="O32">
        <f t="shared" si="3"/>
        <v>10.386160584882527</v>
      </c>
      <c r="Q32" s="1" t="s">
        <v>6</v>
      </c>
      <c r="R32" s="1">
        <v>2.4018749942268363E-2</v>
      </c>
    </row>
    <row r="33" spans="2:25" x14ac:dyDescent="0.25">
      <c r="B33">
        <v>30</v>
      </c>
      <c r="C33">
        <v>1550</v>
      </c>
      <c r="D33">
        <v>93</v>
      </c>
      <c r="E33">
        <v>37800</v>
      </c>
      <c r="G33" s="1">
        <v>5</v>
      </c>
      <c r="H33" s="1">
        <v>7992.833677151646</v>
      </c>
      <c r="I33" s="1">
        <v>-7042.833677151646</v>
      </c>
      <c r="J33">
        <f t="shared" si="0"/>
        <v>49601506.204021379</v>
      </c>
      <c r="K33">
        <f t="shared" si="1"/>
        <v>17.719531758250646</v>
      </c>
      <c r="L33">
        <v>17</v>
      </c>
      <c r="M33">
        <v>270000</v>
      </c>
      <c r="N33">
        <f t="shared" si="2"/>
        <v>2.8332133440562162</v>
      </c>
      <c r="O33">
        <f t="shared" si="3"/>
        <v>12.506177237980511</v>
      </c>
      <c r="Q33" s="1" t="s">
        <v>7</v>
      </c>
      <c r="R33" s="1">
        <v>3.6858072327322863E-3</v>
      </c>
    </row>
    <row r="34" spans="2:25" x14ac:dyDescent="0.25">
      <c r="B34">
        <v>31</v>
      </c>
      <c r="C34">
        <v>1000</v>
      </c>
      <c r="D34">
        <v>97</v>
      </c>
      <c r="E34">
        <v>23084</v>
      </c>
      <c r="G34" s="1">
        <v>6</v>
      </c>
      <c r="H34" s="1">
        <v>811.08672684540579</v>
      </c>
      <c r="I34" s="1">
        <v>-186.08672684540579</v>
      </c>
      <c r="J34">
        <f t="shared" si="0"/>
        <v>34628.269908036666</v>
      </c>
      <c r="K34">
        <f t="shared" si="1"/>
        <v>10.452425676807906</v>
      </c>
      <c r="L34">
        <v>18</v>
      </c>
      <c r="M34">
        <v>18100</v>
      </c>
      <c r="N34">
        <f t="shared" si="2"/>
        <v>2.8903717578961645</v>
      </c>
      <c r="O34">
        <f t="shared" si="3"/>
        <v>9.803667217253917</v>
      </c>
      <c r="Q34" s="1" t="s">
        <v>8</v>
      </c>
      <c r="R34" s="1">
        <v>3.4119175513529831</v>
      </c>
    </row>
    <row r="35" spans="2:25" ht="15.75" thickBot="1" x14ac:dyDescent="0.3">
      <c r="B35">
        <v>32</v>
      </c>
      <c r="C35">
        <v>1100</v>
      </c>
      <c r="D35">
        <v>97</v>
      </c>
      <c r="E35">
        <v>23208</v>
      </c>
      <c r="G35" s="1">
        <v>7</v>
      </c>
      <c r="H35" s="1">
        <v>799.43495392845966</v>
      </c>
      <c r="I35" s="1">
        <v>-309.43495392845966</v>
      </c>
      <c r="J35">
        <f t="shared" si="0"/>
        <v>95749.99071270795</v>
      </c>
      <c r="K35">
        <f t="shared" si="1"/>
        <v>11.46949581004767</v>
      </c>
      <c r="L35">
        <v>21</v>
      </c>
      <c r="M35">
        <v>17636</v>
      </c>
      <c r="N35">
        <f t="shared" si="2"/>
        <v>3.044522437723423</v>
      </c>
      <c r="O35">
        <f t="shared" si="3"/>
        <v>9.7776975464778282</v>
      </c>
      <c r="Q35" s="2" t="s">
        <v>9</v>
      </c>
      <c r="R35" s="2">
        <v>50</v>
      </c>
    </row>
    <row r="36" spans="2:25" x14ac:dyDescent="0.25">
      <c r="B36">
        <v>33</v>
      </c>
      <c r="C36">
        <v>2017</v>
      </c>
      <c r="D36">
        <v>99</v>
      </c>
      <c r="E36">
        <v>58157</v>
      </c>
      <c r="G36" s="1">
        <v>8</v>
      </c>
      <c r="H36" s="1">
        <v>775.56710483248594</v>
      </c>
      <c r="I36" s="1">
        <v>-572.56710483248594</v>
      </c>
      <c r="J36">
        <f t="shared" si="0"/>
        <v>327833.08953625493</v>
      </c>
      <c r="K36">
        <f t="shared" si="1"/>
        <v>12.700259884481213</v>
      </c>
      <c r="L36">
        <v>23</v>
      </c>
      <c r="M36">
        <v>16762</v>
      </c>
      <c r="N36">
        <f t="shared" si="2"/>
        <v>3.1354942159291497</v>
      </c>
      <c r="O36">
        <f t="shared" si="3"/>
        <v>9.7268696986588523</v>
      </c>
    </row>
    <row r="37" spans="2:25" ht="15.75" thickBot="1" x14ac:dyDescent="0.3">
      <c r="B37">
        <v>34</v>
      </c>
      <c r="C37">
        <v>1040</v>
      </c>
      <c r="D37">
        <v>100</v>
      </c>
      <c r="E37">
        <v>22680</v>
      </c>
      <c r="G37" s="1">
        <v>9</v>
      </c>
      <c r="H37" s="1">
        <v>1469.8065558062044</v>
      </c>
      <c r="I37" s="1">
        <v>-69.806555806204415</v>
      </c>
      <c r="J37">
        <f t="shared" si="0"/>
        <v>4872.9552335247308</v>
      </c>
      <c r="K37">
        <f t="shared" si="1"/>
        <v>8.491455856165711</v>
      </c>
      <c r="L37">
        <v>29</v>
      </c>
      <c r="M37">
        <v>41000</v>
      </c>
      <c r="N37">
        <f t="shared" si="2"/>
        <v>3.3672958299864741</v>
      </c>
      <c r="O37">
        <f t="shared" si="3"/>
        <v>10.621327345686446</v>
      </c>
      <c r="Q37" t="s">
        <v>10</v>
      </c>
    </row>
    <row r="38" spans="2:25" x14ac:dyDescent="0.25">
      <c r="B38">
        <v>35</v>
      </c>
      <c r="C38">
        <v>1256</v>
      </c>
      <c r="D38">
        <v>108</v>
      </c>
      <c r="E38">
        <v>33179</v>
      </c>
      <c r="G38" s="1">
        <v>10</v>
      </c>
      <c r="H38" s="1">
        <v>900.08459793757515</v>
      </c>
      <c r="I38" s="1">
        <v>-100.08459793757515</v>
      </c>
      <c r="J38">
        <f t="shared" si="0"/>
        <v>10016.926744326072</v>
      </c>
      <c r="K38">
        <f t="shared" si="1"/>
        <v>9.2120316154499591</v>
      </c>
      <c r="L38">
        <v>30</v>
      </c>
      <c r="M38">
        <v>21000</v>
      </c>
      <c r="N38">
        <f t="shared" si="2"/>
        <v>3.4011973816621555</v>
      </c>
      <c r="O38">
        <f t="shared" si="3"/>
        <v>9.9522777167055594</v>
      </c>
      <c r="Q38" s="3"/>
      <c r="R38" s="3" t="s">
        <v>15</v>
      </c>
      <c r="S38" s="3" t="s">
        <v>16</v>
      </c>
      <c r="T38" s="3" t="s">
        <v>17</v>
      </c>
      <c r="U38" s="3" t="s">
        <v>18</v>
      </c>
      <c r="V38" s="3" t="s">
        <v>19</v>
      </c>
    </row>
    <row r="39" spans="2:25" x14ac:dyDescent="0.25">
      <c r="B39">
        <v>36</v>
      </c>
      <c r="C39">
        <v>4000</v>
      </c>
      <c r="D39">
        <v>108</v>
      </c>
      <c r="E39">
        <v>129000</v>
      </c>
      <c r="G39" s="1">
        <v>11</v>
      </c>
      <c r="H39" s="1">
        <v>957.10939304268607</v>
      </c>
      <c r="I39" s="1">
        <v>-733.10939304268607</v>
      </c>
      <c r="J39">
        <f t="shared" si="0"/>
        <v>537449.38216741558</v>
      </c>
      <c r="K39">
        <f t="shared" si="1"/>
        <v>13.194589861837642</v>
      </c>
      <c r="L39">
        <v>30</v>
      </c>
      <c r="M39">
        <v>23000</v>
      </c>
      <c r="N39">
        <f t="shared" si="2"/>
        <v>3.4011973816621555</v>
      </c>
      <c r="O39">
        <f t="shared" si="3"/>
        <v>10.043249494911286</v>
      </c>
      <c r="Q39" s="1" t="s">
        <v>11</v>
      </c>
      <c r="R39" s="1">
        <v>1</v>
      </c>
      <c r="S39" s="1">
        <v>13.751409647220271</v>
      </c>
      <c r="T39" s="1">
        <v>13.751409647220271</v>
      </c>
      <c r="U39" s="1">
        <v>1.1812726905979849</v>
      </c>
      <c r="V39" s="1">
        <v>0.28252491588219314</v>
      </c>
    </row>
    <row r="40" spans="2:25" x14ac:dyDescent="0.25">
      <c r="B40">
        <v>37</v>
      </c>
      <c r="C40">
        <v>7401</v>
      </c>
      <c r="D40">
        <v>109</v>
      </c>
      <c r="E40">
        <v>42514</v>
      </c>
      <c r="G40" s="1">
        <v>12</v>
      </c>
      <c r="H40" s="1">
        <v>753.73046130030798</v>
      </c>
      <c r="I40" s="1">
        <v>-1.7304613003079794</v>
      </c>
      <c r="J40">
        <f t="shared" si="0"/>
        <v>2.9944963118635828</v>
      </c>
      <c r="K40">
        <f t="shared" si="1"/>
        <v>1.0967760410848151</v>
      </c>
      <c r="L40">
        <v>30</v>
      </c>
      <c r="M40">
        <v>15867</v>
      </c>
      <c r="N40">
        <f t="shared" si="2"/>
        <v>3.4011973816621555</v>
      </c>
      <c r="O40">
        <f t="shared" si="3"/>
        <v>9.671996759734089</v>
      </c>
      <c r="Q40" s="1" t="s">
        <v>12</v>
      </c>
      <c r="R40" s="1">
        <v>48</v>
      </c>
      <c r="S40" s="1">
        <v>558.77670610706571</v>
      </c>
      <c r="T40" s="1">
        <v>11.641181377230536</v>
      </c>
      <c r="U40" s="1"/>
      <c r="V40" s="1"/>
    </row>
    <row r="41" spans="2:25" ht="15.75" thickBot="1" x14ac:dyDescent="0.3">
      <c r="B41">
        <v>38</v>
      </c>
      <c r="C41">
        <v>2000</v>
      </c>
      <c r="D41">
        <v>114</v>
      </c>
      <c r="E41">
        <v>52000</v>
      </c>
      <c r="G41" s="1">
        <v>13</v>
      </c>
      <c r="H41" s="1">
        <v>8673.5719023605834</v>
      </c>
      <c r="I41" s="1">
        <v>1826.4280976394166</v>
      </c>
      <c r="J41">
        <f t="shared" si="0"/>
        <v>3335839.5958467382</v>
      </c>
      <c r="K41">
        <f t="shared" si="1"/>
        <v>15.020234958525005</v>
      </c>
      <c r="L41">
        <v>33</v>
      </c>
      <c r="M41">
        <v>293580</v>
      </c>
      <c r="N41">
        <f t="shared" si="2"/>
        <v>3.4965075614664802</v>
      </c>
      <c r="O41">
        <f t="shared" si="3"/>
        <v>12.589905453511225</v>
      </c>
      <c r="Q41" s="2" t="s">
        <v>13</v>
      </c>
      <c r="R41" s="2">
        <v>49</v>
      </c>
      <c r="S41" s="2">
        <v>572.52811575428598</v>
      </c>
      <c r="T41" s="2"/>
      <c r="U41" s="2"/>
      <c r="V41" s="2"/>
    </row>
    <row r="42" spans="2:25" ht="15.75" thickBot="1" x14ac:dyDescent="0.3">
      <c r="B42">
        <v>39</v>
      </c>
      <c r="C42">
        <v>3500</v>
      </c>
      <c r="D42">
        <v>115</v>
      </c>
      <c r="E42">
        <v>63000</v>
      </c>
      <c r="G42" s="1">
        <v>14</v>
      </c>
      <c r="H42" s="1">
        <v>1338.2669765183268</v>
      </c>
      <c r="I42" s="1">
        <v>-638.26697651832683</v>
      </c>
      <c r="J42">
        <f t="shared" si="0"/>
        <v>407384.73331384634</v>
      </c>
      <c r="K42">
        <f t="shared" si="1"/>
        <v>12.917513308616256</v>
      </c>
      <c r="L42">
        <v>37</v>
      </c>
      <c r="M42">
        <v>36239</v>
      </c>
      <c r="N42">
        <f t="shared" si="2"/>
        <v>3.6109179126442243</v>
      </c>
      <c r="O42">
        <f t="shared" si="3"/>
        <v>10.497891165957215</v>
      </c>
    </row>
    <row r="43" spans="2:25" x14ac:dyDescent="0.25">
      <c r="B43">
        <v>40</v>
      </c>
      <c r="C43">
        <v>1450</v>
      </c>
      <c r="D43">
        <v>132</v>
      </c>
      <c r="E43">
        <v>67250</v>
      </c>
      <c r="G43" s="1">
        <v>15</v>
      </c>
      <c r="H43" s="1">
        <v>738.28742015746661</v>
      </c>
      <c r="I43" s="1">
        <v>31.712579842533387</v>
      </c>
      <c r="J43">
        <f t="shared" si="0"/>
        <v>1005.6877202690549</v>
      </c>
      <c r="K43">
        <f t="shared" si="1"/>
        <v>6.9134268852427043</v>
      </c>
      <c r="L43">
        <v>42</v>
      </c>
      <c r="M43">
        <v>15104</v>
      </c>
      <c r="N43">
        <f t="shared" si="2"/>
        <v>3.7376696182833684</v>
      </c>
      <c r="O43">
        <f t="shared" si="3"/>
        <v>9.622714888385282</v>
      </c>
      <c r="Q43" s="3"/>
      <c r="R43" s="3" t="s">
        <v>20</v>
      </c>
      <c r="S43" s="3" t="s">
        <v>8</v>
      </c>
      <c r="T43" s="3" t="s">
        <v>21</v>
      </c>
      <c r="U43" s="3" t="s">
        <v>22</v>
      </c>
      <c r="V43" s="3" t="s">
        <v>23</v>
      </c>
      <c r="W43" s="3" t="s">
        <v>24</v>
      </c>
      <c r="X43" s="3" t="s">
        <v>25</v>
      </c>
      <c r="Y43" s="3" t="s">
        <v>26</v>
      </c>
    </row>
    <row r="44" spans="2:25" x14ac:dyDescent="0.25">
      <c r="B44">
        <v>41</v>
      </c>
      <c r="C44">
        <v>797</v>
      </c>
      <c r="D44">
        <v>161</v>
      </c>
      <c r="E44">
        <v>17000</v>
      </c>
      <c r="G44" s="1">
        <v>16</v>
      </c>
      <c r="H44" s="1">
        <v>935.96090004484881</v>
      </c>
      <c r="I44" s="1">
        <v>-135.96090004484881</v>
      </c>
      <c r="J44">
        <f t="shared" si="0"/>
        <v>18485.36634100537</v>
      </c>
      <c r="K44">
        <f t="shared" si="1"/>
        <v>9.8247346894597385</v>
      </c>
      <c r="L44">
        <v>44</v>
      </c>
      <c r="M44">
        <v>22000</v>
      </c>
      <c r="N44">
        <f t="shared" si="2"/>
        <v>3.784189633918261</v>
      </c>
      <c r="O44">
        <f t="shared" si="3"/>
        <v>9.9987977323404529</v>
      </c>
      <c r="Q44" s="1" t="s">
        <v>14</v>
      </c>
      <c r="R44" s="1">
        <v>9.1616769196884782</v>
      </c>
      <c r="S44" s="1">
        <v>1.9334795404642096</v>
      </c>
      <c r="T44" s="1">
        <v>4.7384400651526155</v>
      </c>
      <c r="U44" s="1">
        <v>1.9526915438019719E-5</v>
      </c>
      <c r="V44" s="1">
        <v>5.2741557524758118</v>
      </c>
      <c r="W44" s="1">
        <v>13.049198086901145</v>
      </c>
      <c r="X44" s="1">
        <v>5.2741557524758118</v>
      </c>
      <c r="Y44" s="1">
        <v>13.049198086901145</v>
      </c>
    </row>
    <row r="45" spans="2:25" ht="15.75" thickBot="1" x14ac:dyDescent="0.3">
      <c r="B45">
        <v>42</v>
      </c>
      <c r="C45">
        <v>573</v>
      </c>
      <c r="D45">
        <v>161</v>
      </c>
      <c r="E45">
        <v>17500</v>
      </c>
      <c r="G45" s="1">
        <v>17</v>
      </c>
      <c r="H45" s="1">
        <v>13646.553685104684</v>
      </c>
      <c r="I45" s="1">
        <v>-587.55368510468361</v>
      </c>
      <c r="J45">
        <f t="shared" si="0"/>
        <v>345219.33288009372</v>
      </c>
      <c r="K45">
        <f t="shared" si="1"/>
        <v>12.751935241490211</v>
      </c>
      <c r="L45">
        <v>48</v>
      </c>
      <c r="M45">
        <v>467718</v>
      </c>
      <c r="N45">
        <f t="shared" si="2"/>
        <v>3.8712010109078911</v>
      </c>
      <c r="O45">
        <f t="shared" si="3"/>
        <v>13.05562082918251</v>
      </c>
      <c r="Q45" s="2" t="s">
        <v>27</v>
      </c>
      <c r="R45" s="2">
        <v>0.47596437870018238</v>
      </c>
      <c r="S45" s="2">
        <v>0.43792462759898015</v>
      </c>
      <c r="T45" s="6">
        <v>1.0868636945808772</v>
      </c>
      <c r="U45" s="2">
        <v>0.28252491588219203</v>
      </c>
      <c r="V45" s="2">
        <v>-0.40454209876997482</v>
      </c>
      <c r="W45" s="2">
        <v>1.3564708561703396</v>
      </c>
      <c r="X45" s="2">
        <v>-0.40454209876997482</v>
      </c>
      <c r="Y45" s="2">
        <v>1.3564708561703396</v>
      </c>
    </row>
    <row r="46" spans="2:25" x14ac:dyDescent="0.25">
      <c r="B46">
        <v>43</v>
      </c>
      <c r="C46">
        <v>3109</v>
      </c>
      <c r="D46">
        <v>233</v>
      </c>
      <c r="E46">
        <v>90000</v>
      </c>
      <c r="G46" s="1">
        <v>18</v>
      </c>
      <c r="H46" s="1">
        <v>883.14405039957683</v>
      </c>
      <c r="I46" s="1">
        <v>-94.144050399576827</v>
      </c>
      <c r="J46">
        <f t="shared" si="0"/>
        <v>8863.102225638062</v>
      </c>
      <c r="K46">
        <f t="shared" si="1"/>
        <v>9.0896521206488714</v>
      </c>
      <c r="L46">
        <v>52</v>
      </c>
      <c r="M46">
        <v>20000</v>
      </c>
      <c r="N46">
        <f t="shared" si="2"/>
        <v>3.9512437185814275</v>
      </c>
      <c r="O46">
        <f t="shared" si="3"/>
        <v>9.9034875525361272</v>
      </c>
    </row>
    <row r="47" spans="2:25" x14ac:dyDescent="0.25">
      <c r="B47">
        <v>44</v>
      </c>
      <c r="C47">
        <v>12400</v>
      </c>
      <c r="D47">
        <v>238</v>
      </c>
      <c r="E47">
        <v>267397</v>
      </c>
      <c r="G47" s="1">
        <v>19</v>
      </c>
      <c r="H47" s="1">
        <v>849.98115970147001</v>
      </c>
      <c r="I47" s="1">
        <v>-81.981159701470006</v>
      </c>
      <c r="J47">
        <f t="shared" si="0"/>
        <v>6720.9105459979301</v>
      </c>
      <c r="K47">
        <f t="shared" si="1"/>
        <v>8.8129789222545405</v>
      </c>
      <c r="L47">
        <v>54</v>
      </c>
      <c r="M47">
        <v>18800</v>
      </c>
      <c r="N47">
        <f t="shared" si="2"/>
        <v>3.9889840465642745</v>
      </c>
      <c r="O47">
        <f t="shared" si="3"/>
        <v>9.8416121488180401</v>
      </c>
    </row>
    <row r="48" spans="2:25" x14ac:dyDescent="0.25">
      <c r="B48">
        <v>45</v>
      </c>
      <c r="C48">
        <v>250</v>
      </c>
      <c r="D48">
        <v>256</v>
      </c>
      <c r="E48">
        <v>43394</v>
      </c>
      <c r="G48" s="1">
        <v>20</v>
      </c>
      <c r="H48" s="1">
        <v>15389.219534138934</v>
      </c>
      <c r="I48" s="1">
        <v>-262.21953413893425</v>
      </c>
      <c r="J48">
        <f t="shared" si="0"/>
        <v>68759.0840840397</v>
      </c>
      <c r="K48">
        <f t="shared" si="1"/>
        <v>11.138364138931623</v>
      </c>
      <c r="L48">
        <v>56</v>
      </c>
      <c r="M48">
        <v>528690</v>
      </c>
      <c r="N48">
        <f t="shared" si="2"/>
        <v>4.0253516907351496</v>
      </c>
      <c r="O48">
        <f t="shared" si="3"/>
        <v>13.178157527726524</v>
      </c>
    </row>
    <row r="49" spans="2:22" x14ac:dyDescent="0.25">
      <c r="B49">
        <v>46</v>
      </c>
      <c r="C49">
        <v>4100</v>
      </c>
      <c r="D49">
        <v>304</v>
      </c>
      <c r="E49">
        <v>95200</v>
      </c>
      <c r="G49" s="1">
        <v>21</v>
      </c>
      <c r="H49" s="1">
        <v>745.31600127911838</v>
      </c>
      <c r="I49" s="1">
        <v>-642.31600127911838</v>
      </c>
      <c r="J49">
        <f t="shared" si="0"/>
        <v>412569.84549919638</v>
      </c>
      <c r="K49">
        <f t="shared" si="1"/>
        <v>12.930160792845744</v>
      </c>
      <c r="L49">
        <v>61</v>
      </c>
      <c r="M49">
        <v>15000</v>
      </c>
      <c r="N49">
        <f t="shared" si="2"/>
        <v>4.1108738641733114</v>
      </c>
      <c r="O49">
        <f t="shared" si="3"/>
        <v>9.6158054800843473</v>
      </c>
    </row>
    <row r="50" spans="2:22" x14ac:dyDescent="0.25">
      <c r="B50">
        <v>47</v>
      </c>
      <c r="C50">
        <v>12501</v>
      </c>
      <c r="D50">
        <v>438</v>
      </c>
      <c r="E50">
        <v>345801</v>
      </c>
      <c r="G50" s="1">
        <v>22</v>
      </c>
      <c r="H50" s="1">
        <v>731.58579568532048</v>
      </c>
      <c r="I50" s="1">
        <v>-71.585795685320477</v>
      </c>
      <c r="J50">
        <f t="shared" si="0"/>
        <v>5124.526143900448</v>
      </c>
      <c r="K50">
        <f t="shared" si="1"/>
        <v>8.5417933400052029</v>
      </c>
      <c r="L50">
        <v>62</v>
      </c>
      <c r="M50">
        <v>14500</v>
      </c>
      <c r="N50">
        <f t="shared" si="2"/>
        <v>4.1271343850450917</v>
      </c>
      <c r="O50">
        <f t="shared" si="3"/>
        <v>9.581903928408666</v>
      </c>
      <c r="Q50" t="s">
        <v>3</v>
      </c>
    </row>
    <row r="51" spans="2:22" ht="15.75" thickBot="1" x14ac:dyDescent="0.3">
      <c r="B51">
        <v>48</v>
      </c>
      <c r="C51">
        <v>2977</v>
      </c>
      <c r="D51">
        <v>445</v>
      </c>
      <c r="E51">
        <v>26194</v>
      </c>
      <c r="G51" s="1">
        <v>23</v>
      </c>
      <c r="H51" s="1">
        <v>739.17097408289487</v>
      </c>
      <c r="I51" s="1">
        <v>60.829025917105128</v>
      </c>
      <c r="J51">
        <f t="shared" si="0"/>
        <v>3700.1703940238472</v>
      </c>
      <c r="K51">
        <f t="shared" si="1"/>
        <v>8.2161341500108129</v>
      </c>
      <c r="L51">
        <v>71</v>
      </c>
      <c r="M51">
        <v>14600</v>
      </c>
      <c r="N51">
        <f t="shared" si="2"/>
        <v>4.2626798770413155</v>
      </c>
      <c r="O51">
        <f t="shared" si="3"/>
        <v>9.5887768076964282</v>
      </c>
    </row>
    <row r="52" spans="2:22" x14ac:dyDescent="0.25">
      <c r="B52">
        <v>49</v>
      </c>
      <c r="C52">
        <v>191</v>
      </c>
      <c r="D52">
        <v>875</v>
      </c>
      <c r="E52">
        <v>27500</v>
      </c>
      <c r="G52" s="1">
        <v>24</v>
      </c>
      <c r="H52" s="1">
        <v>1637.4166295451478</v>
      </c>
      <c r="I52" s="1">
        <v>-239.41662954514777</v>
      </c>
      <c r="J52">
        <f t="shared" si="0"/>
        <v>57320.322502758521</v>
      </c>
      <c r="K52">
        <f t="shared" si="1"/>
        <v>10.956410508282849</v>
      </c>
      <c r="L52">
        <v>77</v>
      </c>
      <c r="M52">
        <v>45993</v>
      </c>
      <c r="N52">
        <f t="shared" si="2"/>
        <v>4.3438054218536841</v>
      </c>
      <c r="O52">
        <f t="shared" si="3"/>
        <v>10.736244489978564</v>
      </c>
      <c r="Q52" s="4" t="s">
        <v>4</v>
      </c>
      <c r="R52" s="4"/>
    </row>
    <row r="53" spans="2:22" x14ac:dyDescent="0.25">
      <c r="B53">
        <v>50</v>
      </c>
      <c r="C53">
        <v>7395</v>
      </c>
      <c r="D53">
        <v>1394</v>
      </c>
      <c r="E53">
        <v>273313</v>
      </c>
      <c r="G53" s="1">
        <v>25</v>
      </c>
      <c r="H53" s="1">
        <v>1879.6392444361554</v>
      </c>
      <c r="I53" s="1">
        <v>911.36075556384458</v>
      </c>
      <c r="J53">
        <f t="shared" si="0"/>
        <v>830578.42678190162</v>
      </c>
      <c r="K53">
        <f t="shared" si="1"/>
        <v>13.629877636788152</v>
      </c>
      <c r="L53">
        <v>80</v>
      </c>
      <c r="M53">
        <v>54433</v>
      </c>
      <c r="N53">
        <f t="shared" si="2"/>
        <v>4.3820266346738812</v>
      </c>
      <c r="O53">
        <f t="shared" si="3"/>
        <v>10.904725866572983</v>
      </c>
      <c r="Q53" s="1" t="s">
        <v>5</v>
      </c>
      <c r="R53" s="1">
        <v>0.4515284285965892</v>
      </c>
    </row>
    <row r="54" spans="2:22" x14ac:dyDescent="0.25">
      <c r="G54" s="1">
        <v>26</v>
      </c>
      <c r="H54" s="1">
        <v>1276.713113445333</v>
      </c>
      <c r="I54" s="1">
        <v>-246.71311344533297</v>
      </c>
      <c r="J54">
        <f t="shared" si="0"/>
        <v>60867.360345889734</v>
      </c>
      <c r="K54">
        <f t="shared" si="1"/>
        <v>11.016452355111319</v>
      </c>
      <c r="L54">
        <v>82</v>
      </c>
      <c r="M54">
        <v>33250</v>
      </c>
      <c r="N54">
        <f t="shared" si="2"/>
        <v>4.4067192472642533</v>
      </c>
      <c r="O54">
        <f t="shared" si="3"/>
        <v>10.411810046084</v>
      </c>
      <c r="Q54" s="1" t="s">
        <v>6</v>
      </c>
      <c r="R54" s="1">
        <v>0.20387792183090514</v>
      </c>
    </row>
    <row r="55" spans="2:22" x14ac:dyDescent="0.25">
      <c r="G55" s="1">
        <v>27</v>
      </c>
      <c r="H55" s="1">
        <v>1101.1405946542604</v>
      </c>
      <c r="I55" s="1">
        <v>-220.14059465426044</v>
      </c>
      <c r="J55">
        <f t="shared" si="0"/>
        <v>48461.881414731397</v>
      </c>
      <c r="K55">
        <f t="shared" si="1"/>
        <v>10.788532817693056</v>
      </c>
      <c r="L55">
        <v>87</v>
      </c>
      <c r="M55">
        <v>27000</v>
      </c>
      <c r="N55">
        <f t="shared" si="2"/>
        <v>4.4659081186545837</v>
      </c>
      <c r="O55">
        <f t="shared" si="3"/>
        <v>10.203592144986466</v>
      </c>
      <c r="Q55" s="1" t="s">
        <v>7</v>
      </c>
      <c r="R55" s="1">
        <v>0.18729204520238232</v>
      </c>
    </row>
    <row r="56" spans="2:22" x14ac:dyDescent="0.25">
      <c r="G56" s="1">
        <v>28</v>
      </c>
      <c r="H56" s="1">
        <v>3038.9001571210351</v>
      </c>
      <c r="I56" s="1">
        <v>703.09984287896486</v>
      </c>
      <c r="J56">
        <f t="shared" si="0"/>
        <v>494349.38905642508</v>
      </c>
      <c r="K56">
        <f t="shared" si="1"/>
        <v>13.110997811472235</v>
      </c>
      <c r="L56">
        <v>87</v>
      </c>
      <c r="M56">
        <v>94962</v>
      </c>
      <c r="N56">
        <f t="shared" si="2"/>
        <v>4.4659081186545837</v>
      </c>
      <c r="O56">
        <f t="shared" si="3"/>
        <v>11.461232090561339</v>
      </c>
      <c r="Q56" s="1" t="s">
        <v>8</v>
      </c>
      <c r="R56" s="1">
        <v>3.0815386893987253</v>
      </c>
    </row>
    <row r="57" spans="2:22" ht="15.75" thickBot="1" x14ac:dyDescent="0.3">
      <c r="G57" s="1">
        <v>29</v>
      </c>
      <c r="H57" s="1">
        <v>1386.6194889769795</v>
      </c>
      <c r="I57" s="1">
        <v>-442.61948897697948</v>
      </c>
      <c r="J57">
        <f t="shared" si="0"/>
        <v>195912.01202224247</v>
      </c>
      <c r="K57">
        <f t="shared" si="1"/>
        <v>12.185420919164823</v>
      </c>
      <c r="L57">
        <v>88</v>
      </c>
      <c r="M57">
        <v>36994</v>
      </c>
      <c r="N57">
        <f t="shared" si="2"/>
        <v>4.4773368144782069</v>
      </c>
      <c r="O57">
        <f t="shared" si="3"/>
        <v>10.518511016314495</v>
      </c>
      <c r="Q57" s="2" t="s">
        <v>9</v>
      </c>
      <c r="R57" s="2">
        <v>50</v>
      </c>
    </row>
    <row r="58" spans="2:22" x14ac:dyDescent="0.25">
      <c r="G58" s="1">
        <v>30</v>
      </c>
      <c r="H58" s="1">
        <v>1412.2304473167387</v>
      </c>
      <c r="I58" s="1">
        <v>137.76955268326128</v>
      </c>
      <c r="J58">
        <f t="shared" si="0"/>
        <v>18980.449646545905</v>
      </c>
      <c r="K58">
        <f t="shared" si="1"/>
        <v>9.8511647624283967</v>
      </c>
      <c r="L58">
        <v>93</v>
      </c>
      <c r="M58">
        <v>37800</v>
      </c>
      <c r="N58">
        <f t="shared" si="2"/>
        <v>4.5325994931532563</v>
      </c>
      <c r="O58">
        <f t="shared" si="3"/>
        <v>10.54006438160768</v>
      </c>
    </row>
    <row r="59" spans="2:22" ht="15.75" thickBot="1" x14ac:dyDescent="0.3">
      <c r="G59" s="1">
        <v>31</v>
      </c>
      <c r="H59" s="1">
        <v>994.74597766325201</v>
      </c>
      <c r="I59" s="1">
        <v>5.2540223367479939</v>
      </c>
      <c r="J59">
        <f t="shared" si="0"/>
        <v>27.604750715046851</v>
      </c>
      <c r="K59">
        <f t="shared" si="1"/>
        <v>3.3179878852676605</v>
      </c>
      <c r="L59">
        <v>97</v>
      </c>
      <c r="M59">
        <v>23084</v>
      </c>
      <c r="N59">
        <f t="shared" si="2"/>
        <v>4.5747109785033828</v>
      </c>
      <c r="O59">
        <f t="shared" si="3"/>
        <v>10.046895015830858</v>
      </c>
      <c r="Q59" t="s">
        <v>10</v>
      </c>
    </row>
    <row r="60" spans="2:22" x14ac:dyDescent="0.25">
      <c r="G60" s="1">
        <v>32</v>
      </c>
      <c r="H60" s="1">
        <v>998.28151495976886</v>
      </c>
      <c r="I60" s="1">
        <v>101.71848504023114</v>
      </c>
      <c r="J60">
        <f t="shared" si="0"/>
        <v>10346.650198879726</v>
      </c>
      <c r="K60">
        <f t="shared" si="1"/>
        <v>9.2444180940246596</v>
      </c>
      <c r="L60">
        <v>97</v>
      </c>
      <c r="M60">
        <v>23208</v>
      </c>
      <c r="N60">
        <f t="shared" si="2"/>
        <v>4.5747109785033828</v>
      </c>
      <c r="O60">
        <f t="shared" si="3"/>
        <v>10.05225232580124</v>
      </c>
      <c r="Q60" s="3"/>
      <c r="R60" s="3" t="s">
        <v>15</v>
      </c>
      <c r="S60" s="3" t="s">
        <v>16</v>
      </c>
      <c r="T60" s="3" t="s">
        <v>17</v>
      </c>
      <c r="U60" s="3" t="s">
        <v>18</v>
      </c>
      <c r="V60" s="3" t="s">
        <v>19</v>
      </c>
    </row>
    <row r="61" spans="2:22" x14ac:dyDescent="0.25">
      <c r="G61" s="1">
        <v>33</v>
      </c>
      <c r="H61" s="1">
        <v>1995.8132833889895</v>
      </c>
      <c r="I61" s="1">
        <v>21.186716611010525</v>
      </c>
      <c r="J61">
        <f t="shared" si="0"/>
        <v>448.87696075526929</v>
      </c>
      <c r="K61">
        <f t="shared" si="1"/>
        <v>6.1067488206910241</v>
      </c>
      <c r="L61">
        <v>99</v>
      </c>
      <c r="M61">
        <v>58157</v>
      </c>
      <c r="N61">
        <f t="shared" si="2"/>
        <v>4.5951198501345898</v>
      </c>
      <c r="O61">
        <f t="shared" si="3"/>
        <v>10.970901529033821</v>
      </c>
      <c r="Q61" s="1" t="s">
        <v>11</v>
      </c>
      <c r="R61" s="1">
        <v>1</v>
      </c>
      <c r="S61" s="1">
        <v>116.72584242974773</v>
      </c>
      <c r="T61" s="1">
        <v>116.72584242974773</v>
      </c>
      <c r="U61" s="1">
        <v>12.292260843198081</v>
      </c>
      <c r="V61" s="1">
        <v>9.9712659703009038E-4</v>
      </c>
    </row>
    <row r="62" spans="2:22" x14ac:dyDescent="0.25">
      <c r="G62" s="1">
        <v>34</v>
      </c>
      <c r="H62" s="1">
        <v>984.80494859945929</v>
      </c>
      <c r="I62" s="1">
        <v>55.195051400540706</v>
      </c>
      <c r="J62">
        <f t="shared" si="0"/>
        <v>3046.4936991083305</v>
      </c>
      <c r="K62">
        <f t="shared" si="1"/>
        <v>8.0217466014468997</v>
      </c>
      <c r="L62">
        <v>100</v>
      </c>
      <c r="M62">
        <v>22680</v>
      </c>
      <c r="N62">
        <f t="shared" si="2"/>
        <v>4.6051701859880918</v>
      </c>
      <c r="O62">
        <f t="shared" si="3"/>
        <v>10.029238757841688</v>
      </c>
      <c r="Q62" s="1" t="s">
        <v>12</v>
      </c>
      <c r="R62" s="1">
        <v>48</v>
      </c>
      <c r="S62" s="1">
        <v>455.80227332453825</v>
      </c>
      <c r="T62" s="1">
        <v>9.4958806942612135</v>
      </c>
      <c r="U62" s="1"/>
      <c r="V62" s="1"/>
    </row>
    <row r="63" spans="2:22" ht="15.75" thickBot="1" x14ac:dyDescent="0.3">
      <c r="G63" s="1">
        <v>35</v>
      </c>
      <c r="H63" s="1">
        <v>1288.3645559635779</v>
      </c>
      <c r="I63" s="1">
        <v>-32.364555963577914</v>
      </c>
      <c r="J63">
        <f t="shared" si="0"/>
        <v>1047.4644827195666</v>
      </c>
      <c r="K63">
        <f t="shared" si="1"/>
        <v>6.9541277445098162</v>
      </c>
      <c r="L63">
        <v>108</v>
      </c>
      <c r="M63">
        <v>33179</v>
      </c>
      <c r="N63">
        <f t="shared" si="2"/>
        <v>4.6821312271242199</v>
      </c>
      <c r="O63">
        <f t="shared" si="3"/>
        <v>10.409672424652523</v>
      </c>
      <c r="Q63" s="2" t="s">
        <v>13</v>
      </c>
      <c r="R63" s="2">
        <v>49</v>
      </c>
      <c r="S63" s="2">
        <v>572.52811575428598</v>
      </c>
      <c r="T63" s="2"/>
      <c r="U63" s="2"/>
      <c r="V63" s="2"/>
    </row>
    <row r="64" spans="2:22" ht="15.75" thickBot="1" x14ac:dyDescent="0.3">
      <c r="G64" s="1">
        <v>36</v>
      </c>
      <c r="H64" s="1">
        <v>4020.451001846995</v>
      </c>
      <c r="I64" s="1">
        <v>-20.451001846995041</v>
      </c>
      <c r="J64">
        <f t="shared" si="0"/>
        <v>418.24347654579458</v>
      </c>
      <c r="K64">
        <f t="shared" si="1"/>
        <v>6.0360637427238872</v>
      </c>
      <c r="L64">
        <v>108</v>
      </c>
      <c r="M64">
        <v>129000</v>
      </c>
      <c r="N64">
        <f t="shared" si="2"/>
        <v>4.6821312271242199</v>
      </c>
      <c r="O64">
        <f t="shared" si="3"/>
        <v>11.76756768334381</v>
      </c>
    </row>
    <row r="65" spans="7:25" x14ac:dyDescent="0.25">
      <c r="G65" s="1">
        <v>37</v>
      </c>
      <c r="H65" s="1">
        <v>1555.053780299163</v>
      </c>
      <c r="I65" s="1">
        <v>5845.946219700837</v>
      </c>
      <c r="J65">
        <f t="shared" si="0"/>
        <v>34175087.203634508</v>
      </c>
      <c r="K65">
        <f t="shared" si="1"/>
        <v>17.347007492250167</v>
      </c>
      <c r="L65">
        <v>109</v>
      </c>
      <c r="M65">
        <v>42514</v>
      </c>
      <c r="N65">
        <f t="shared" si="2"/>
        <v>4.6913478822291435</v>
      </c>
      <c r="O65">
        <f t="shared" si="3"/>
        <v>10.657588712433071</v>
      </c>
      <c r="Q65" s="3"/>
      <c r="R65" s="3" t="s">
        <v>20</v>
      </c>
      <c r="S65" s="3" t="s">
        <v>8</v>
      </c>
      <c r="T65" s="3" t="s">
        <v>21</v>
      </c>
      <c r="U65" s="3" t="s">
        <v>22</v>
      </c>
      <c r="V65" s="3" t="s">
        <v>23</v>
      </c>
      <c r="W65" s="3" t="s">
        <v>24</v>
      </c>
      <c r="X65" s="3" t="s">
        <v>25</v>
      </c>
      <c r="Y65" s="3" t="s">
        <v>26</v>
      </c>
    </row>
    <row r="66" spans="7:25" x14ac:dyDescent="0.25">
      <c r="G66" s="1">
        <v>38</v>
      </c>
      <c r="H66" s="1">
        <v>1828.1523493951036</v>
      </c>
      <c r="I66" s="1">
        <v>171.84765060489644</v>
      </c>
      <c r="J66">
        <f t="shared" si="0"/>
        <v>29531.615018422566</v>
      </c>
      <c r="K66">
        <f t="shared" si="1"/>
        <v>10.293216664011958</v>
      </c>
      <c r="L66">
        <v>114</v>
      </c>
      <c r="M66">
        <v>52000</v>
      </c>
      <c r="N66">
        <f t="shared" si="2"/>
        <v>4.7361984483944957</v>
      </c>
      <c r="O66">
        <f t="shared" si="3"/>
        <v>10.858998997563564</v>
      </c>
      <c r="Q66" s="1" t="s">
        <v>14</v>
      </c>
      <c r="R66" s="1">
        <v>-5.1777672614600903</v>
      </c>
      <c r="S66" s="1">
        <v>4.6906341590304335</v>
      </c>
      <c r="T66" s="1">
        <v>-1.1038522907380925</v>
      </c>
      <c r="U66" s="1">
        <v>0.27516041004403641</v>
      </c>
      <c r="V66" s="1">
        <v>-14.608919336906187</v>
      </c>
      <c r="W66" s="1">
        <v>4.2533848139860062</v>
      </c>
      <c r="X66" s="1">
        <v>-14.608919336906187</v>
      </c>
      <c r="Y66" s="1">
        <v>4.2533848139860062</v>
      </c>
    </row>
    <row r="67" spans="7:25" ht="15.75" thickBot="1" x14ac:dyDescent="0.3">
      <c r="G67" s="1">
        <v>39</v>
      </c>
      <c r="H67" s="1">
        <v>2142.3147156556934</v>
      </c>
      <c r="I67" s="1">
        <v>1357.6852843443066</v>
      </c>
      <c r="J67">
        <f t="shared" si="0"/>
        <v>1843309.3313250807</v>
      </c>
      <c r="K67">
        <f t="shared" si="1"/>
        <v>14.427073063764665</v>
      </c>
      <c r="L67">
        <v>115</v>
      </c>
      <c r="M67">
        <v>63000</v>
      </c>
      <c r="N67">
        <f t="shared" si="2"/>
        <v>4.7449321283632502</v>
      </c>
      <c r="O67">
        <f t="shared" si="3"/>
        <v>11.05089000537367</v>
      </c>
      <c r="Q67" s="2" t="s">
        <v>27</v>
      </c>
      <c r="R67" s="2">
        <v>1.5359108645740638</v>
      </c>
      <c r="S67" s="2">
        <v>0.43807667355853308</v>
      </c>
      <c r="T67" s="6">
        <v>3.506032065340829</v>
      </c>
      <c r="U67" s="2">
        <v>9.9712659703008843E-4</v>
      </c>
      <c r="V67" s="2">
        <v>0.65509867821287304</v>
      </c>
      <c r="W67" s="2">
        <v>2.4167230509352544</v>
      </c>
      <c r="X67" s="2">
        <v>0.65509867821287304</v>
      </c>
      <c r="Y67" s="2">
        <v>2.4167230509352544</v>
      </c>
    </row>
    <row r="68" spans="7:25" x14ac:dyDescent="0.25">
      <c r="G68" s="1">
        <v>40</v>
      </c>
      <c r="H68" s="1">
        <v>2272.434289356212</v>
      </c>
      <c r="I68" s="1">
        <v>-822.43428935621205</v>
      </c>
      <c r="J68">
        <f t="shared" si="0"/>
        <v>676398.16030885756</v>
      </c>
      <c r="K68">
        <f t="shared" si="1"/>
        <v>13.424537176175628</v>
      </c>
      <c r="L68">
        <v>132</v>
      </c>
      <c r="M68">
        <v>67250</v>
      </c>
      <c r="N68">
        <f t="shared" si="2"/>
        <v>4.8828019225863706</v>
      </c>
      <c r="O68">
        <f t="shared" si="3"/>
        <v>11.116172297464086</v>
      </c>
    </row>
    <row r="69" spans="7:25" x14ac:dyDescent="0.25">
      <c r="G69" s="1">
        <v>41</v>
      </c>
      <c r="H69" s="1">
        <v>854.94011463221636</v>
      </c>
      <c r="I69" s="1">
        <v>-57.940114632216364</v>
      </c>
      <c r="J69">
        <f t="shared" si="0"/>
        <v>3357.0568835943727</v>
      </c>
      <c r="K69">
        <f t="shared" si="1"/>
        <v>8.1188199416069153</v>
      </c>
      <c r="L69">
        <v>161</v>
      </c>
      <c r="M69">
        <v>17000</v>
      </c>
      <c r="N69">
        <f t="shared" si="2"/>
        <v>5.0814043649844631</v>
      </c>
      <c r="O69">
        <f t="shared" si="3"/>
        <v>9.7409686230383539</v>
      </c>
    </row>
    <row r="70" spans="7:25" x14ac:dyDescent="0.25">
      <c r="G70" s="1">
        <v>42</v>
      </c>
      <c r="H70" s="1">
        <v>869.19631340849401</v>
      </c>
      <c r="I70" s="1">
        <v>-296.19631340849401</v>
      </c>
      <c r="J70">
        <f t="shared" si="0"/>
        <v>87732.256076782811</v>
      </c>
      <c r="K70">
        <f t="shared" si="1"/>
        <v>11.38204491092973</v>
      </c>
      <c r="L70">
        <v>161</v>
      </c>
      <c r="M70">
        <v>17500</v>
      </c>
      <c r="N70">
        <f t="shared" si="2"/>
        <v>5.0814043649844631</v>
      </c>
      <c r="O70">
        <f t="shared" si="3"/>
        <v>9.7699561599116063</v>
      </c>
    </row>
    <row r="71" spans="7:25" x14ac:dyDescent="0.25">
      <c r="G71" s="1">
        <v>43</v>
      </c>
      <c r="H71" s="1">
        <v>2974.2166451073158</v>
      </c>
      <c r="I71" s="1">
        <v>134.7833548926842</v>
      </c>
      <c r="J71">
        <f t="shared" si="0"/>
        <v>18166.552756127257</v>
      </c>
      <c r="K71">
        <f t="shared" si="1"/>
        <v>9.8073374216586462</v>
      </c>
      <c r="L71">
        <v>233</v>
      </c>
      <c r="M71">
        <v>90000</v>
      </c>
      <c r="N71">
        <f t="shared" si="2"/>
        <v>5.4510384535657002</v>
      </c>
      <c r="O71">
        <f t="shared" si="3"/>
        <v>11.407564949312402</v>
      </c>
    </row>
    <row r="72" spans="7:25" x14ac:dyDescent="0.25">
      <c r="G72" s="1">
        <v>44</v>
      </c>
      <c r="H72" s="1">
        <v>8034.8603996503971</v>
      </c>
      <c r="I72" s="1">
        <v>4365.1396003496029</v>
      </c>
      <c r="J72">
        <f t="shared" si="0"/>
        <v>19054443.73054029</v>
      </c>
      <c r="K72">
        <f t="shared" si="1"/>
        <v>16.762810899029567</v>
      </c>
      <c r="L72">
        <v>238</v>
      </c>
      <c r="M72">
        <v>267397</v>
      </c>
      <c r="N72">
        <f t="shared" si="2"/>
        <v>5.472270673671475</v>
      </c>
      <c r="O72">
        <f t="shared" si="3"/>
        <v>12.4964897244397</v>
      </c>
    </row>
    <row r="73" spans="7:25" x14ac:dyDescent="0.25">
      <c r="G73" s="1">
        <v>45</v>
      </c>
      <c r="H73" s="1">
        <v>1657.465687969953</v>
      </c>
      <c r="I73" s="1">
        <v>-1407.465687969953</v>
      </c>
      <c r="J73">
        <f t="shared" si="0"/>
        <v>1980959.6628127331</v>
      </c>
      <c r="K73">
        <f t="shared" si="1"/>
        <v>14.499091963440433</v>
      </c>
      <c r="L73">
        <v>256</v>
      </c>
      <c r="M73">
        <v>43394</v>
      </c>
      <c r="N73">
        <f t="shared" si="2"/>
        <v>5.5451774444795623</v>
      </c>
      <c r="O73">
        <f t="shared" si="3"/>
        <v>10.678076461683316</v>
      </c>
    </row>
    <row r="74" spans="7:25" x14ac:dyDescent="0.25">
      <c r="G74" s="1">
        <v>46</v>
      </c>
      <c r="H74" s="1">
        <v>3159.8266283366752</v>
      </c>
      <c r="I74" s="1">
        <v>940.17337166332482</v>
      </c>
      <c r="J74">
        <f t="shared" si="0"/>
        <v>883925.96878478432</v>
      </c>
      <c r="K74">
        <f t="shared" si="1"/>
        <v>13.692128592394342</v>
      </c>
      <c r="L74">
        <v>304</v>
      </c>
      <c r="M74">
        <v>95200</v>
      </c>
      <c r="N74">
        <f t="shared" si="2"/>
        <v>5.7170277014062219</v>
      </c>
      <c r="O74">
        <f t="shared" si="3"/>
        <v>11.463735220779457</v>
      </c>
    </row>
    <row r="75" spans="7:25" x14ac:dyDescent="0.25">
      <c r="G75" s="1">
        <v>47</v>
      </c>
      <c r="H75" s="1">
        <v>10375.545053856929</v>
      </c>
      <c r="I75" s="1">
        <v>2125.4549461430706</v>
      </c>
      <c r="J75">
        <f t="shared" si="0"/>
        <v>4517558.7280840436</v>
      </c>
      <c r="K75">
        <f t="shared" si="1"/>
        <v>15.323482301493303</v>
      </c>
      <c r="L75">
        <v>438</v>
      </c>
      <c r="M75">
        <v>345801</v>
      </c>
      <c r="N75">
        <f t="shared" si="2"/>
        <v>6.0822189103764464</v>
      </c>
      <c r="O75">
        <f t="shared" si="3"/>
        <v>12.753618744072144</v>
      </c>
    </row>
    <row r="76" spans="7:25" x14ac:dyDescent="0.25">
      <c r="G76" s="1">
        <v>48</v>
      </c>
      <c r="H76" s="1">
        <v>1266.4651615546945</v>
      </c>
      <c r="I76" s="1">
        <v>1710.5348384453055</v>
      </c>
      <c r="J76">
        <f t="shared" si="0"/>
        <v>2925929.4335351074</v>
      </c>
      <c r="K76">
        <f t="shared" si="1"/>
        <v>14.889122743229386</v>
      </c>
      <c r="L76">
        <v>445</v>
      </c>
      <c r="M76">
        <v>26194</v>
      </c>
      <c r="N76">
        <f t="shared" si="2"/>
        <v>6.0980742821662401</v>
      </c>
      <c r="O76">
        <f t="shared" si="3"/>
        <v>10.173285655889348</v>
      </c>
    </row>
    <row r="77" spans="7:25" x14ac:dyDescent="0.25">
      <c r="G77" s="1">
        <v>49</v>
      </c>
      <c r="H77" s="1">
        <v>1529.8794212246767</v>
      </c>
      <c r="I77" s="1">
        <v>-1338.8794212246767</v>
      </c>
      <c r="J77">
        <f t="shared" si="0"/>
        <v>1792598.1045789251</v>
      </c>
      <c r="K77">
        <f t="shared" si="1"/>
        <v>14.399176580546213</v>
      </c>
      <c r="L77">
        <v>875</v>
      </c>
      <c r="M77">
        <v>27500</v>
      </c>
      <c r="N77">
        <f t="shared" si="2"/>
        <v>6.7742238863576141</v>
      </c>
      <c r="O77">
        <f t="shared" si="3"/>
        <v>10.221941283654663</v>
      </c>
    </row>
    <row r="78" spans="7:25" ht="15.75" thickBot="1" x14ac:dyDescent="0.3">
      <c r="G78" s="2">
        <v>50</v>
      </c>
      <c r="H78" s="2">
        <v>8811.5878625180449</v>
      </c>
      <c r="I78" s="2">
        <v>-1416.5878625180449</v>
      </c>
      <c r="J78">
        <f t="shared" si="0"/>
        <v>2006721.1722334432</v>
      </c>
      <c r="K78">
        <f t="shared" si="1"/>
        <v>14.512012690490586</v>
      </c>
      <c r="L78">
        <v>1394</v>
      </c>
      <c r="M78">
        <v>273313</v>
      </c>
      <c r="N78">
        <f t="shared" si="2"/>
        <v>7.2399325913204695</v>
      </c>
      <c r="O78">
        <f t="shared" si="3"/>
        <v>12.518372937561333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8"/>
  <sheetViews>
    <sheetView topLeftCell="B70" workbookViewId="0">
      <selection sqref="A1:O92"/>
    </sheetView>
  </sheetViews>
  <sheetFormatPr baseColWidth="10" defaultRowHeight="15" x14ac:dyDescent="0.25"/>
  <sheetData>
    <row r="2" spans="2:12" x14ac:dyDescent="0.25">
      <c r="C2" t="s">
        <v>0</v>
      </c>
      <c r="D2" t="s">
        <v>1</v>
      </c>
      <c r="E2" t="s">
        <v>2</v>
      </c>
    </row>
    <row r="4" spans="2:12" x14ac:dyDescent="0.25">
      <c r="B4">
        <v>1</v>
      </c>
      <c r="C4">
        <v>156</v>
      </c>
      <c r="D4">
        <v>5</v>
      </c>
      <c r="E4">
        <v>29765</v>
      </c>
      <c r="G4" t="s">
        <v>3</v>
      </c>
    </row>
    <row r="5" spans="2:12" ht="15.75" thickBot="1" x14ac:dyDescent="0.3">
      <c r="B5">
        <v>2</v>
      </c>
      <c r="C5">
        <v>182</v>
      </c>
      <c r="D5">
        <v>9</v>
      </c>
      <c r="E5">
        <v>25313</v>
      </c>
    </row>
    <row r="6" spans="2:12" x14ac:dyDescent="0.25">
      <c r="B6">
        <v>3</v>
      </c>
      <c r="C6">
        <v>630</v>
      </c>
      <c r="D6">
        <v>10</v>
      </c>
      <c r="E6">
        <v>16100</v>
      </c>
      <c r="G6" s="4" t="s">
        <v>4</v>
      </c>
      <c r="H6" s="4"/>
    </row>
    <row r="7" spans="2:12" x14ac:dyDescent="0.25">
      <c r="B7">
        <v>4</v>
      </c>
      <c r="C7">
        <v>714</v>
      </c>
      <c r="D7">
        <v>17</v>
      </c>
      <c r="E7">
        <v>32408</v>
      </c>
      <c r="G7" s="1" t="s">
        <v>5</v>
      </c>
      <c r="H7" s="1">
        <v>0.90266558808012842</v>
      </c>
    </row>
    <row r="8" spans="2:12" x14ac:dyDescent="0.25">
      <c r="B8">
        <v>5</v>
      </c>
      <c r="C8">
        <v>950</v>
      </c>
      <c r="D8">
        <v>17</v>
      </c>
      <c r="E8">
        <v>270000</v>
      </c>
      <c r="G8" s="1" t="s">
        <v>6</v>
      </c>
      <c r="H8" s="1">
        <v>0.81480516390404412</v>
      </c>
    </row>
    <row r="9" spans="2:12" x14ac:dyDescent="0.25">
      <c r="B9">
        <v>6</v>
      </c>
      <c r="C9">
        <v>625</v>
      </c>
      <c r="D9">
        <v>18</v>
      </c>
      <c r="E9">
        <v>18100</v>
      </c>
      <c r="G9" s="1" t="s">
        <v>7</v>
      </c>
      <c r="H9" s="1">
        <v>0.80692453258081198</v>
      </c>
    </row>
    <row r="10" spans="2:12" x14ac:dyDescent="0.25">
      <c r="B10">
        <v>7</v>
      </c>
      <c r="C10">
        <v>490</v>
      </c>
      <c r="D10">
        <v>21</v>
      </c>
      <c r="E10">
        <v>17636</v>
      </c>
      <c r="G10" s="1" t="s">
        <v>8</v>
      </c>
      <c r="H10" s="1">
        <v>1655.8287611686046</v>
      </c>
    </row>
    <row r="11" spans="2:12" ht="15.75" thickBot="1" x14ac:dyDescent="0.3">
      <c r="B11">
        <v>8</v>
      </c>
      <c r="C11">
        <v>203</v>
      </c>
      <c r="D11">
        <v>23</v>
      </c>
      <c r="E11">
        <v>16762</v>
      </c>
      <c r="G11" s="2" t="s">
        <v>9</v>
      </c>
      <c r="H11" s="2">
        <v>50</v>
      </c>
    </row>
    <row r="12" spans="2:12" x14ac:dyDescent="0.25">
      <c r="B12">
        <v>9</v>
      </c>
      <c r="C12">
        <v>1400</v>
      </c>
      <c r="D12">
        <v>29</v>
      </c>
      <c r="E12">
        <v>41000</v>
      </c>
    </row>
    <row r="13" spans="2:12" ht="15.75" thickBot="1" x14ac:dyDescent="0.3">
      <c r="B13">
        <v>10</v>
      </c>
      <c r="C13">
        <v>800</v>
      </c>
      <c r="D13">
        <v>30</v>
      </c>
      <c r="E13">
        <v>21000</v>
      </c>
      <c r="G13" t="s">
        <v>10</v>
      </c>
    </row>
    <row r="14" spans="2:12" x14ac:dyDescent="0.25">
      <c r="B14">
        <v>11</v>
      </c>
      <c r="C14">
        <v>224</v>
      </c>
      <c r="D14">
        <v>30</v>
      </c>
      <c r="E14">
        <v>23000</v>
      </c>
      <c r="G14" s="3"/>
      <c r="H14" s="3" t="s">
        <v>15</v>
      </c>
      <c r="I14" s="3" t="s">
        <v>16</v>
      </c>
      <c r="J14" s="3" t="s">
        <v>17</v>
      </c>
      <c r="K14" s="3" t="s">
        <v>18</v>
      </c>
      <c r="L14" s="3" t="s">
        <v>19</v>
      </c>
    </row>
    <row r="15" spans="2:12" x14ac:dyDescent="0.25">
      <c r="B15">
        <v>12</v>
      </c>
      <c r="C15">
        <v>752</v>
      </c>
      <c r="D15">
        <v>30</v>
      </c>
      <c r="E15">
        <v>15867</v>
      </c>
      <c r="G15" s="1" t="s">
        <v>11</v>
      </c>
      <c r="H15" s="1">
        <v>2</v>
      </c>
      <c r="I15" s="1">
        <v>566961542.84328175</v>
      </c>
      <c r="J15" s="1">
        <v>283480771.42164087</v>
      </c>
      <c r="K15" s="1">
        <v>103.39338696152328</v>
      </c>
      <c r="L15" s="1">
        <v>6.1557150926382032E-18</v>
      </c>
    </row>
    <row r="16" spans="2:12" x14ac:dyDescent="0.25">
      <c r="B16">
        <v>13</v>
      </c>
      <c r="C16">
        <v>10500</v>
      </c>
      <c r="D16">
        <v>33</v>
      </c>
      <c r="E16">
        <v>293580</v>
      </c>
      <c r="G16" s="1" t="s">
        <v>12</v>
      </c>
      <c r="H16" s="1">
        <v>47</v>
      </c>
      <c r="I16" s="1">
        <v>128863137.65671834</v>
      </c>
      <c r="J16" s="1">
        <v>2741768.8863131562</v>
      </c>
      <c r="K16" s="1"/>
      <c r="L16" s="1"/>
    </row>
    <row r="17" spans="2:15" ht="15.75" thickBot="1" x14ac:dyDescent="0.3">
      <c r="B17">
        <v>14</v>
      </c>
      <c r="C17">
        <v>700</v>
      </c>
      <c r="D17">
        <v>37</v>
      </c>
      <c r="E17">
        <v>36239</v>
      </c>
      <c r="G17" s="2" t="s">
        <v>13</v>
      </c>
      <c r="H17" s="2">
        <v>49</v>
      </c>
      <c r="I17" s="2">
        <v>695824680.50000012</v>
      </c>
      <c r="J17" s="2"/>
      <c r="K17" s="2"/>
      <c r="L17" s="2"/>
    </row>
    <row r="18" spans="2:15" ht="15.75" thickBot="1" x14ac:dyDescent="0.3">
      <c r="B18">
        <v>15</v>
      </c>
      <c r="C18">
        <v>770</v>
      </c>
      <c r="D18">
        <v>42</v>
      </c>
      <c r="E18">
        <v>15104</v>
      </c>
    </row>
    <row r="19" spans="2:15" x14ac:dyDescent="0.25">
      <c r="B19">
        <v>16</v>
      </c>
      <c r="C19">
        <v>800</v>
      </c>
      <c r="D19">
        <v>44</v>
      </c>
      <c r="E19">
        <v>22000</v>
      </c>
      <c r="G19" s="3"/>
      <c r="H19" s="3" t="s">
        <v>20</v>
      </c>
      <c r="I19" s="3" t="s">
        <v>8</v>
      </c>
      <c r="J19" s="3" t="s">
        <v>21</v>
      </c>
      <c r="K19" s="3" t="s">
        <v>22</v>
      </c>
      <c r="L19" s="3" t="s">
        <v>23</v>
      </c>
      <c r="M19" s="3" t="s">
        <v>24</v>
      </c>
      <c r="N19" s="3" t="s">
        <v>25</v>
      </c>
      <c r="O19" s="3" t="s">
        <v>26</v>
      </c>
    </row>
    <row r="20" spans="2:15" x14ac:dyDescent="0.25">
      <c r="B20">
        <v>17</v>
      </c>
      <c r="C20">
        <v>13059</v>
      </c>
      <c r="D20">
        <v>48</v>
      </c>
      <c r="E20">
        <v>467718</v>
      </c>
      <c r="G20" s="1" t="s">
        <v>14</v>
      </c>
      <c r="H20" s="1">
        <v>285.54445385951431</v>
      </c>
      <c r="I20" s="1">
        <v>304.18740843844643</v>
      </c>
      <c r="J20" s="1">
        <v>0.93871227387538425</v>
      </c>
      <c r="K20" s="1">
        <v>0.35267776077736246</v>
      </c>
      <c r="L20" s="1">
        <v>-326.40167946257236</v>
      </c>
      <c r="M20" s="1">
        <v>897.49058718160097</v>
      </c>
      <c r="N20" s="1">
        <v>-326.40167946257236</v>
      </c>
      <c r="O20" s="1">
        <v>897.49058718160097</v>
      </c>
    </row>
    <row r="21" spans="2:15" x14ac:dyDescent="0.25">
      <c r="B21">
        <v>18</v>
      </c>
      <c r="C21">
        <v>789</v>
      </c>
      <c r="D21">
        <v>52</v>
      </c>
      <c r="E21">
        <v>20000</v>
      </c>
      <c r="G21" s="1" t="s">
        <v>27</v>
      </c>
      <c r="H21" s="1">
        <v>0.52599318247987092</v>
      </c>
      <c r="I21" s="1">
        <v>1.0437209306679529</v>
      </c>
      <c r="J21" s="1">
        <v>0.50395959975934335</v>
      </c>
      <c r="K21" s="1">
        <v>0.61664403175290561</v>
      </c>
      <c r="L21" s="1">
        <v>-1.5737024987725872</v>
      </c>
      <c r="M21" s="1">
        <v>2.625688863732329</v>
      </c>
      <c r="N21" s="1">
        <v>-1.5737024987725872</v>
      </c>
      <c r="O21" s="1">
        <v>2.625688863732329</v>
      </c>
    </row>
    <row r="22" spans="2:15" ht="15.75" thickBot="1" x14ac:dyDescent="0.3">
      <c r="B22">
        <v>19</v>
      </c>
      <c r="C22">
        <v>768</v>
      </c>
      <c r="D22">
        <v>54</v>
      </c>
      <c r="E22">
        <v>18800</v>
      </c>
      <c r="G22" s="2" t="s">
        <v>28</v>
      </c>
      <c r="H22" s="2">
        <v>2.8512397552555462E-2</v>
      </c>
      <c r="I22" s="2">
        <v>2.0520569922128171E-3</v>
      </c>
      <c r="J22" s="2">
        <v>13.894544674321825</v>
      </c>
      <c r="K22" s="2">
        <v>2.9215689167565373E-18</v>
      </c>
      <c r="L22" s="2">
        <v>2.4384191364838489E-2</v>
      </c>
      <c r="M22" s="2">
        <v>3.2640603740272431E-2</v>
      </c>
      <c r="N22" s="2">
        <v>2.4384191364838489E-2</v>
      </c>
      <c r="O22" s="2">
        <v>3.2640603740272431E-2</v>
      </c>
    </row>
    <row r="23" spans="2:15" x14ac:dyDescent="0.25">
      <c r="B23">
        <v>20</v>
      </c>
      <c r="C23">
        <v>15127</v>
      </c>
      <c r="D23">
        <v>56</v>
      </c>
      <c r="E23">
        <v>528690</v>
      </c>
    </row>
    <row r="24" spans="2:15" x14ac:dyDescent="0.25">
      <c r="B24">
        <v>21</v>
      </c>
      <c r="C24">
        <v>103</v>
      </c>
      <c r="D24">
        <v>61</v>
      </c>
      <c r="E24">
        <v>15000</v>
      </c>
    </row>
    <row r="25" spans="2:15" x14ac:dyDescent="0.25">
      <c r="B25">
        <v>22</v>
      </c>
      <c r="C25">
        <v>660</v>
      </c>
      <c r="D25">
        <v>62</v>
      </c>
      <c r="E25">
        <v>14500</v>
      </c>
    </row>
    <row r="26" spans="2:15" x14ac:dyDescent="0.25">
      <c r="B26">
        <v>23</v>
      </c>
      <c r="C26">
        <v>800</v>
      </c>
      <c r="D26">
        <v>71</v>
      </c>
      <c r="E26">
        <v>14600</v>
      </c>
      <c r="G26" t="s">
        <v>29</v>
      </c>
    </row>
    <row r="27" spans="2:15" ht="15.75" thickBot="1" x14ac:dyDescent="0.3">
      <c r="B27">
        <v>24</v>
      </c>
      <c r="C27">
        <v>1398</v>
      </c>
      <c r="D27">
        <v>77</v>
      </c>
      <c r="E27">
        <v>45993</v>
      </c>
    </row>
    <row r="28" spans="2:15" x14ac:dyDescent="0.25">
      <c r="B28">
        <v>25</v>
      </c>
      <c r="C28">
        <v>2791</v>
      </c>
      <c r="D28">
        <v>80</v>
      </c>
      <c r="E28">
        <v>54433</v>
      </c>
      <c r="G28" s="3" t="s">
        <v>30</v>
      </c>
      <c r="H28" s="3" t="s">
        <v>31</v>
      </c>
      <c r="I28" s="3" t="s">
        <v>12</v>
      </c>
      <c r="J28" s="5" t="s">
        <v>38</v>
      </c>
      <c r="K28" s="5" t="s">
        <v>36</v>
      </c>
      <c r="L28" s="5" t="s">
        <v>37</v>
      </c>
      <c r="N28" t="s">
        <v>3</v>
      </c>
    </row>
    <row r="29" spans="2:15" ht="15.75" thickBot="1" x14ac:dyDescent="0.3">
      <c r="B29">
        <v>26</v>
      </c>
      <c r="C29">
        <v>1030</v>
      </c>
      <c r="D29">
        <v>82</v>
      </c>
      <c r="E29">
        <v>33250</v>
      </c>
      <c r="G29" s="1">
        <v>1</v>
      </c>
      <c r="H29" s="1">
        <v>1136.8459329237271</v>
      </c>
      <c r="I29" s="1">
        <v>-980.8459329237271</v>
      </c>
      <c r="J29">
        <f>ABS(I29)</f>
        <v>980.8459329237271</v>
      </c>
      <c r="K29">
        <v>5</v>
      </c>
      <c r="L29">
        <v>29765</v>
      </c>
    </row>
    <row r="30" spans="2:15" x14ac:dyDescent="0.25">
      <c r="B30">
        <v>27</v>
      </c>
      <c r="C30">
        <v>881</v>
      </c>
      <c r="D30">
        <v>87</v>
      </c>
      <c r="E30">
        <v>27000</v>
      </c>
      <c r="G30" s="1">
        <v>2</v>
      </c>
      <c r="H30" s="1">
        <v>1012.0127117496695</v>
      </c>
      <c r="I30" s="1">
        <v>-830.01271174966951</v>
      </c>
      <c r="J30">
        <f t="shared" ref="J30:J78" si="0">ABS(I30)</f>
        <v>830.01271174966951</v>
      </c>
      <c r="K30">
        <v>9</v>
      </c>
      <c r="L30">
        <v>25313</v>
      </c>
      <c r="N30" s="4" t="s">
        <v>4</v>
      </c>
      <c r="O30" s="4"/>
    </row>
    <row r="31" spans="2:15" x14ac:dyDescent="0.25">
      <c r="B31">
        <v>28</v>
      </c>
      <c r="C31">
        <v>3742</v>
      </c>
      <c r="D31">
        <v>87</v>
      </c>
      <c r="E31">
        <v>94962</v>
      </c>
      <c r="G31" s="1">
        <v>3</v>
      </c>
      <c r="H31" s="1">
        <v>749.85398628045596</v>
      </c>
      <c r="I31" s="1">
        <v>-119.85398628045596</v>
      </c>
      <c r="J31">
        <f t="shared" si="0"/>
        <v>119.85398628045596</v>
      </c>
      <c r="K31">
        <v>10</v>
      </c>
      <c r="L31">
        <v>16100</v>
      </c>
      <c r="N31" s="1" t="s">
        <v>5</v>
      </c>
      <c r="O31" s="1">
        <v>0.15495083356532136</v>
      </c>
    </row>
    <row r="32" spans="2:15" x14ac:dyDescent="0.25">
      <c r="B32">
        <v>29</v>
      </c>
      <c r="C32">
        <v>944</v>
      </c>
      <c r="D32">
        <v>88</v>
      </c>
      <c r="E32">
        <v>36994</v>
      </c>
      <c r="G32" s="1">
        <v>4</v>
      </c>
      <c r="H32" s="1">
        <v>1218.5161178448895</v>
      </c>
      <c r="I32" s="1">
        <v>-504.51611784488955</v>
      </c>
      <c r="J32">
        <f t="shared" si="0"/>
        <v>504.51611784488955</v>
      </c>
      <c r="K32">
        <v>17</v>
      </c>
      <c r="L32">
        <v>32408</v>
      </c>
      <c r="N32" s="1" t="s">
        <v>6</v>
      </c>
      <c r="O32" s="1">
        <v>2.4009760822587919E-2</v>
      </c>
    </row>
    <row r="33" spans="2:22" x14ac:dyDescent="0.25">
      <c r="B33">
        <v>30</v>
      </c>
      <c r="C33">
        <v>1550</v>
      </c>
      <c r="D33">
        <v>93</v>
      </c>
      <c r="E33">
        <v>37800</v>
      </c>
      <c r="G33" s="1">
        <v>5</v>
      </c>
      <c r="H33" s="1">
        <v>7992.833677151646</v>
      </c>
      <c r="I33" s="1">
        <v>-7042.833677151646</v>
      </c>
      <c r="J33">
        <f t="shared" si="0"/>
        <v>7042.833677151646</v>
      </c>
      <c r="K33">
        <v>17</v>
      </c>
      <c r="L33">
        <v>270000</v>
      </c>
      <c r="N33" s="1" t="s">
        <v>7</v>
      </c>
      <c r="O33" s="1">
        <v>3.6766308397251693E-3</v>
      </c>
    </row>
    <row r="34" spans="2:22" x14ac:dyDescent="0.25">
      <c r="B34">
        <v>31</v>
      </c>
      <c r="C34">
        <v>1000</v>
      </c>
      <c r="D34">
        <v>97</v>
      </c>
      <c r="E34">
        <v>23084</v>
      </c>
      <c r="G34" s="1">
        <v>6</v>
      </c>
      <c r="H34" s="1">
        <v>811.08672684540579</v>
      </c>
      <c r="I34" s="1">
        <v>-186.08672684540579</v>
      </c>
      <c r="J34">
        <f t="shared" si="0"/>
        <v>186.08672684540579</v>
      </c>
      <c r="K34">
        <v>18</v>
      </c>
      <c r="L34">
        <v>18100</v>
      </c>
      <c r="N34" s="1" t="s">
        <v>8</v>
      </c>
      <c r="O34" s="1">
        <v>1391.4679005270125</v>
      </c>
    </row>
    <row r="35" spans="2:22" ht="15.75" thickBot="1" x14ac:dyDescent="0.3">
      <c r="B35">
        <v>32</v>
      </c>
      <c r="C35">
        <v>1100</v>
      </c>
      <c r="D35">
        <v>97</v>
      </c>
      <c r="E35">
        <v>23208</v>
      </c>
      <c r="G35" s="1">
        <v>7</v>
      </c>
      <c r="H35" s="1">
        <v>799.43495392845966</v>
      </c>
      <c r="I35" s="1">
        <v>-309.43495392845966</v>
      </c>
      <c r="J35">
        <f t="shared" si="0"/>
        <v>309.43495392845966</v>
      </c>
      <c r="K35">
        <v>21</v>
      </c>
      <c r="L35">
        <v>17636</v>
      </c>
      <c r="N35" s="2" t="s">
        <v>9</v>
      </c>
      <c r="O35" s="2">
        <v>50</v>
      </c>
    </row>
    <row r="36" spans="2:22" x14ac:dyDescent="0.25">
      <c r="B36">
        <v>33</v>
      </c>
      <c r="C36">
        <v>2017</v>
      </c>
      <c r="D36">
        <v>99</v>
      </c>
      <c r="E36">
        <v>58157</v>
      </c>
      <c r="G36" s="1">
        <v>8</v>
      </c>
      <c r="H36" s="1">
        <v>775.56710483248594</v>
      </c>
      <c r="I36" s="1">
        <v>-572.56710483248594</v>
      </c>
      <c r="J36">
        <f t="shared" si="0"/>
        <v>572.56710483248594</v>
      </c>
      <c r="K36">
        <v>23</v>
      </c>
      <c r="L36">
        <v>16762</v>
      </c>
    </row>
    <row r="37" spans="2:22" ht="15.75" thickBot="1" x14ac:dyDescent="0.3">
      <c r="B37">
        <v>34</v>
      </c>
      <c r="C37">
        <v>1040</v>
      </c>
      <c r="D37">
        <v>100</v>
      </c>
      <c r="E37">
        <v>22680</v>
      </c>
      <c r="G37" s="1">
        <v>9</v>
      </c>
      <c r="H37" s="1">
        <v>1469.8065558062044</v>
      </c>
      <c r="I37" s="1">
        <v>-69.806555806204415</v>
      </c>
      <c r="J37">
        <f t="shared" si="0"/>
        <v>69.806555806204415</v>
      </c>
      <c r="K37">
        <v>29</v>
      </c>
      <c r="L37">
        <v>41000</v>
      </c>
      <c r="N37" t="s">
        <v>10</v>
      </c>
    </row>
    <row r="38" spans="2:22" x14ac:dyDescent="0.25">
      <c r="B38">
        <v>35</v>
      </c>
      <c r="C38">
        <v>1256</v>
      </c>
      <c r="D38">
        <v>108</v>
      </c>
      <c r="E38">
        <v>33179</v>
      </c>
      <c r="G38" s="1">
        <v>10</v>
      </c>
      <c r="H38" s="1">
        <v>900.08459793757515</v>
      </c>
      <c r="I38" s="1">
        <v>-100.08459793757515</v>
      </c>
      <c r="J38">
        <f t="shared" si="0"/>
        <v>100.08459793757515</v>
      </c>
      <c r="K38">
        <v>30</v>
      </c>
      <c r="L38">
        <v>21000</v>
      </c>
      <c r="N38" s="3"/>
      <c r="O38" s="3" t="s">
        <v>15</v>
      </c>
      <c r="P38" s="3" t="s">
        <v>16</v>
      </c>
      <c r="Q38" s="3" t="s">
        <v>17</v>
      </c>
      <c r="R38" s="3" t="s">
        <v>18</v>
      </c>
      <c r="S38" s="3" t="s">
        <v>19</v>
      </c>
    </row>
    <row r="39" spans="2:22" x14ac:dyDescent="0.25">
      <c r="B39">
        <v>36</v>
      </c>
      <c r="C39">
        <v>4000</v>
      </c>
      <c r="D39">
        <v>108</v>
      </c>
      <c r="E39">
        <v>129000</v>
      </c>
      <c r="G39" s="1">
        <v>11</v>
      </c>
      <c r="H39" s="1">
        <v>957.10939304268607</v>
      </c>
      <c r="I39" s="1">
        <v>-733.10939304268607</v>
      </c>
      <c r="J39">
        <f t="shared" si="0"/>
        <v>733.10939304268607</v>
      </c>
      <c r="K39">
        <v>30</v>
      </c>
      <c r="L39">
        <v>23000</v>
      </c>
      <c r="N39" s="1" t="s">
        <v>11</v>
      </c>
      <c r="O39" s="1">
        <v>1</v>
      </c>
      <c r="P39" s="1">
        <v>2286282.9684299529</v>
      </c>
      <c r="Q39" s="1">
        <v>2286282.9684299529</v>
      </c>
      <c r="R39" s="1">
        <v>1.1808197185000009</v>
      </c>
      <c r="S39" s="1">
        <v>0.28261610676328952</v>
      </c>
    </row>
    <row r="40" spans="2:22" x14ac:dyDescent="0.25">
      <c r="B40">
        <v>37</v>
      </c>
      <c r="C40">
        <v>7401</v>
      </c>
      <c r="D40">
        <v>109</v>
      </c>
      <c r="E40">
        <v>42514</v>
      </c>
      <c r="G40" s="1">
        <v>12</v>
      </c>
      <c r="H40" s="1">
        <v>753.73046130030798</v>
      </c>
      <c r="I40" s="1">
        <v>-1.7304613003079794</v>
      </c>
      <c r="J40">
        <f t="shared" si="0"/>
        <v>1.7304613003079794</v>
      </c>
      <c r="K40">
        <v>30</v>
      </c>
      <c r="L40">
        <v>15867</v>
      </c>
      <c r="N40" s="1" t="s">
        <v>12</v>
      </c>
      <c r="O40" s="1">
        <v>48</v>
      </c>
      <c r="P40" s="1">
        <v>92936780.073458493</v>
      </c>
      <c r="Q40" s="1">
        <v>1936182.9181970519</v>
      </c>
      <c r="R40" s="1"/>
      <c r="S40" s="1"/>
    </row>
    <row r="41" spans="2:22" ht="15.75" thickBot="1" x14ac:dyDescent="0.3">
      <c r="B41">
        <v>38</v>
      </c>
      <c r="C41">
        <v>2000</v>
      </c>
      <c r="D41">
        <v>114</v>
      </c>
      <c r="E41">
        <v>52000</v>
      </c>
      <c r="G41" s="1">
        <v>13</v>
      </c>
      <c r="H41" s="1">
        <v>8673.5719023605834</v>
      </c>
      <c r="I41" s="1">
        <v>1826.4280976394166</v>
      </c>
      <c r="J41">
        <f t="shared" si="0"/>
        <v>1826.4280976394166</v>
      </c>
      <c r="K41">
        <v>33</v>
      </c>
      <c r="L41">
        <v>293580</v>
      </c>
      <c r="N41" s="2" t="s">
        <v>13</v>
      </c>
      <c r="O41" s="2">
        <v>49</v>
      </c>
      <c r="P41" s="2">
        <v>95223063.041888446</v>
      </c>
      <c r="Q41" s="2"/>
      <c r="R41" s="2"/>
      <c r="S41" s="2"/>
    </row>
    <row r="42" spans="2:22" ht="15.75" thickBot="1" x14ac:dyDescent="0.3">
      <c r="B42">
        <v>39</v>
      </c>
      <c r="C42">
        <v>3500</v>
      </c>
      <c r="D42">
        <v>115</v>
      </c>
      <c r="E42">
        <v>63000</v>
      </c>
      <c r="G42" s="1">
        <v>14</v>
      </c>
      <c r="H42" s="1">
        <v>1338.2669765183268</v>
      </c>
      <c r="I42" s="1">
        <v>-638.26697651832683</v>
      </c>
      <c r="J42">
        <f t="shared" si="0"/>
        <v>638.26697651832683</v>
      </c>
      <c r="K42">
        <v>37</v>
      </c>
      <c r="L42">
        <v>36239</v>
      </c>
    </row>
    <row r="43" spans="2:22" x14ac:dyDescent="0.25">
      <c r="B43">
        <v>40</v>
      </c>
      <c r="C43">
        <v>1450</v>
      </c>
      <c r="D43">
        <v>132</v>
      </c>
      <c r="E43">
        <v>67250</v>
      </c>
      <c r="G43" s="1">
        <v>15</v>
      </c>
      <c r="H43" s="1">
        <v>738.28742015746661</v>
      </c>
      <c r="I43" s="1">
        <v>31.712579842533387</v>
      </c>
      <c r="J43">
        <f t="shared" si="0"/>
        <v>31.712579842533387</v>
      </c>
      <c r="K43">
        <v>42</v>
      </c>
      <c r="L43">
        <v>15104</v>
      </c>
      <c r="N43" s="3"/>
      <c r="O43" s="3" t="s">
        <v>20</v>
      </c>
      <c r="P43" s="3" t="s">
        <v>8</v>
      </c>
      <c r="Q43" s="3" t="s">
        <v>21</v>
      </c>
      <c r="R43" s="3" t="s">
        <v>22</v>
      </c>
      <c r="S43" s="3" t="s">
        <v>23</v>
      </c>
      <c r="T43" s="3" t="s">
        <v>24</v>
      </c>
      <c r="U43" s="3" t="s">
        <v>25</v>
      </c>
      <c r="V43" s="3" t="s">
        <v>26</v>
      </c>
    </row>
    <row r="44" spans="2:22" x14ac:dyDescent="0.25">
      <c r="B44">
        <v>41</v>
      </c>
      <c r="C44">
        <v>797</v>
      </c>
      <c r="D44">
        <v>161</v>
      </c>
      <c r="E44">
        <v>17000</v>
      </c>
      <c r="G44" s="1">
        <v>16</v>
      </c>
      <c r="H44" s="1">
        <v>935.96090004484881</v>
      </c>
      <c r="I44" s="1">
        <v>-135.96090004484881</v>
      </c>
      <c r="J44">
        <f t="shared" si="0"/>
        <v>135.96090004484881</v>
      </c>
      <c r="K44">
        <v>44</v>
      </c>
      <c r="L44">
        <v>22000</v>
      </c>
      <c r="N44" s="1" t="s">
        <v>14</v>
      </c>
      <c r="O44" s="1">
        <v>690.61909328166325</v>
      </c>
      <c r="P44" s="1">
        <v>230.11616452253742</v>
      </c>
      <c r="Q44" s="1">
        <v>3.0011759265787021</v>
      </c>
      <c r="R44" s="1">
        <v>4.2578305171932862E-3</v>
      </c>
      <c r="S44" s="1">
        <v>227.9395346014735</v>
      </c>
      <c r="T44" s="1">
        <v>1153.298651961853</v>
      </c>
      <c r="U44" s="1">
        <v>227.9395346014735</v>
      </c>
      <c r="V44" s="1">
        <v>1153.298651961853</v>
      </c>
    </row>
    <row r="45" spans="2:22" ht="15.75" thickBot="1" x14ac:dyDescent="0.3">
      <c r="B45">
        <v>42</v>
      </c>
      <c r="C45">
        <v>573</v>
      </c>
      <c r="D45">
        <v>161</v>
      </c>
      <c r="E45">
        <v>17500</v>
      </c>
      <c r="G45" s="1">
        <v>17</v>
      </c>
      <c r="H45" s="1">
        <v>13646.553685104684</v>
      </c>
      <c r="I45" s="1">
        <v>-587.55368510468361</v>
      </c>
      <c r="J45">
        <f t="shared" si="0"/>
        <v>587.55368510468361</v>
      </c>
      <c r="K45">
        <v>48</v>
      </c>
      <c r="L45">
        <v>467718</v>
      </c>
      <c r="N45" s="2" t="s">
        <v>27</v>
      </c>
      <c r="O45" s="2">
        <v>0.92894999685139823</v>
      </c>
      <c r="P45" s="2">
        <v>0.85487091049837682</v>
      </c>
      <c r="Q45" s="6">
        <v>1.0866552896388</v>
      </c>
      <c r="R45" s="2">
        <v>0.28261610676329291</v>
      </c>
      <c r="S45" s="2">
        <v>-0.78988316907851164</v>
      </c>
      <c r="T45" s="2">
        <v>2.647783162781308</v>
      </c>
      <c r="U45" s="2">
        <v>-0.78988316907851164</v>
      </c>
      <c r="V45" s="2">
        <v>2.647783162781308</v>
      </c>
    </row>
    <row r="46" spans="2:22" x14ac:dyDescent="0.25">
      <c r="B46">
        <v>43</v>
      </c>
      <c r="C46">
        <v>3109</v>
      </c>
      <c r="D46">
        <v>233</v>
      </c>
      <c r="E46">
        <v>90000</v>
      </c>
      <c r="G46" s="1">
        <v>18</v>
      </c>
      <c r="H46" s="1">
        <v>883.14405039957683</v>
      </c>
      <c r="I46" s="1">
        <v>-94.144050399576827</v>
      </c>
      <c r="J46">
        <f t="shared" si="0"/>
        <v>94.144050399576827</v>
      </c>
      <c r="K46">
        <v>52</v>
      </c>
      <c r="L46">
        <v>20000</v>
      </c>
    </row>
    <row r="47" spans="2:22" x14ac:dyDescent="0.25">
      <c r="B47">
        <v>44</v>
      </c>
      <c r="C47">
        <v>12400</v>
      </c>
      <c r="D47">
        <v>238</v>
      </c>
      <c r="E47">
        <v>267397</v>
      </c>
      <c r="G47" s="1">
        <v>19</v>
      </c>
      <c r="H47" s="1">
        <v>849.98115970147001</v>
      </c>
      <c r="I47" s="1">
        <v>-81.981159701470006</v>
      </c>
      <c r="J47">
        <f t="shared" si="0"/>
        <v>81.981159701470006</v>
      </c>
      <c r="K47">
        <v>54</v>
      </c>
      <c r="L47">
        <v>18800</v>
      </c>
      <c r="N47" t="s">
        <v>3</v>
      </c>
    </row>
    <row r="48" spans="2:22" ht="15.75" thickBot="1" x14ac:dyDescent="0.3">
      <c r="B48">
        <v>45</v>
      </c>
      <c r="C48">
        <v>250</v>
      </c>
      <c r="D48">
        <v>256</v>
      </c>
      <c r="E48">
        <v>43394</v>
      </c>
      <c r="G48" s="1">
        <v>20</v>
      </c>
      <c r="H48" s="1">
        <v>15389.219534138934</v>
      </c>
      <c r="I48" s="1">
        <v>-262.21953413893425</v>
      </c>
      <c r="J48">
        <f t="shared" si="0"/>
        <v>262.21953413893425</v>
      </c>
      <c r="K48">
        <v>56</v>
      </c>
      <c r="L48">
        <v>528690</v>
      </c>
    </row>
    <row r="49" spans="2:22" x14ac:dyDescent="0.25">
      <c r="B49">
        <v>46</v>
      </c>
      <c r="C49">
        <v>4100</v>
      </c>
      <c r="D49">
        <v>304</v>
      </c>
      <c r="E49">
        <v>95200</v>
      </c>
      <c r="G49" s="1">
        <v>21</v>
      </c>
      <c r="H49" s="1">
        <v>745.31600127911838</v>
      </c>
      <c r="I49" s="1">
        <v>-642.31600127911838</v>
      </c>
      <c r="J49">
        <f t="shared" si="0"/>
        <v>642.31600127911838</v>
      </c>
      <c r="K49">
        <v>61</v>
      </c>
      <c r="L49">
        <v>15000</v>
      </c>
      <c r="N49" s="4" t="s">
        <v>4</v>
      </c>
      <c r="O49" s="4"/>
    </row>
    <row r="50" spans="2:22" x14ac:dyDescent="0.25">
      <c r="B50">
        <v>47</v>
      </c>
      <c r="C50">
        <v>12501</v>
      </c>
      <c r="D50">
        <v>438</v>
      </c>
      <c r="E50">
        <v>345801</v>
      </c>
      <c r="G50" s="1">
        <v>22</v>
      </c>
      <c r="H50" s="1">
        <v>731.58579568532048</v>
      </c>
      <c r="I50" s="1">
        <v>-71.585795685320477</v>
      </c>
      <c r="J50">
        <f t="shared" si="0"/>
        <v>71.585795685320477</v>
      </c>
      <c r="K50">
        <v>62</v>
      </c>
      <c r="L50">
        <v>14500</v>
      </c>
      <c r="N50" s="1" t="s">
        <v>5</v>
      </c>
      <c r="O50" s="1">
        <v>0.34824603774156948</v>
      </c>
    </row>
    <row r="51" spans="2:22" x14ac:dyDescent="0.25">
      <c r="B51">
        <v>48</v>
      </c>
      <c r="C51">
        <v>2977</v>
      </c>
      <c r="D51">
        <v>445</v>
      </c>
      <c r="E51">
        <v>26194</v>
      </c>
      <c r="G51" s="1">
        <v>23</v>
      </c>
      <c r="H51" s="1">
        <v>739.17097408289487</v>
      </c>
      <c r="I51" s="1">
        <v>60.829025917105128</v>
      </c>
      <c r="J51">
        <f t="shared" si="0"/>
        <v>60.829025917105128</v>
      </c>
      <c r="K51">
        <v>71</v>
      </c>
      <c r="L51">
        <v>14600</v>
      </c>
      <c r="N51" s="1" t="s">
        <v>6</v>
      </c>
      <c r="O51" s="1">
        <v>0.12127530280270264</v>
      </c>
    </row>
    <row r="52" spans="2:22" x14ac:dyDescent="0.25">
      <c r="B52">
        <v>49</v>
      </c>
      <c r="C52">
        <v>191</v>
      </c>
      <c r="D52">
        <v>875</v>
      </c>
      <c r="E52">
        <v>27500</v>
      </c>
      <c r="G52" s="1">
        <v>24</v>
      </c>
      <c r="H52" s="1">
        <v>1637.4166295451478</v>
      </c>
      <c r="I52" s="1">
        <v>-239.41662954514777</v>
      </c>
      <c r="J52">
        <f t="shared" si="0"/>
        <v>239.41662954514777</v>
      </c>
      <c r="K52">
        <v>77</v>
      </c>
      <c r="L52">
        <v>45993</v>
      </c>
      <c r="N52" s="1" t="s">
        <v>7</v>
      </c>
      <c r="O52" s="1">
        <v>0.10296853827775894</v>
      </c>
    </row>
    <row r="53" spans="2:22" x14ac:dyDescent="0.25">
      <c r="B53">
        <v>50</v>
      </c>
      <c r="C53">
        <v>7395</v>
      </c>
      <c r="D53">
        <v>1394</v>
      </c>
      <c r="E53">
        <v>273313</v>
      </c>
      <c r="G53" s="1">
        <v>25</v>
      </c>
      <c r="H53" s="1">
        <v>1879.6392444361554</v>
      </c>
      <c r="I53" s="1">
        <v>911.36075556384458</v>
      </c>
      <c r="J53">
        <f t="shared" si="0"/>
        <v>911.36075556384458</v>
      </c>
      <c r="K53">
        <v>80</v>
      </c>
      <c r="L53">
        <v>54433</v>
      </c>
      <c r="N53" s="1" t="s">
        <v>8</v>
      </c>
      <c r="O53" s="1">
        <v>1320.3129145970361</v>
      </c>
    </row>
    <row r="54" spans="2:22" ht="15.75" thickBot="1" x14ac:dyDescent="0.3">
      <c r="G54" s="1">
        <v>26</v>
      </c>
      <c r="H54" s="1">
        <v>1276.713113445333</v>
      </c>
      <c r="I54" s="1">
        <v>-246.71311344533297</v>
      </c>
      <c r="J54">
        <f t="shared" si="0"/>
        <v>246.71311344533297</v>
      </c>
      <c r="K54">
        <v>82</v>
      </c>
      <c r="L54">
        <v>33250</v>
      </c>
      <c r="N54" s="2" t="s">
        <v>9</v>
      </c>
      <c r="O54" s="2">
        <v>50</v>
      </c>
    </row>
    <row r="55" spans="2:22" x14ac:dyDescent="0.25">
      <c r="G55" s="1">
        <v>27</v>
      </c>
      <c r="H55" s="1">
        <v>1101.1405946542604</v>
      </c>
      <c r="I55" s="1">
        <v>-220.14059465426044</v>
      </c>
      <c r="J55">
        <f t="shared" si="0"/>
        <v>220.14059465426044</v>
      </c>
      <c r="K55">
        <v>87</v>
      </c>
      <c r="L55">
        <v>27000</v>
      </c>
    </row>
    <row r="56" spans="2:22" ht="15.75" thickBot="1" x14ac:dyDescent="0.3">
      <c r="G56" s="1">
        <v>28</v>
      </c>
      <c r="H56" s="1">
        <v>3038.9001571210351</v>
      </c>
      <c r="I56" s="1">
        <v>703.09984287896486</v>
      </c>
      <c r="J56">
        <f t="shared" si="0"/>
        <v>703.09984287896486</v>
      </c>
      <c r="K56">
        <v>87</v>
      </c>
      <c r="L56">
        <v>94962</v>
      </c>
      <c r="N56" t="s">
        <v>10</v>
      </c>
    </row>
    <row r="57" spans="2:22" x14ac:dyDescent="0.25">
      <c r="G57" s="1">
        <v>29</v>
      </c>
      <c r="H57" s="1">
        <v>1386.6194889769795</v>
      </c>
      <c r="I57" s="1">
        <v>-442.61948897697948</v>
      </c>
      <c r="J57">
        <f t="shared" si="0"/>
        <v>442.61948897697948</v>
      </c>
      <c r="K57">
        <v>88</v>
      </c>
      <c r="L57">
        <v>36994</v>
      </c>
      <c r="N57" s="3"/>
      <c r="O57" s="3" t="s">
        <v>15</v>
      </c>
      <c r="P57" s="3" t="s">
        <v>16</v>
      </c>
      <c r="Q57" s="3" t="s">
        <v>17</v>
      </c>
      <c r="R57" s="3" t="s">
        <v>18</v>
      </c>
      <c r="S57" s="3" t="s">
        <v>19</v>
      </c>
    </row>
    <row r="58" spans="2:22" x14ac:dyDescent="0.25">
      <c r="G58" s="1">
        <v>30</v>
      </c>
      <c r="H58" s="1">
        <v>1412.2304473167387</v>
      </c>
      <c r="I58" s="1">
        <v>137.76955268326128</v>
      </c>
      <c r="J58">
        <f t="shared" si="0"/>
        <v>137.76955268326128</v>
      </c>
      <c r="K58">
        <v>93</v>
      </c>
      <c r="L58">
        <v>37800</v>
      </c>
      <c r="N58" s="1" t="s">
        <v>11</v>
      </c>
      <c r="O58" s="1">
        <v>1</v>
      </c>
      <c r="P58" s="1">
        <v>11548205.804205865</v>
      </c>
      <c r="Q58" s="1">
        <v>11548205.804205865</v>
      </c>
      <c r="R58" s="1">
        <v>6.6246169626238558</v>
      </c>
      <c r="S58" s="1">
        <v>1.3200727748162862E-2</v>
      </c>
    </row>
    <row r="59" spans="2:22" x14ac:dyDescent="0.25">
      <c r="G59" s="1">
        <v>31</v>
      </c>
      <c r="H59" s="1">
        <v>994.74597766325201</v>
      </c>
      <c r="I59" s="1">
        <v>5.2540223367479939</v>
      </c>
      <c r="J59">
        <f t="shared" si="0"/>
        <v>5.2540223367479939</v>
      </c>
      <c r="K59">
        <v>97</v>
      </c>
      <c r="L59">
        <v>23084</v>
      </c>
      <c r="N59" s="1" t="s">
        <v>12</v>
      </c>
      <c r="O59" s="1">
        <v>48</v>
      </c>
      <c r="P59" s="1">
        <v>83674857.237682581</v>
      </c>
      <c r="Q59" s="1">
        <v>1743226.1924517204</v>
      </c>
      <c r="R59" s="1"/>
      <c r="S59" s="1"/>
    </row>
    <row r="60" spans="2:22" ht="15.75" thickBot="1" x14ac:dyDescent="0.3">
      <c r="G60" s="1">
        <v>32</v>
      </c>
      <c r="H60" s="1">
        <v>998.28151495976886</v>
      </c>
      <c r="I60" s="1">
        <v>101.71848504023114</v>
      </c>
      <c r="J60">
        <f t="shared" si="0"/>
        <v>101.71848504023114</v>
      </c>
      <c r="K60">
        <v>97</v>
      </c>
      <c r="L60">
        <v>23208</v>
      </c>
      <c r="N60" s="2" t="s">
        <v>13</v>
      </c>
      <c r="O60" s="2">
        <v>49</v>
      </c>
      <c r="P60" s="2">
        <v>95223063.041888446</v>
      </c>
      <c r="Q60" s="2"/>
      <c r="R60" s="2"/>
      <c r="S60" s="2"/>
    </row>
    <row r="61" spans="2:22" ht="15.75" thickBot="1" x14ac:dyDescent="0.3">
      <c r="G61" s="1">
        <v>33</v>
      </c>
      <c r="H61" s="1">
        <v>1995.8132833889895</v>
      </c>
      <c r="I61" s="1">
        <v>21.186716611010525</v>
      </c>
      <c r="J61">
        <f t="shared" si="0"/>
        <v>21.186716611010525</v>
      </c>
      <c r="K61">
        <v>99</v>
      </c>
      <c r="L61">
        <v>58157</v>
      </c>
    </row>
    <row r="62" spans="2:22" x14ac:dyDescent="0.25">
      <c r="G62" s="1">
        <v>34</v>
      </c>
      <c r="H62" s="1">
        <v>984.80494859945929</v>
      </c>
      <c r="I62" s="1">
        <v>55.195051400540706</v>
      </c>
      <c r="J62">
        <f t="shared" si="0"/>
        <v>55.195051400540706</v>
      </c>
      <c r="K62">
        <v>100</v>
      </c>
      <c r="L62">
        <v>22680</v>
      </c>
      <c r="N62" s="3"/>
      <c r="O62" s="3" t="s">
        <v>20</v>
      </c>
      <c r="P62" s="3" t="s">
        <v>8</v>
      </c>
      <c r="Q62" s="3" t="s">
        <v>21</v>
      </c>
      <c r="R62" s="3" t="s">
        <v>22</v>
      </c>
      <c r="S62" s="3" t="s">
        <v>23</v>
      </c>
      <c r="T62" s="3" t="s">
        <v>24</v>
      </c>
      <c r="U62" s="3" t="s">
        <v>25</v>
      </c>
      <c r="V62" s="3" t="s">
        <v>26</v>
      </c>
    </row>
    <row r="63" spans="2:22" x14ac:dyDescent="0.25">
      <c r="G63" s="1">
        <v>35</v>
      </c>
      <c r="H63" s="1">
        <v>1288.3645559635779</v>
      </c>
      <c r="I63" s="1">
        <v>-32.364555963577914</v>
      </c>
      <c r="J63">
        <f t="shared" si="0"/>
        <v>32.364555963577914</v>
      </c>
      <c r="K63">
        <v>108</v>
      </c>
      <c r="L63">
        <v>33179</v>
      </c>
      <c r="N63" s="1" t="s">
        <v>14</v>
      </c>
      <c r="O63" s="1">
        <v>490.13979393246029</v>
      </c>
      <c r="P63" s="1">
        <v>226.52521046576666</v>
      </c>
      <c r="Q63" s="1">
        <v>2.1637317670941179</v>
      </c>
      <c r="R63" s="1">
        <v>3.5492439315992899E-2</v>
      </c>
      <c r="S63" s="1">
        <v>34.680332291845559</v>
      </c>
      <c r="T63" s="1">
        <v>945.59925557307497</v>
      </c>
      <c r="U63" s="1">
        <v>34.680332291845559</v>
      </c>
      <c r="V63" s="1">
        <v>945.59925557307497</v>
      </c>
    </row>
    <row r="64" spans="2:22" ht="15.75" thickBot="1" x14ac:dyDescent="0.3">
      <c r="G64" s="1">
        <v>36</v>
      </c>
      <c r="H64" s="1">
        <v>4020.451001846995</v>
      </c>
      <c r="I64" s="1">
        <v>-20.451001846995041</v>
      </c>
      <c r="J64">
        <f t="shared" si="0"/>
        <v>20.451001846995041</v>
      </c>
      <c r="K64">
        <v>108</v>
      </c>
      <c r="L64">
        <v>129000</v>
      </c>
      <c r="N64" s="2" t="s">
        <v>27</v>
      </c>
      <c r="O64" s="2">
        <v>4.10477758447056E-3</v>
      </c>
      <c r="P64" s="2">
        <v>1.5948110785994275E-3</v>
      </c>
      <c r="Q64" s="6">
        <v>2.5738331264135685</v>
      </c>
      <c r="R64" s="2">
        <v>1.3200727748162956E-2</v>
      </c>
      <c r="S64" s="2">
        <v>8.9819499799436093E-4</v>
      </c>
      <c r="T64" s="2">
        <v>7.3113601709467596E-3</v>
      </c>
      <c r="U64" s="2">
        <v>8.9819499799436093E-4</v>
      </c>
      <c r="V64" s="2">
        <v>7.3113601709467596E-3</v>
      </c>
    </row>
    <row r="65" spans="7:12" x14ac:dyDescent="0.25">
      <c r="G65" s="1">
        <v>37</v>
      </c>
      <c r="H65" s="1">
        <v>1555.053780299163</v>
      </c>
      <c r="I65" s="1">
        <v>5845.946219700837</v>
      </c>
      <c r="J65">
        <f t="shared" si="0"/>
        <v>5845.946219700837</v>
      </c>
      <c r="K65">
        <v>109</v>
      </c>
      <c r="L65">
        <v>42514</v>
      </c>
    </row>
    <row r="66" spans="7:12" x14ac:dyDescent="0.25">
      <c r="G66" s="1">
        <v>38</v>
      </c>
      <c r="H66" s="1">
        <v>1828.1523493951036</v>
      </c>
      <c r="I66" s="1">
        <v>171.84765060489644</v>
      </c>
      <c r="J66">
        <f t="shared" si="0"/>
        <v>171.84765060489644</v>
      </c>
      <c r="K66">
        <v>114</v>
      </c>
      <c r="L66">
        <v>52000</v>
      </c>
    </row>
    <row r="67" spans="7:12" x14ac:dyDescent="0.25">
      <c r="G67" s="1">
        <v>39</v>
      </c>
      <c r="H67" s="1">
        <v>2142.3147156556934</v>
      </c>
      <c r="I67" s="1">
        <v>1357.6852843443066</v>
      </c>
      <c r="J67">
        <f t="shared" si="0"/>
        <v>1357.6852843443066</v>
      </c>
      <c r="K67">
        <v>115</v>
      </c>
      <c r="L67">
        <v>63000</v>
      </c>
    </row>
    <row r="68" spans="7:12" x14ac:dyDescent="0.25">
      <c r="G68" s="1">
        <v>40</v>
      </c>
      <c r="H68" s="1">
        <v>2272.434289356212</v>
      </c>
      <c r="I68" s="1">
        <v>-822.43428935621205</v>
      </c>
      <c r="J68">
        <f t="shared" si="0"/>
        <v>822.43428935621205</v>
      </c>
      <c r="K68">
        <v>132</v>
      </c>
      <c r="L68">
        <v>67250</v>
      </c>
    </row>
    <row r="69" spans="7:12" x14ac:dyDescent="0.25">
      <c r="G69" s="1">
        <v>41</v>
      </c>
      <c r="H69" s="1">
        <v>854.94011463221636</v>
      </c>
      <c r="I69" s="1">
        <v>-57.940114632216364</v>
      </c>
      <c r="J69">
        <f t="shared" si="0"/>
        <v>57.940114632216364</v>
      </c>
      <c r="K69">
        <v>161</v>
      </c>
      <c r="L69">
        <v>17000</v>
      </c>
    </row>
    <row r="70" spans="7:12" x14ac:dyDescent="0.25">
      <c r="G70" s="1">
        <v>42</v>
      </c>
      <c r="H70" s="1">
        <v>869.19631340849401</v>
      </c>
      <c r="I70" s="1">
        <v>-296.19631340849401</v>
      </c>
      <c r="J70">
        <f t="shared" si="0"/>
        <v>296.19631340849401</v>
      </c>
      <c r="K70">
        <v>161</v>
      </c>
      <c r="L70">
        <v>17500</v>
      </c>
    </row>
    <row r="71" spans="7:12" x14ac:dyDescent="0.25">
      <c r="G71" s="1">
        <v>43</v>
      </c>
      <c r="H71" s="1">
        <v>2974.2166451073158</v>
      </c>
      <c r="I71" s="1">
        <v>134.7833548926842</v>
      </c>
      <c r="J71">
        <f t="shared" si="0"/>
        <v>134.7833548926842</v>
      </c>
      <c r="K71">
        <v>233</v>
      </c>
      <c r="L71">
        <v>90000</v>
      </c>
    </row>
    <row r="72" spans="7:12" x14ac:dyDescent="0.25">
      <c r="G72" s="1">
        <v>44</v>
      </c>
      <c r="H72" s="1">
        <v>8034.8603996503971</v>
      </c>
      <c r="I72" s="1">
        <v>4365.1396003496029</v>
      </c>
      <c r="J72">
        <f t="shared" si="0"/>
        <v>4365.1396003496029</v>
      </c>
      <c r="K72">
        <v>238</v>
      </c>
      <c r="L72">
        <v>267397</v>
      </c>
    </row>
    <row r="73" spans="7:12" x14ac:dyDescent="0.25">
      <c r="G73" s="1">
        <v>45</v>
      </c>
      <c r="H73" s="1">
        <v>1657.465687969953</v>
      </c>
      <c r="I73" s="1">
        <v>-1407.465687969953</v>
      </c>
      <c r="J73">
        <f t="shared" si="0"/>
        <v>1407.465687969953</v>
      </c>
      <c r="K73">
        <v>256</v>
      </c>
      <c r="L73">
        <v>43394</v>
      </c>
    </row>
    <row r="74" spans="7:12" x14ac:dyDescent="0.25">
      <c r="G74" s="1">
        <v>46</v>
      </c>
      <c r="H74" s="1">
        <v>3159.8266283366752</v>
      </c>
      <c r="I74" s="1">
        <v>940.17337166332482</v>
      </c>
      <c r="J74">
        <f t="shared" si="0"/>
        <v>940.17337166332482</v>
      </c>
      <c r="K74">
        <v>304</v>
      </c>
      <c r="L74">
        <v>95200</v>
      </c>
    </row>
    <row r="75" spans="7:12" x14ac:dyDescent="0.25">
      <c r="G75" s="1">
        <v>47</v>
      </c>
      <c r="H75" s="1">
        <v>10375.545053856929</v>
      </c>
      <c r="I75" s="1">
        <v>2125.4549461430706</v>
      </c>
      <c r="J75">
        <f t="shared" si="0"/>
        <v>2125.4549461430706</v>
      </c>
      <c r="K75">
        <v>438</v>
      </c>
      <c r="L75">
        <v>345801</v>
      </c>
    </row>
    <row r="76" spans="7:12" x14ac:dyDescent="0.25">
      <c r="G76" s="1">
        <v>48</v>
      </c>
      <c r="H76" s="1">
        <v>1266.4651615546945</v>
      </c>
      <c r="I76" s="1">
        <v>1710.5348384453055</v>
      </c>
      <c r="J76">
        <f t="shared" si="0"/>
        <v>1710.5348384453055</v>
      </c>
      <c r="K76">
        <v>445</v>
      </c>
      <c r="L76">
        <v>26194</v>
      </c>
    </row>
    <row r="77" spans="7:12" x14ac:dyDescent="0.25">
      <c r="G77" s="1">
        <v>49</v>
      </c>
      <c r="H77" s="1">
        <v>1529.8794212246767</v>
      </c>
      <c r="I77" s="1">
        <v>-1338.8794212246767</v>
      </c>
      <c r="J77">
        <f t="shared" si="0"/>
        <v>1338.8794212246767</v>
      </c>
      <c r="K77">
        <v>875</v>
      </c>
      <c r="L77">
        <v>27500</v>
      </c>
    </row>
    <row r="78" spans="7:12" ht="15.75" thickBot="1" x14ac:dyDescent="0.3">
      <c r="G78" s="2">
        <v>50</v>
      </c>
      <c r="H78" s="2">
        <v>8811.5878625180449</v>
      </c>
      <c r="I78" s="2">
        <v>-1416.5878625180449</v>
      </c>
      <c r="J78">
        <f t="shared" si="0"/>
        <v>1416.5878625180449</v>
      </c>
      <c r="K78">
        <v>1394</v>
      </c>
      <c r="L78">
        <v>273313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W100"/>
  <sheetViews>
    <sheetView topLeftCell="P82" workbookViewId="0">
      <selection activeCell="T101" sqref="T101"/>
    </sheetView>
  </sheetViews>
  <sheetFormatPr baseColWidth="10" defaultRowHeight="15" x14ac:dyDescent="0.25"/>
  <sheetData>
    <row r="3" spans="3:13" x14ac:dyDescent="0.25">
      <c r="D3" t="s">
        <v>0</v>
      </c>
      <c r="E3" t="s">
        <v>1</v>
      </c>
      <c r="F3" t="s">
        <v>2</v>
      </c>
    </row>
    <row r="5" spans="3:13" x14ac:dyDescent="0.25">
      <c r="C5">
        <v>1</v>
      </c>
      <c r="D5">
        <v>156</v>
      </c>
      <c r="E5">
        <v>5</v>
      </c>
      <c r="F5">
        <v>29765</v>
      </c>
      <c r="H5" t="s">
        <v>3</v>
      </c>
    </row>
    <row r="6" spans="3:13" ht="15.75" thickBot="1" x14ac:dyDescent="0.3">
      <c r="C6">
        <v>2</v>
      </c>
      <c r="D6">
        <v>182</v>
      </c>
      <c r="E6">
        <v>9</v>
      </c>
      <c r="F6">
        <v>25313</v>
      </c>
    </row>
    <row r="7" spans="3:13" x14ac:dyDescent="0.25">
      <c r="C7">
        <v>3</v>
      </c>
      <c r="D7">
        <v>630</v>
      </c>
      <c r="E7">
        <v>10</v>
      </c>
      <c r="F7">
        <v>16100</v>
      </c>
      <c r="H7" s="4" t="s">
        <v>4</v>
      </c>
      <c r="I7" s="4"/>
    </row>
    <row r="8" spans="3:13" x14ac:dyDescent="0.25">
      <c r="C8">
        <v>4</v>
      </c>
      <c r="D8">
        <v>714</v>
      </c>
      <c r="E8">
        <v>17</v>
      </c>
      <c r="F8">
        <v>32408</v>
      </c>
      <c r="H8" s="1" t="s">
        <v>5</v>
      </c>
      <c r="I8" s="1">
        <v>0.90266558808012842</v>
      </c>
    </row>
    <row r="9" spans="3:13" x14ac:dyDescent="0.25">
      <c r="C9">
        <v>5</v>
      </c>
      <c r="D9">
        <v>950</v>
      </c>
      <c r="E9">
        <v>17</v>
      </c>
      <c r="F9">
        <v>270000</v>
      </c>
      <c r="H9" s="1" t="s">
        <v>6</v>
      </c>
      <c r="I9" s="1">
        <v>0.81480516390404412</v>
      </c>
    </row>
    <row r="10" spans="3:13" x14ac:dyDescent="0.25">
      <c r="C10">
        <v>6</v>
      </c>
      <c r="D10">
        <v>625</v>
      </c>
      <c r="E10">
        <v>18</v>
      </c>
      <c r="F10">
        <v>18100</v>
      </c>
      <c r="H10" s="1" t="s">
        <v>7</v>
      </c>
      <c r="I10" s="1">
        <v>0.80692453258081198</v>
      </c>
    </row>
    <row r="11" spans="3:13" x14ac:dyDescent="0.25">
      <c r="C11">
        <v>7</v>
      </c>
      <c r="D11">
        <v>490</v>
      </c>
      <c r="E11">
        <v>21</v>
      </c>
      <c r="F11">
        <v>17636</v>
      </c>
      <c r="H11" s="1" t="s">
        <v>8</v>
      </c>
      <c r="I11" s="1">
        <v>1655.8287611686046</v>
      </c>
    </row>
    <row r="12" spans="3:13" ht="15.75" thickBot="1" x14ac:dyDescent="0.3">
      <c r="C12">
        <v>8</v>
      </c>
      <c r="D12">
        <v>203</v>
      </c>
      <c r="E12">
        <v>23</v>
      </c>
      <c r="F12">
        <v>16762</v>
      </c>
      <c r="H12" s="2" t="s">
        <v>9</v>
      </c>
      <c r="I12" s="2">
        <v>50</v>
      </c>
    </row>
    <row r="13" spans="3:13" x14ac:dyDescent="0.25">
      <c r="C13">
        <v>9</v>
      </c>
      <c r="D13">
        <v>1400</v>
      </c>
      <c r="E13">
        <v>29</v>
      </c>
      <c r="F13">
        <v>41000</v>
      </c>
    </row>
    <row r="14" spans="3:13" ht="15.75" thickBot="1" x14ac:dyDescent="0.3">
      <c r="C14">
        <v>10</v>
      </c>
      <c r="D14">
        <v>800</v>
      </c>
      <c r="E14">
        <v>30</v>
      </c>
      <c r="F14">
        <v>21000</v>
      </c>
      <c r="H14" t="s">
        <v>10</v>
      </c>
    </row>
    <row r="15" spans="3:13" x14ac:dyDescent="0.25">
      <c r="C15">
        <v>11</v>
      </c>
      <c r="D15">
        <v>224</v>
      </c>
      <c r="E15">
        <v>30</v>
      </c>
      <c r="F15">
        <v>23000</v>
      </c>
      <c r="H15" s="3"/>
      <c r="I15" s="3" t="s">
        <v>15</v>
      </c>
      <c r="J15" s="3" t="s">
        <v>16</v>
      </c>
      <c r="K15" s="3" t="s">
        <v>17</v>
      </c>
      <c r="L15" s="3" t="s">
        <v>18</v>
      </c>
      <c r="M15" s="3" t="s">
        <v>19</v>
      </c>
    </row>
    <row r="16" spans="3:13" x14ac:dyDescent="0.25">
      <c r="C16">
        <v>12</v>
      </c>
      <c r="D16">
        <v>752</v>
      </c>
      <c r="E16">
        <v>30</v>
      </c>
      <c r="F16">
        <v>15867</v>
      </c>
      <c r="H16" s="1" t="s">
        <v>11</v>
      </c>
      <c r="I16" s="1">
        <v>2</v>
      </c>
      <c r="J16" s="1">
        <v>566961542.84328175</v>
      </c>
      <c r="K16" s="1">
        <v>283480771.42164087</v>
      </c>
      <c r="L16" s="1">
        <v>103.39338696152328</v>
      </c>
      <c r="M16" s="1">
        <v>6.1557150926382032E-18</v>
      </c>
    </row>
    <row r="17" spans="3:23" x14ac:dyDescent="0.25">
      <c r="C17">
        <v>13</v>
      </c>
      <c r="D17">
        <v>10500</v>
      </c>
      <c r="E17">
        <v>33</v>
      </c>
      <c r="F17">
        <v>293580</v>
      </c>
      <c r="H17" s="1" t="s">
        <v>12</v>
      </c>
      <c r="I17" s="1">
        <v>47</v>
      </c>
      <c r="J17" s="1">
        <v>128863137.65671834</v>
      </c>
      <c r="K17" s="1">
        <v>2741768.8863131562</v>
      </c>
      <c r="L17" s="1"/>
      <c r="M17" s="1"/>
    </row>
    <row r="18" spans="3:23" ht="15.75" thickBot="1" x14ac:dyDescent="0.3">
      <c r="C18">
        <v>14</v>
      </c>
      <c r="D18">
        <v>700</v>
      </c>
      <c r="E18">
        <v>37</v>
      </c>
      <c r="F18">
        <v>36239</v>
      </c>
      <c r="H18" s="2" t="s">
        <v>13</v>
      </c>
      <c r="I18" s="2">
        <v>49</v>
      </c>
      <c r="J18" s="2">
        <v>695824680.50000012</v>
      </c>
      <c r="K18" s="2"/>
      <c r="L18" s="2"/>
      <c r="M18" s="2"/>
    </row>
    <row r="19" spans="3:23" ht="15.75" thickBot="1" x14ac:dyDescent="0.3">
      <c r="C19">
        <v>15</v>
      </c>
      <c r="D19">
        <v>770</v>
      </c>
      <c r="E19">
        <v>42</v>
      </c>
      <c r="F19">
        <v>15104</v>
      </c>
    </row>
    <row r="20" spans="3:23" x14ac:dyDescent="0.25">
      <c r="C20">
        <v>16</v>
      </c>
      <c r="D20">
        <v>800</v>
      </c>
      <c r="E20">
        <v>44</v>
      </c>
      <c r="F20">
        <v>22000</v>
      </c>
      <c r="H20" s="3"/>
      <c r="I20" s="3" t="s">
        <v>20</v>
      </c>
      <c r="J20" s="3" t="s">
        <v>8</v>
      </c>
      <c r="K20" s="3" t="s">
        <v>21</v>
      </c>
      <c r="L20" s="3" t="s">
        <v>22</v>
      </c>
      <c r="M20" s="3" t="s">
        <v>23</v>
      </c>
      <c r="N20" s="3" t="s">
        <v>24</v>
      </c>
      <c r="O20" s="3" t="s">
        <v>25</v>
      </c>
      <c r="P20" s="3" t="s">
        <v>26</v>
      </c>
    </row>
    <row r="21" spans="3:23" x14ac:dyDescent="0.25">
      <c r="C21">
        <v>17</v>
      </c>
      <c r="D21">
        <v>13059</v>
      </c>
      <c r="E21">
        <v>48</v>
      </c>
      <c r="F21">
        <v>467718</v>
      </c>
      <c r="H21" s="1" t="s">
        <v>14</v>
      </c>
      <c r="I21" s="1">
        <v>285.54445385951431</v>
      </c>
      <c r="J21" s="1">
        <v>304.18740843844643</v>
      </c>
      <c r="K21" s="1">
        <v>0.93871227387538425</v>
      </c>
      <c r="L21" s="1">
        <v>0.35267776077736246</v>
      </c>
      <c r="M21" s="1">
        <v>-326.40167946257236</v>
      </c>
      <c r="N21" s="1">
        <v>897.49058718160097</v>
      </c>
      <c r="O21" s="1">
        <v>-326.40167946257236</v>
      </c>
      <c r="P21" s="1">
        <v>897.49058718160097</v>
      </c>
    </row>
    <row r="22" spans="3:23" x14ac:dyDescent="0.25">
      <c r="C22">
        <v>18</v>
      </c>
      <c r="D22">
        <v>789</v>
      </c>
      <c r="E22">
        <v>52</v>
      </c>
      <c r="F22">
        <v>20000</v>
      </c>
      <c r="H22" s="1" t="s">
        <v>27</v>
      </c>
      <c r="I22" s="1">
        <v>0.52599318247987092</v>
      </c>
      <c r="J22" s="1">
        <v>1.0437209306679529</v>
      </c>
      <c r="K22" s="1">
        <v>0.50395959975934335</v>
      </c>
      <c r="L22" s="1">
        <v>0.61664403175290561</v>
      </c>
      <c r="M22" s="1">
        <v>-1.5737024987725872</v>
      </c>
      <c r="N22" s="1">
        <v>2.625688863732329</v>
      </c>
      <c r="O22" s="1">
        <v>-1.5737024987725872</v>
      </c>
      <c r="P22" s="1">
        <v>2.625688863732329</v>
      </c>
    </row>
    <row r="23" spans="3:23" ht="15.75" thickBot="1" x14ac:dyDescent="0.3">
      <c r="C23">
        <v>19</v>
      </c>
      <c r="D23">
        <v>768</v>
      </c>
      <c r="E23">
        <v>54</v>
      </c>
      <c r="F23">
        <v>18800</v>
      </c>
      <c r="H23" s="2" t="s">
        <v>28</v>
      </c>
      <c r="I23" s="2">
        <v>2.8512397552555462E-2</v>
      </c>
      <c r="J23" s="2">
        <v>2.0520569922128171E-3</v>
      </c>
      <c r="K23" s="2">
        <v>13.894544674321825</v>
      </c>
      <c r="L23" s="2">
        <v>2.9215689167565373E-18</v>
      </c>
      <c r="M23" s="2">
        <v>2.4384191364838489E-2</v>
      </c>
      <c r="N23" s="2">
        <v>3.2640603740272431E-2</v>
      </c>
      <c r="O23" s="2">
        <v>2.4384191364838489E-2</v>
      </c>
      <c r="P23" s="2">
        <v>3.2640603740272431E-2</v>
      </c>
    </row>
    <row r="24" spans="3:23" x14ac:dyDescent="0.25">
      <c r="C24">
        <v>20</v>
      </c>
      <c r="D24">
        <v>15127</v>
      </c>
      <c r="E24">
        <v>56</v>
      </c>
      <c r="F24">
        <v>528690</v>
      </c>
    </row>
    <row r="25" spans="3:23" x14ac:dyDescent="0.25">
      <c r="C25">
        <v>21</v>
      </c>
      <c r="D25">
        <v>103</v>
      </c>
      <c r="E25">
        <v>61</v>
      </c>
      <c r="F25">
        <v>15000</v>
      </c>
    </row>
    <row r="26" spans="3:23" x14ac:dyDescent="0.25">
      <c r="C26">
        <v>22</v>
      </c>
      <c r="D26">
        <v>660</v>
      </c>
      <c r="E26">
        <v>62</v>
      </c>
      <c r="F26">
        <v>14500</v>
      </c>
    </row>
    <row r="27" spans="3:23" x14ac:dyDescent="0.25">
      <c r="C27">
        <v>23</v>
      </c>
      <c r="D27">
        <v>800</v>
      </c>
      <c r="E27">
        <v>71</v>
      </c>
      <c r="F27">
        <v>14600</v>
      </c>
      <c r="H27" t="s">
        <v>29</v>
      </c>
    </row>
    <row r="28" spans="3:23" ht="15.75" thickBot="1" x14ac:dyDescent="0.3">
      <c r="C28">
        <v>24</v>
      </c>
      <c r="D28">
        <v>1398</v>
      </c>
      <c r="E28">
        <v>77</v>
      </c>
      <c r="F28">
        <v>45993</v>
      </c>
    </row>
    <row r="29" spans="3:23" x14ac:dyDescent="0.25">
      <c r="C29">
        <v>25</v>
      </c>
      <c r="D29">
        <v>2791</v>
      </c>
      <c r="E29">
        <v>80</v>
      </c>
      <c r="F29">
        <v>54433</v>
      </c>
      <c r="H29" s="3" t="s">
        <v>30</v>
      </c>
      <c r="I29" s="3" t="s">
        <v>31</v>
      </c>
      <c r="J29" s="3" t="s">
        <v>12</v>
      </c>
      <c r="K29" s="5" t="s">
        <v>38</v>
      </c>
      <c r="M29" s="5" t="s">
        <v>39</v>
      </c>
      <c r="N29" s="5" t="s">
        <v>36</v>
      </c>
      <c r="O29" s="5" t="s">
        <v>40</v>
      </c>
      <c r="Q29" s="5" t="s">
        <v>37</v>
      </c>
      <c r="S29" s="5" t="s">
        <v>41</v>
      </c>
      <c r="T29" t="s">
        <v>42</v>
      </c>
      <c r="U29" s="5" t="s">
        <v>43</v>
      </c>
      <c r="V29" t="s">
        <v>44</v>
      </c>
      <c r="W29" s="5" t="s">
        <v>45</v>
      </c>
    </row>
    <row r="30" spans="3:23" x14ac:dyDescent="0.25">
      <c r="C30">
        <v>26</v>
      </c>
      <c r="D30">
        <v>1030</v>
      </c>
      <c r="E30">
        <v>82</v>
      </c>
      <c r="F30">
        <v>33250</v>
      </c>
      <c r="H30" s="1">
        <v>1</v>
      </c>
      <c r="I30" s="1">
        <v>1136.8459329237271</v>
      </c>
      <c r="J30" s="1">
        <v>-980.8459329237271</v>
      </c>
      <c r="K30">
        <f>ABS(J30)</f>
        <v>980.8459329237271</v>
      </c>
      <c r="L30">
        <v>1</v>
      </c>
      <c r="M30">
        <v>40</v>
      </c>
      <c r="N30">
        <v>5</v>
      </c>
      <c r="O30">
        <v>1</v>
      </c>
      <c r="Q30">
        <v>29765</v>
      </c>
      <c r="R30">
        <v>1</v>
      </c>
      <c r="S30">
        <v>24</v>
      </c>
      <c r="T30">
        <f>+M30-O30</f>
        <v>39</v>
      </c>
      <c r="U30">
        <f>+T30*T30</f>
        <v>1521</v>
      </c>
      <c r="V30">
        <f>+M30-S30</f>
        <v>16</v>
      </c>
      <c r="W30">
        <f>+V30*V30</f>
        <v>256</v>
      </c>
    </row>
    <row r="31" spans="3:23" x14ac:dyDescent="0.25">
      <c r="C31">
        <v>27</v>
      </c>
      <c r="D31">
        <v>881</v>
      </c>
      <c r="E31">
        <v>87</v>
      </c>
      <c r="F31">
        <v>27000</v>
      </c>
      <c r="H31" s="1">
        <v>2</v>
      </c>
      <c r="I31" s="1">
        <v>1012.0127117496695</v>
      </c>
      <c r="J31" s="1">
        <v>-830.01271174966951</v>
      </c>
      <c r="K31">
        <f>ABS(J31)</f>
        <v>830.01271174966951</v>
      </c>
      <c r="L31">
        <v>2</v>
      </c>
      <c r="M31">
        <v>37</v>
      </c>
      <c r="N31">
        <v>9</v>
      </c>
      <c r="O31">
        <v>2</v>
      </c>
      <c r="Q31">
        <v>25313</v>
      </c>
      <c r="R31">
        <v>2</v>
      </c>
      <c r="S31">
        <v>20</v>
      </c>
      <c r="T31">
        <f t="shared" ref="T31:T79" si="0">+M31-O31</f>
        <v>35</v>
      </c>
      <c r="U31">
        <f t="shared" ref="U31:U79" si="1">+T31*T31</f>
        <v>1225</v>
      </c>
      <c r="V31">
        <f t="shared" ref="V31:V79" si="2">+M31-S31</f>
        <v>17</v>
      </c>
      <c r="W31">
        <f t="shared" ref="W31:W79" si="3">+V31*V31</f>
        <v>289</v>
      </c>
    </row>
    <row r="32" spans="3:23" x14ac:dyDescent="0.25">
      <c r="C32">
        <v>28</v>
      </c>
      <c r="D32">
        <v>3742</v>
      </c>
      <c r="E32">
        <v>87</v>
      </c>
      <c r="F32">
        <v>94962</v>
      </c>
      <c r="H32" s="1">
        <v>3</v>
      </c>
      <c r="I32" s="1">
        <v>749.85398628045596</v>
      </c>
      <c r="J32" s="1">
        <v>-119.85398628045596</v>
      </c>
      <c r="K32">
        <f>ABS(J32)</f>
        <v>119.85398628045596</v>
      </c>
      <c r="L32">
        <v>3</v>
      </c>
      <c r="M32">
        <v>16</v>
      </c>
      <c r="N32">
        <v>10</v>
      </c>
      <c r="O32">
        <v>3</v>
      </c>
      <c r="Q32">
        <v>16100</v>
      </c>
      <c r="R32">
        <v>3</v>
      </c>
      <c r="S32">
        <v>6</v>
      </c>
      <c r="T32">
        <f t="shared" si="0"/>
        <v>13</v>
      </c>
      <c r="U32">
        <f t="shared" si="1"/>
        <v>169</v>
      </c>
      <c r="V32">
        <f t="shared" si="2"/>
        <v>10</v>
      </c>
      <c r="W32">
        <f t="shared" si="3"/>
        <v>100</v>
      </c>
    </row>
    <row r="33" spans="3:23" x14ac:dyDescent="0.25">
      <c r="C33">
        <v>29</v>
      </c>
      <c r="D33">
        <v>944</v>
      </c>
      <c r="E33">
        <v>88</v>
      </c>
      <c r="F33">
        <v>36994</v>
      </c>
      <c r="H33" s="1">
        <v>4</v>
      </c>
      <c r="I33" s="1">
        <v>1218.5161178448895</v>
      </c>
      <c r="J33" s="1">
        <v>-504.51611784488955</v>
      </c>
      <c r="K33">
        <f>ABS(J33)</f>
        <v>504.51611784488955</v>
      </c>
      <c r="L33">
        <v>4</v>
      </c>
      <c r="M33">
        <v>29</v>
      </c>
      <c r="N33">
        <v>17</v>
      </c>
      <c r="O33">
        <v>4</v>
      </c>
      <c r="Q33">
        <v>32408</v>
      </c>
      <c r="R33">
        <v>4</v>
      </c>
      <c r="S33">
        <v>25</v>
      </c>
      <c r="T33">
        <f t="shared" si="0"/>
        <v>25</v>
      </c>
      <c r="U33">
        <f t="shared" si="1"/>
        <v>625</v>
      </c>
      <c r="V33">
        <f t="shared" si="2"/>
        <v>4</v>
      </c>
      <c r="W33">
        <f t="shared" si="3"/>
        <v>16</v>
      </c>
    </row>
    <row r="34" spans="3:23" x14ac:dyDescent="0.25">
      <c r="C34">
        <v>30</v>
      </c>
      <c r="D34">
        <v>1550</v>
      </c>
      <c r="E34">
        <v>93</v>
      </c>
      <c r="F34">
        <v>37800</v>
      </c>
      <c r="H34" s="1">
        <v>5</v>
      </c>
      <c r="I34" s="1">
        <v>7992.833677151646</v>
      </c>
      <c r="J34" s="1">
        <v>-7042.833677151646</v>
      </c>
      <c r="K34">
        <f>ABS(J34)</f>
        <v>7042.833677151646</v>
      </c>
      <c r="L34">
        <v>5</v>
      </c>
      <c r="M34">
        <v>50</v>
      </c>
      <c r="N34">
        <v>17</v>
      </c>
      <c r="O34">
        <v>5</v>
      </c>
      <c r="Q34">
        <v>270000</v>
      </c>
      <c r="R34">
        <v>5</v>
      </c>
      <c r="S34">
        <v>45</v>
      </c>
      <c r="T34">
        <f t="shared" si="0"/>
        <v>45</v>
      </c>
      <c r="U34">
        <f t="shared" si="1"/>
        <v>2025</v>
      </c>
      <c r="V34">
        <f t="shared" si="2"/>
        <v>5</v>
      </c>
      <c r="W34">
        <f t="shared" si="3"/>
        <v>25</v>
      </c>
    </row>
    <row r="35" spans="3:23" x14ac:dyDescent="0.25">
      <c r="C35">
        <v>31</v>
      </c>
      <c r="D35">
        <v>1000</v>
      </c>
      <c r="E35">
        <v>97</v>
      </c>
      <c r="F35">
        <v>23084</v>
      </c>
      <c r="H35" s="1">
        <v>6</v>
      </c>
      <c r="I35" s="1">
        <v>811.08672684540579</v>
      </c>
      <c r="J35" s="1">
        <v>-186.08672684540579</v>
      </c>
      <c r="K35">
        <f>ABS(J35)</f>
        <v>186.08672684540579</v>
      </c>
      <c r="L35">
        <v>6</v>
      </c>
      <c r="M35">
        <v>21</v>
      </c>
      <c r="N35">
        <v>18</v>
      </c>
      <c r="O35">
        <v>6</v>
      </c>
      <c r="Q35">
        <v>18100</v>
      </c>
      <c r="R35">
        <v>6</v>
      </c>
      <c r="S35">
        <v>11</v>
      </c>
      <c r="T35">
        <f t="shared" si="0"/>
        <v>15</v>
      </c>
      <c r="U35">
        <f t="shared" si="1"/>
        <v>225</v>
      </c>
      <c r="V35">
        <f t="shared" si="2"/>
        <v>10</v>
      </c>
      <c r="W35">
        <f t="shared" si="3"/>
        <v>100</v>
      </c>
    </row>
    <row r="36" spans="3:23" x14ac:dyDescent="0.25">
      <c r="C36">
        <v>32</v>
      </c>
      <c r="D36">
        <v>1100</v>
      </c>
      <c r="E36">
        <v>97</v>
      </c>
      <c r="F36">
        <v>23208</v>
      </c>
      <c r="H36" s="1">
        <v>7</v>
      </c>
      <c r="I36" s="1">
        <v>799.43495392845966</v>
      </c>
      <c r="J36" s="1">
        <v>-309.43495392845966</v>
      </c>
      <c r="K36">
        <f>ABS(J36)</f>
        <v>309.43495392845966</v>
      </c>
      <c r="L36">
        <v>7</v>
      </c>
      <c r="M36">
        <v>27</v>
      </c>
      <c r="N36">
        <v>21</v>
      </c>
      <c r="O36">
        <v>7</v>
      </c>
      <c r="Q36">
        <v>17636</v>
      </c>
      <c r="R36">
        <v>7</v>
      </c>
      <c r="S36">
        <v>10</v>
      </c>
      <c r="T36">
        <f t="shared" si="0"/>
        <v>20</v>
      </c>
      <c r="U36">
        <f t="shared" si="1"/>
        <v>400</v>
      </c>
      <c r="V36">
        <f t="shared" si="2"/>
        <v>17</v>
      </c>
      <c r="W36">
        <f t="shared" si="3"/>
        <v>289</v>
      </c>
    </row>
    <row r="37" spans="3:23" x14ac:dyDescent="0.25">
      <c r="C37">
        <v>33</v>
      </c>
      <c r="D37">
        <v>2017</v>
      </c>
      <c r="E37">
        <v>99</v>
      </c>
      <c r="F37">
        <v>58157</v>
      </c>
      <c r="H37" s="1">
        <v>8</v>
      </c>
      <c r="I37" s="1">
        <v>775.56710483248594</v>
      </c>
      <c r="J37" s="1">
        <v>-572.56710483248594</v>
      </c>
      <c r="K37">
        <f>ABS(J37)</f>
        <v>572.56710483248594</v>
      </c>
      <c r="L37">
        <v>8</v>
      </c>
      <c r="M37">
        <v>30</v>
      </c>
      <c r="N37">
        <v>23</v>
      </c>
      <c r="O37">
        <v>8</v>
      </c>
      <c r="Q37">
        <v>16762</v>
      </c>
      <c r="R37">
        <v>8</v>
      </c>
      <c r="S37">
        <v>7</v>
      </c>
      <c r="T37">
        <f t="shared" si="0"/>
        <v>22</v>
      </c>
      <c r="U37">
        <f t="shared" si="1"/>
        <v>484</v>
      </c>
      <c r="V37">
        <f t="shared" si="2"/>
        <v>23</v>
      </c>
      <c r="W37">
        <f t="shared" si="3"/>
        <v>529</v>
      </c>
    </row>
    <row r="38" spans="3:23" x14ac:dyDescent="0.25">
      <c r="C38">
        <v>34</v>
      </c>
      <c r="D38">
        <v>1040</v>
      </c>
      <c r="E38">
        <v>100</v>
      </c>
      <c r="F38">
        <v>22680</v>
      </c>
      <c r="H38" s="1">
        <v>9</v>
      </c>
      <c r="I38" s="1">
        <v>1469.8065558062044</v>
      </c>
      <c r="J38" s="1">
        <v>-69.806555806204415</v>
      </c>
      <c r="K38">
        <f>ABS(J38)</f>
        <v>69.806555806204415</v>
      </c>
      <c r="L38">
        <v>9</v>
      </c>
      <c r="M38">
        <v>10</v>
      </c>
      <c r="N38">
        <v>29</v>
      </c>
      <c r="O38">
        <v>9</v>
      </c>
      <c r="Q38">
        <v>41000</v>
      </c>
      <c r="R38">
        <v>9</v>
      </c>
      <c r="S38">
        <v>31</v>
      </c>
      <c r="T38">
        <f t="shared" si="0"/>
        <v>1</v>
      </c>
      <c r="U38">
        <f t="shared" si="1"/>
        <v>1</v>
      </c>
      <c r="V38">
        <f t="shared" si="2"/>
        <v>-21</v>
      </c>
      <c r="W38">
        <f t="shared" si="3"/>
        <v>441</v>
      </c>
    </row>
    <row r="39" spans="3:23" x14ac:dyDescent="0.25">
      <c r="C39">
        <v>35</v>
      </c>
      <c r="D39">
        <v>1256</v>
      </c>
      <c r="E39">
        <v>108</v>
      </c>
      <c r="F39">
        <v>33179</v>
      </c>
      <c r="H39" s="1">
        <v>10</v>
      </c>
      <c r="I39" s="1">
        <v>900.08459793757515</v>
      </c>
      <c r="J39" s="1">
        <v>-100.08459793757515</v>
      </c>
      <c r="K39">
        <f>ABS(J39)</f>
        <v>100.08459793757515</v>
      </c>
      <c r="L39">
        <v>10</v>
      </c>
      <c r="M39">
        <v>14</v>
      </c>
      <c r="N39">
        <v>30</v>
      </c>
      <c r="O39">
        <v>10</v>
      </c>
      <c r="Q39">
        <v>21000</v>
      </c>
      <c r="R39">
        <v>10</v>
      </c>
      <c r="S39">
        <v>14</v>
      </c>
      <c r="T39">
        <f t="shared" si="0"/>
        <v>4</v>
      </c>
      <c r="U39">
        <f t="shared" si="1"/>
        <v>16</v>
      </c>
      <c r="V39">
        <f t="shared" si="2"/>
        <v>0</v>
      </c>
      <c r="W39">
        <f t="shared" si="3"/>
        <v>0</v>
      </c>
    </row>
    <row r="40" spans="3:23" x14ac:dyDescent="0.25">
      <c r="C40">
        <v>36</v>
      </c>
      <c r="D40">
        <v>4000</v>
      </c>
      <c r="E40">
        <v>108</v>
      </c>
      <c r="F40">
        <v>129000</v>
      </c>
      <c r="H40" s="1">
        <v>11</v>
      </c>
      <c r="I40" s="1">
        <v>957.10939304268607</v>
      </c>
      <c r="J40" s="1">
        <v>-733.10939304268607</v>
      </c>
      <c r="K40">
        <f>ABS(J40)</f>
        <v>733.10939304268607</v>
      </c>
      <c r="L40">
        <v>11</v>
      </c>
      <c r="M40">
        <v>35</v>
      </c>
      <c r="N40">
        <v>30</v>
      </c>
      <c r="O40">
        <v>11</v>
      </c>
      <c r="Q40">
        <v>23000</v>
      </c>
      <c r="R40">
        <v>11</v>
      </c>
      <c r="S40">
        <v>17</v>
      </c>
      <c r="T40">
        <f t="shared" si="0"/>
        <v>24</v>
      </c>
      <c r="U40">
        <f t="shared" si="1"/>
        <v>576</v>
      </c>
      <c r="V40">
        <f t="shared" si="2"/>
        <v>18</v>
      </c>
      <c r="W40">
        <f t="shared" si="3"/>
        <v>324</v>
      </c>
    </row>
    <row r="41" spans="3:23" x14ac:dyDescent="0.25">
      <c r="C41">
        <v>37</v>
      </c>
      <c r="D41">
        <v>7401</v>
      </c>
      <c r="E41">
        <v>109</v>
      </c>
      <c r="F41">
        <v>42514</v>
      </c>
      <c r="H41" s="1">
        <v>12</v>
      </c>
      <c r="I41" s="1">
        <v>753.73046130030798</v>
      </c>
      <c r="J41" s="1">
        <v>-1.7304613003079794</v>
      </c>
      <c r="K41">
        <f>ABS(J41)</f>
        <v>1.7304613003079794</v>
      </c>
      <c r="L41">
        <v>12</v>
      </c>
      <c r="M41">
        <v>1</v>
      </c>
      <c r="N41">
        <v>30</v>
      </c>
      <c r="O41">
        <v>12</v>
      </c>
      <c r="Q41">
        <v>15867</v>
      </c>
      <c r="R41">
        <v>12</v>
      </c>
      <c r="S41">
        <v>5</v>
      </c>
      <c r="T41">
        <f t="shared" si="0"/>
        <v>-11</v>
      </c>
      <c r="U41">
        <f t="shared" si="1"/>
        <v>121</v>
      </c>
      <c r="V41">
        <f t="shared" si="2"/>
        <v>-4</v>
      </c>
      <c r="W41">
        <f t="shared" si="3"/>
        <v>16</v>
      </c>
    </row>
    <row r="42" spans="3:23" x14ac:dyDescent="0.25">
      <c r="C42">
        <v>38</v>
      </c>
      <c r="D42">
        <v>2000</v>
      </c>
      <c r="E42">
        <v>114</v>
      </c>
      <c r="F42">
        <v>52000</v>
      </c>
      <c r="H42" s="1">
        <v>13</v>
      </c>
      <c r="I42" s="1">
        <v>8673.5719023605834</v>
      </c>
      <c r="J42" s="1">
        <v>1826.4280976394166</v>
      </c>
      <c r="K42">
        <f>ABS(J42)</f>
        <v>1826.4280976394166</v>
      </c>
      <c r="L42">
        <v>13</v>
      </c>
      <c r="M42">
        <v>46</v>
      </c>
      <c r="N42">
        <v>33</v>
      </c>
      <c r="O42">
        <v>13</v>
      </c>
      <c r="Q42">
        <v>293580</v>
      </c>
      <c r="R42">
        <v>13</v>
      </c>
      <c r="S42">
        <v>47</v>
      </c>
      <c r="T42">
        <f t="shared" si="0"/>
        <v>33</v>
      </c>
      <c r="U42">
        <f t="shared" si="1"/>
        <v>1089</v>
      </c>
      <c r="V42">
        <f t="shared" si="2"/>
        <v>-1</v>
      </c>
      <c r="W42">
        <f t="shared" si="3"/>
        <v>1</v>
      </c>
    </row>
    <row r="43" spans="3:23" x14ac:dyDescent="0.25">
      <c r="C43">
        <v>39</v>
      </c>
      <c r="D43">
        <v>3500</v>
      </c>
      <c r="E43">
        <v>115</v>
      </c>
      <c r="F43">
        <v>63000</v>
      </c>
      <c r="H43" s="1">
        <v>14</v>
      </c>
      <c r="I43" s="1">
        <v>1338.2669765183268</v>
      </c>
      <c r="J43" s="1">
        <v>-638.26697651832683</v>
      </c>
      <c r="K43">
        <f>ABS(J43)</f>
        <v>638.26697651832683</v>
      </c>
      <c r="L43">
        <v>14</v>
      </c>
      <c r="M43">
        <v>32</v>
      </c>
      <c r="N43">
        <v>37</v>
      </c>
      <c r="O43">
        <v>14</v>
      </c>
      <c r="Q43">
        <v>36239</v>
      </c>
      <c r="R43">
        <v>14</v>
      </c>
      <c r="S43">
        <v>28</v>
      </c>
      <c r="T43">
        <f t="shared" si="0"/>
        <v>18</v>
      </c>
      <c r="U43">
        <f t="shared" si="1"/>
        <v>324</v>
      </c>
      <c r="V43">
        <f t="shared" si="2"/>
        <v>4</v>
      </c>
      <c r="W43">
        <f t="shared" si="3"/>
        <v>16</v>
      </c>
    </row>
    <row r="44" spans="3:23" x14ac:dyDescent="0.25">
      <c r="C44">
        <v>40</v>
      </c>
      <c r="D44">
        <v>1450</v>
      </c>
      <c r="E44">
        <v>132</v>
      </c>
      <c r="F44">
        <v>67250</v>
      </c>
      <c r="H44" s="1">
        <v>15</v>
      </c>
      <c r="I44" s="1">
        <v>738.28742015746661</v>
      </c>
      <c r="J44" s="1">
        <v>31.712579842533387</v>
      </c>
      <c r="K44">
        <f>ABS(J44)</f>
        <v>31.712579842533387</v>
      </c>
      <c r="L44">
        <v>15</v>
      </c>
      <c r="M44">
        <v>5</v>
      </c>
      <c r="N44">
        <v>42</v>
      </c>
      <c r="O44">
        <v>15</v>
      </c>
      <c r="Q44">
        <v>15104</v>
      </c>
      <c r="R44">
        <v>15</v>
      </c>
      <c r="S44">
        <v>4</v>
      </c>
      <c r="T44">
        <f t="shared" si="0"/>
        <v>-10</v>
      </c>
      <c r="U44">
        <f t="shared" si="1"/>
        <v>100</v>
      </c>
      <c r="V44">
        <f t="shared" si="2"/>
        <v>1</v>
      </c>
      <c r="W44">
        <f t="shared" si="3"/>
        <v>1</v>
      </c>
    </row>
    <row r="45" spans="3:23" x14ac:dyDescent="0.25">
      <c r="C45">
        <v>41</v>
      </c>
      <c r="D45">
        <v>797</v>
      </c>
      <c r="E45">
        <v>161</v>
      </c>
      <c r="F45">
        <v>17000</v>
      </c>
      <c r="H45" s="1">
        <v>16</v>
      </c>
      <c r="I45" s="1">
        <v>935.96090004484881</v>
      </c>
      <c r="J45" s="1">
        <v>-135.96090004484881</v>
      </c>
      <c r="K45">
        <f>ABS(J45)</f>
        <v>135.96090004484881</v>
      </c>
      <c r="L45">
        <v>16</v>
      </c>
      <c r="M45">
        <v>18</v>
      </c>
      <c r="N45">
        <v>44</v>
      </c>
      <c r="O45">
        <v>16</v>
      </c>
      <c r="Q45">
        <v>22000</v>
      </c>
      <c r="R45">
        <v>16</v>
      </c>
      <c r="S45">
        <v>15</v>
      </c>
      <c r="T45">
        <f t="shared" si="0"/>
        <v>2</v>
      </c>
      <c r="U45">
        <f t="shared" si="1"/>
        <v>4</v>
      </c>
      <c r="V45">
        <f t="shared" si="2"/>
        <v>3</v>
      </c>
      <c r="W45">
        <f t="shared" si="3"/>
        <v>9</v>
      </c>
    </row>
    <row r="46" spans="3:23" x14ac:dyDescent="0.25">
      <c r="C46">
        <v>42</v>
      </c>
      <c r="D46">
        <v>573</v>
      </c>
      <c r="E46">
        <v>161</v>
      </c>
      <c r="F46">
        <v>17500</v>
      </c>
      <c r="H46" s="1">
        <v>17</v>
      </c>
      <c r="I46" s="1">
        <v>13646.553685104684</v>
      </c>
      <c r="J46" s="1">
        <v>-587.55368510468361</v>
      </c>
      <c r="K46">
        <f>ABS(J46)</f>
        <v>587.55368510468361</v>
      </c>
      <c r="L46">
        <v>17</v>
      </c>
      <c r="M46">
        <v>31</v>
      </c>
      <c r="N46">
        <v>48</v>
      </c>
      <c r="O46">
        <v>17</v>
      </c>
      <c r="Q46">
        <v>467718</v>
      </c>
      <c r="R46">
        <v>17</v>
      </c>
      <c r="S46">
        <v>49</v>
      </c>
      <c r="T46">
        <f t="shared" si="0"/>
        <v>14</v>
      </c>
      <c r="U46">
        <f t="shared" si="1"/>
        <v>196</v>
      </c>
      <c r="V46">
        <f t="shared" si="2"/>
        <v>-18</v>
      </c>
      <c r="W46">
        <f t="shared" si="3"/>
        <v>324</v>
      </c>
    </row>
    <row r="47" spans="3:23" x14ac:dyDescent="0.25">
      <c r="C47">
        <v>43</v>
      </c>
      <c r="D47">
        <v>3109</v>
      </c>
      <c r="E47">
        <v>233</v>
      </c>
      <c r="F47">
        <v>90000</v>
      </c>
      <c r="H47" s="1">
        <v>18</v>
      </c>
      <c r="I47" s="1">
        <v>883.14405039957683</v>
      </c>
      <c r="J47" s="1">
        <v>-94.144050399576827</v>
      </c>
      <c r="K47">
        <f>ABS(J47)</f>
        <v>94.144050399576827</v>
      </c>
      <c r="L47">
        <v>18</v>
      </c>
      <c r="M47">
        <v>13</v>
      </c>
      <c r="N47">
        <v>52</v>
      </c>
      <c r="O47">
        <v>18</v>
      </c>
      <c r="Q47">
        <v>20000</v>
      </c>
      <c r="R47">
        <v>18</v>
      </c>
      <c r="S47">
        <v>13</v>
      </c>
      <c r="T47">
        <f t="shared" si="0"/>
        <v>-5</v>
      </c>
      <c r="U47">
        <f t="shared" si="1"/>
        <v>25</v>
      </c>
      <c r="V47">
        <f t="shared" si="2"/>
        <v>0</v>
      </c>
      <c r="W47">
        <f t="shared" si="3"/>
        <v>0</v>
      </c>
    </row>
    <row r="48" spans="3:23" x14ac:dyDescent="0.25">
      <c r="C48">
        <v>44</v>
      </c>
      <c r="D48">
        <v>12400</v>
      </c>
      <c r="E48">
        <v>238</v>
      </c>
      <c r="F48">
        <v>267397</v>
      </c>
      <c r="H48" s="1">
        <v>19</v>
      </c>
      <c r="I48" s="1">
        <v>849.98115970147001</v>
      </c>
      <c r="J48" s="1">
        <v>-81.981159701470006</v>
      </c>
      <c r="K48">
        <f>ABS(J48)</f>
        <v>81.981159701470006</v>
      </c>
      <c r="L48">
        <v>19</v>
      </c>
      <c r="M48">
        <v>12</v>
      </c>
      <c r="N48">
        <v>54</v>
      </c>
      <c r="O48">
        <v>19</v>
      </c>
      <c r="Q48">
        <v>18800</v>
      </c>
      <c r="R48">
        <v>19</v>
      </c>
      <c r="S48">
        <v>12</v>
      </c>
      <c r="T48">
        <f t="shared" si="0"/>
        <v>-7</v>
      </c>
      <c r="U48">
        <f t="shared" si="1"/>
        <v>49</v>
      </c>
      <c r="V48">
        <f t="shared" si="2"/>
        <v>0</v>
      </c>
      <c r="W48">
        <f t="shared" si="3"/>
        <v>0</v>
      </c>
    </row>
    <row r="49" spans="3:23" x14ac:dyDescent="0.25">
      <c r="C49">
        <v>45</v>
      </c>
      <c r="D49">
        <v>250</v>
      </c>
      <c r="E49">
        <v>256</v>
      </c>
      <c r="F49">
        <v>43394</v>
      </c>
      <c r="H49" s="1">
        <v>20</v>
      </c>
      <c r="I49" s="1">
        <v>15389.219534138934</v>
      </c>
      <c r="J49" s="1">
        <v>-262.21953413893425</v>
      </c>
      <c r="K49">
        <f>ABS(J49)</f>
        <v>262.21953413893425</v>
      </c>
      <c r="L49">
        <v>20</v>
      </c>
      <c r="M49">
        <v>25</v>
      </c>
      <c r="N49">
        <v>56</v>
      </c>
      <c r="O49">
        <v>20</v>
      </c>
      <c r="Q49">
        <v>528690</v>
      </c>
      <c r="R49">
        <v>20</v>
      </c>
      <c r="S49">
        <v>50</v>
      </c>
      <c r="T49">
        <f t="shared" si="0"/>
        <v>5</v>
      </c>
      <c r="U49">
        <f t="shared" si="1"/>
        <v>25</v>
      </c>
      <c r="V49">
        <f t="shared" si="2"/>
        <v>-25</v>
      </c>
      <c r="W49">
        <f t="shared" si="3"/>
        <v>625</v>
      </c>
    </row>
    <row r="50" spans="3:23" x14ac:dyDescent="0.25">
      <c r="C50">
        <v>46</v>
      </c>
      <c r="D50">
        <v>4100</v>
      </c>
      <c r="E50">
        <v>304</v>
      </c>
      <c r="F50">
        <v>95200</v>
      </c>
      <c r="H50" s="1">
        <v>21</v>
      </c>
      <c r="I50" s="1">
        <v>745.31600127911838</v>
      </c>
      <c r="J50" s="1">
        <v>-642.31600127911838</v>
      </c>
      <c r="K50">
        <f>ABS(J50)</f>
        <v>642.31600127911838</v>
      </c>
      <c r="L50">
        <v>21</v>
      </c>
      <c r="M50">
        <v>33</v>
      </c>
      <c r="N50">
        <v>61</v>
      </c>
      <c r="O50">
        <v>21</v>
      </c>
      <c r="Q50">
        <v>15000</v>
      </c>
      <c r="R50">
        <v>21</v>
      </c>
      <c r="S50">
        <v>3</v>
      </c>
      <c r="T50">
        <f t="shared" si="0"/>
        <v>12</v>
      </c>
      <c r="U50">
        <f t="shared" si="1"/>
        <v>144</v>
      </c>
      <c r="V50">
        <f t="shared" si="2"/>
        <v>30</v>
      </c>
      <c r="W50">
        <f t="shared" si="3"/>
        <v>900</v>
      </c>
    </row>
    <row r="51" spans="3:23" x14ac:dyDescent="0.25">
      <c r="C51">
        <v>47</v>
      </c>
      <c r="D51">
        <v>12501</v>
      </c>
      <c r="E51">
        <v>438</v>
      </c>
      <c r="F51">
        <v>345801</v>
      </c>
      <c r="H51" s="1">
        <v>22</v>
      </c>
      <c r="I51" s="1">
        <v>731.58579568532048</v>
      </c>
      <c r="J51" s="1">
        <v>-71.585795685320477</v>
      </c>
      <c r="K51">
        <f>ABS(J51)</f>
        <v>71.585795685320477</v>
      </c>
      <c r="L51">
        <v>22</v>
      </c>
      <c r="M51">
        <v>11</v>
      </c>
      <c r="N51">
        <v>62</v>
      </c>
      <c r="O51">
        <v>22</v>
      </c>
      <c r="Q51">
        <v>14500</v>
      </c>
      <c r="R51">
        <v>22</v>
      </c>
      <c r="S51">
        <v>1</v>
      </c>
      <c r="T51">
        <f t="shared" si="0"/>
        <v>-11</v>
      </c>
      <c r="U51">
        <f t="shared" si="1"/>
        <v>121</v>
      </c>
      <c r="V51">
        <f t="shared" si="2"/>
        <v>10</v>
      </c>
      <c r="W51">
        <f t="shared" si="3"/>
        <v>100</v>
      </c>
    </row>
    <row r="52" spans="3:23" x14ac:dyDescent="0.25">
      <c r="C52">
        <v>48</v>
      </c>
      <c r="D52">
        <v>2977</v>
      </c>
      <c r="E52">
        <v>445</v>
      </c>
      <c r="F52">
        <v>26194</v>
      </c>
      <c r="H52" s="1">
        <v>23</v>
      </c>
      <c r="I52" s="1">
        <v>739.17097408289487</v>
      </c>
      <c r="J52" s="1">
        <v>60.829025917105128</v>
      </c>
      <c r="K52">
        <f>ABS(J52)</f>
        <v>60.829025917105128</v>
      </c>
      <c r="L52">
        <v>23</v>
      </c>
      <c r="M52">
        <v>9</v>
      </c>
      <c r="N52">
        <v>71</v>
      </c>
      <c r="O52">
        <v>23</v>
      </c>
      <c r="Q52">
        <v>14600</v>
      </c>
      <c r="R52">
        <v>23</v>
      </c>
      <c r="S52">
        <v>2</v>
      </c>
      <c r="T52">
        <f t="shared" si="0"/>
        <v>-14</v>
      </c>
      <c r="U52">
        <f t="shared" si="1"/>
        <v>196</v>
      </c>
      <c r="V52">
        <f t="shared" si="2"/>
        <v>7</v>
      </c>
      <c r="W52">
        <f t="shared" si="3"/>
        <v>49</v>
      </c>
    </row>
    <row r="53" spans="3:23" x14ac:dyDescent="0.25">
      <c r="C53">
        <v>49</v>
      </c>
      <c r="D53">
        <v>191</v>
      </c>
      <c r="E53">
        <v>875</v>
      </c>
      <c r="F53">
        <v>27500</v>
      </c>
      <c r="H53" s="1">
        <v>24</v>
      </c>
      <c r="I53" s="1">
        <v>1637.4166295451478</v>
      </c>
      <c r="J53" s="1">
        <v>-239.41662954514777</v>
      </c>
      <c r="K53">
        <f>ABS(J53)</f>
        <v>239.41662954514777</v>
      </c>
      <c r="L53">
        <v>24</v>
      </c>
      <c r="M53">
        <v>23</v>
      </c>
      <c r="N53">
        <v>77</v>
      </c>
      <c r="O53">
        <v>24</v>
      </c>
      <c r="Q53">
        <v>45993</v>
      </c>
      <c r="R53">
        <v>24</v>
      </c>
      <c r="S53">
        <v>34</v>
      </c>
      <c r="T53">
        <f t="shared" si="0"/>
        <v>-1</v>
      </c>
      <c r="U53">
        <f t="shared" si="1"/>
        <v>1</v>
      </c>
      <c r="V53">
        <f t="shared" si="2"/>
        <v>-11</v>
      </c>
      <c r="W53">
        <f t="shared" si="3"/>
        <v>121</v>
      </c>
    </row>
    <row r="54" spans="3:23" x14ac:dyDescent="0.25">
      <c r="C54">
        <v>50</v>
      </c>
      <c r="D54">
        <v>7395</v>
      </c>
      <c r="E54">
        <v>1394</v>
      </c>
      <c r="F54">
        <v>273313</v>
      </c>
      <c r="H54" s="1">
        <v>25</v>
      </c>
      <c r="I54" s="1">
        <v>1879.6392444361554</v>
      </c>
      <c r="J54" s="1">
        <v>911.36075556384458</v>
      </c>
      <c r="K54">
        <f>ABS(J54)</f>
        <v>911.36075556384458</v>
      </c>
      <c r="L54">
        <v>25</v>
      </c>
      <c r="M54">
        <v>38</v>
      </c>
      <c r="N54">
        <v>80</v>
      </c>
      <c r="O54">
        <v>25</v>
      </c>
      <c r="Q54">
        <v>54433</v>
      </c>
      <c r="R54">
        <v>25</v>
      </c>
      <c r="S54">
        <v>36</v>
      </c>
      <c r="T54">
        <f t="shared" si="0"/>
        <v>13</v>
      </c>
      <c r="U54">
        <f t="shared" si="1"/>
        <v>169</v>
      </c>
      <c r="V54">
        <f t="shared" si="2"/>
        <v>2</v>
      </c>
      <c r="W54">
        <f t="shared" si="3"/>
        <v>4</v>
      </c>
    </row>
    <row r="55" spans="3:23" x14ac:dyDescent="0.25">
      <c r="H55" s="1">
        <v>26</v>
      </c>
      <c r="I55" s="1">
        <v>1276.713113445333</v>
      </c>
      <c r="J55" s="1">
        <v>-246.71311344533297</v>
      </c>
      <c r="K55">
        <f>ABS(J55)</f>
        <v>246.71311344533297</v>
      </c>
      <c r="L55">
        <v>26</v>
      </c>
      <c r="M55">
        <v>24</v>
      </c>
      <c r="N55">
        <v>82</v>
      </c>
      <c r="O55">
        <v>26</v>
      </c>
      <c r="Q55">
        <v>33250</v>
      </c>
      <c r="R55">
        <v>26</v>
      </c>
      <c r="S55">
        <v>27</v>
      </c>
      <c r="T55">
        <f t="shared" si="0"/>
        <v>-2</v>
      </c>
      <c r="U55">
        <f t="shared" si="1"/>
        <v>4</v>
      </c>
      <c r="V55">
        <f t="shared" si="2"/>
        <v>-3</v>
      </c>
      <c r="W55">
        <f t="shared" si="3"/>
        <v>9</v>
      </c>
    </row>
    <row r="56" spans="3:23" x14ac:dyDescent="0.25">
      <c r="H56" s="1">
        <v>27</v>
      </c>
      <c r="I56" s="1">
        <v>1101.1405946542604</v>
      </c>
      <c r="J56" s="1">
        <v>-220.14059465426044</v>
      </c>
      <c r="K56">
        <f>ABS(J56)</f>
        <v>220.14059465426044</v>
      </c>
      <c r="L56">
        <v>27</v>
      </c>
      <c r="M56">
        <v>22</v>
      </c>
      <c r="N56">
        <v>87</v>
      </c>
      <c r="O56">
        <v>27</v>
      </c>
      <c r="Q56">
        <v>27000</v>
      </c>
      <c r="R56">
        <v>27</v>
      </c>
      <c r="S56">
        <v>22</v>
      </c>
      <c r="T56">
        <f t="shared" si="0"/>
        <v>-5</v>
      </c>
      <c r="U56">
        <f t="shared" si="1"/>
        <v>25</v>
      </c>
      <c r="V56">
        <f t="shared" si="2"/>
        <v>0</v>
      </c>
      <c r="W56">
        <f t="shared" si="3"/>
        <v>0</v>
      </c>
    </row>
    <row r="57" spans="3:23" x14ac:dyDescent="0.25">
      <c r="H57" s="1">
        <v>28</v>
      </c>
      <c r="I57" s="1">
        <v>3038.9001571210351</v>
      </c>
      <c r="J57" s="1">
        <v>703.09984287896486</v>
      </c>
      <c r="K57">
        <f>ABS(J57)</f>
        <v>703.09984287896486</v>
      </c>
      <c r="L57">
        <v>28</v>
      </c>
      <c r="M57">
        <v>34</v>
      </c>
      <c r="N57">
        <v>87</v>
      </c>
      <c r="O57">
        <v>28</v>
      </c>
      <c r="Q57">
        <v>94962</v>
      </c>
      <c r="R57">
        <v>28</v>
      </c>
      <c r="S57">
        <v>41</v>
      </c>
      <c r="T57">
        <f t="shared" si="0"/>
        <v>6</v>
      </c>
      <c r="U57">
        <f t="shared" si="1"/>
        <v>36</v>
      </c>
      <c r="V57">
        <f t="shared" si="2"/>
        <v>-7</v>
      </c>
      <c r="W57">
        <f t="shared" si="3"/>
        <v>49</v>
      </c>
    </row>
    <row r="58" spans="3:23" x14ac:dyDescent="0.25">
      <c r="H58" s="1">
        <v>29</v>
      </c>
      <c r="I58" s="1">
        <v>1386.6194889769795</v>
      </c>
      <c r="J58" s="1">
        <v>-442.61948897697948</v>
      </c>
      <c r="K58">
        <f>ABS(J58)</f>
        <v>442.61948897697948</v>
      </c>
      <c r="L58">
        <v>29</v>
      </c>
      <c r="M58">
        <v>28</v>
      </c>
      <c r="N58">
        <v>88</v>
      </c>
      <c r="O58">
        <v>29</v>
      </c>
      <c r="Q58">
        <v>36994</v>
      </c>
      <c r="R58">
        <v>29</v>
      </c>
      <c r="S58">
        <v>29</v>
      </c>
      <c r="T58">
        <f t="shared" si="0"/>
        <v>-1</v>
      </c>
      <c r="U58">
        <f t="shared" si="1"/>
        <v>1</v>
      </c>
      <c r="V58">
        <f t="shared" si="2"/>
        <v>-1</v>
      </c>
      <c r="W58">
        <f t="shared" si="3"/>
        <v>1</v>
      </c>
    </row>
    <row r="59" spans="3:23" x14ac:dyDescent="0.25">
      <c r="H59" s="1">
        <v>30</v>
      </c>
      <c r="I59" s="1">
        <v>1412.2304473167387</v>
      </c>
      <c r="J59" s="1">
        <v>137.76955268326128</v>
      </c>
      <c r="K59">
        <f>ABS(J59)</f>
        <v>137.76955268326128</v>
      </c>
      <c r="L59">
        <v>30</v>
      </c>
      <c r="M59">
        <v>19</v>
      </c>
      <c r="N59">
        <v>93</v>
      </c>
      <c r="O59">
        <v>30</v>
      </c>
      <c r="Q59">
        <v>37800</v>
      </c>
      <c r="R59">
        <v>30</v>
      </c>
      <c r="S59">
        <v>30</v>
      </c>
      <c r="T59">
        <f t="shared" si="0"/>
        <v>-11</v>
      </c>
      <c r="U59">
        <f t="shared" si="1"/>
        <v>121</v>
      </c>
      <c r="V59">
        <f t="shared" si="2"/>
        <v>-11</v>
      </c>
      <c r="W59">
        <f t="shared" si="3"/>
        <v>121</v>
      </c>
    </row>
    <row r="60" spans="3:23" x14ac:dyDescent="0.25">
      <c r="H60" s="1">
        <v>31</v>
      </c>
      <c r="I60" s="1">
        <v>994.74597766325201</v>
      </c>
      <c r="J60" s="1">
        <v>5.2540223367479939</v>
      </c>
      <c r="K60">
        <f>ABS(J60)</f>
        <v>5.2540223367479939</v>
      </c>
      <c r="L60">
        <v>31</v>
      </c>
      <c r="M60">
        <v>2</v>
      </c>
      <c r="N60">
        <v>97</v>
      </c>
      <c r="O60">
        <v>31</v>
      </c>
      <c r="Q60">
        <v>23084</v>
      </c>
      <c r="R60">
        <v>31</v>
      </c>
      <c r="S60">
        <v>18</v>
      </c>
      <c r="T60">
        <f t="shared" si="0"/>
        <v>-29</v>
      </c>
      <c r="U60">
        <f t="shared" si="1"/>
        <v>841</v>
      </c>
      <c r="V60">
        <f t="shared" si="2"/>
        <v>-16</v>
      </c>
      <c r="W60">
        <f t="shared" si="3"/>
        <v>256</v>
      </c>
    </row>
    <row r="61" spans="3:23" x14ac:dyDescent="0.25">
      <c r="H61" s="1">
        <v>32</v>
      </c>
      <c r="I61" s="1">
        <v>998.28151495976886</v>
      </c>
      <c r="J61" s="1">
        <v>101.71848504023114</v>
      </c>
      <c r="K61">
        <f>ABS(J61)</f>
        <v>101.71848504023114</v>
      </c>
      <c r="L61">
        <v>32</v>
      </c>
      <c r="M61">
        <v>15</v>
      </c>
      <c r="N61">
        <v>97</v>
      </c>
      <c r="O61">
        <v>32</v>
      </c>
      <c r="Q61">
        <v>23208</v>
      </c>
      <c r="R61">
        <v>32</v>
      </c>
      <c r="S61">
        <v>19</v>
      </c>
      <c r="T61">
        <f t="shared" si="0"/>
        <v>-17</v>
      </c>
      <c r="U61">
        <f t="shared" si="1"/>
        <v>289</v>
      </c>
      <c r="V61">
        <f t="shared" si="2"/>
        <v>-4</v>
      </c>
      <c r="W61">
        <f t="shared" si="3"/>
        <v>16</v>
      </c>
    </row>
    <row r="62" spans="3:23" x14ac:dyDescent="0.25">
      <c r="H62" s="1">
        <v>33</v>
      </c>
      <c r="I62" s="1">
        <v>1995.8132833889895</v>
      </c>
      <c r="J62" s="1">
        <v>21.186716611010525</v>
      </c>
      <c r="K62">
        <f>ABS(J62)</f>
        <v>21.186716611010525</v>
      </c>
      <c r="L62">
        <v>33</v>
      </c>
      <c r="M62">
        <v>4</v>
      </c>
      <c r="N62">
        <v>99</v>
      </c>
      <c r="O62">
        <v>33</v>
      </c>
      <c r="Q62">
        <v>58157</v>
      </c>
      <c r="R62">
        <v>33</v>
      </c>
      <c r="S62">
        <v>37</v>
      </c>
      <c r="T62">
        <f t="shared" si="0"/>
        <v>-29</v>
      </c>
      <c r="U62">
        <f t="shared" si="1"/>
        <v>841</v>
      </c>
      <c r="V62">
        <f t="shared" si="2"/>
        <v>-33</v>
      </c>
      <c r="W62">
        <f t="shared" si="3"/>
        <v>1089</v>
      </c>
    </row>
    <row r="63" spans="3:23" x14ac:dyDescent="0.25">
      <c r="H63" s="1">
        <v>34</v>
      </c>
      <c r="I63" s="1">
        <v>984.80494859945929</v>
      </c>
      <c r="J63" s="1">
        <v>55.195051400540706</v>
      </c>
      <c r="K63">
        <f>ABS(J63)</f>
        <v>55.195051400540706</v>
      </c>
      <c r="L63">
        <v>34</v>
      </c>
      <c r="M63">
        <v>7</v>
      </c>
      <c r="N63">
        <v>100</v>
      </c>
      <c r="O63">
        <v>34</v>
      </c>
      <c r="Q63">
        <v>22680</v>
      </c>
      <c r="R63">
        <v>34</v>
      </c>
      <c r="S63">
        <v>16</v>
      </c>
      <c r="T63">
        <f t="shared" si="0"/>
        <v>-27</v>
      </c>
      <c r="U63">
        <f t="shared" si="1"/>
        <v>729</v>
      </c>
      <c r="V63">
        <f t="shared" si="2"/>
        <v>-9</v>
      </c>
      <c r="W63">
        <f t="shared" si="3"/>
        <v>81</v>
      </c>
    </row>
    <row r="64" spans="3:23" x14ac:dyDescent="0.25">
      <c r="H64" s="1">
        <v>35</v>
      </c>
      <c r="I64" s="1">
        <v>1288.3645559635779</v>
      </c>
      <c r="J64" s="1">
        <v>-32.364555963577914</v>
      </c>
      <c r="K64">
        <f>ABS(J64)</f>
        <v>32.364555963577914</v>
      </c>
      <c r="L64">
        <v>35</v>
      </c>
      <c r="M64">
        <v>6</v>
      </c>
      <c r="N64">
        <v>108</v>
      </c>
      <c r="O64">
        <v>35</v>
      </c>
      <c r="Q64">
        <v>33179</v>
      </c>
      <c r="R64">
        <v>35</v>
      </c>
      <c r="S64">
        <v>26</v>
      </c>
      <c r="T64">
        <f t="shared" si="0"/>
        <v>-29</v>
      </c>
      <c r="U64">
        <f t="shared" si="1"/>
        <v>841</v>
      </c>
      <c r="V64">
        <f t="shared" si="2"/>
        <v>-20</v>
      </c>
      <c r="W64">
        <f t="shared" si="3"/>
        <v>400</v>
      </c>
    </row>
    <row r="65" spans="8:23" x14ac:dyDescent="0.25">
      <c r="H65" s="1">
        <v>36</v>
      </c>
      <c r="I65" s="1">
        <v>4020.451001846995</v>
      </c>
      <c r="J65" s="1">
        <v>-20.451001846995041</v>
      </c>
      <c r="K65">
        <f>ABS(J65)</f>
        <v>20.451001846995041</v>
      </c>
      <c r="L65">
        <v>36</v>
      </c>
      <c r="M65">
        <v>3</v>
      </c>
      <c r="N65">
        <v>108</v>
      </c>
      <c r="O65">
        <v>36</v>
      </c>
      <c r="Q65">
        <v>129000</v>
      </c>
      <c r="R65">
        <v>36</v>
      </c>
      <c r="S65">
        <v>43</v>
      </c>
      <c r="T65">
        <f t="shared" si="0"/>
        <v>-33</v>
      </c>
      <c r="U65">
        <f t="shared" si="1"/>
        <v>1089</v>
      </c>
      <c r="V65">
        <f t="shared" si="2"/>
        <v>-40</v>
      </c>
      <c r="W65">
        <f t="shared" si="3"/>
        <v>1600</v>
      </c>
    </row>
    <row r="66" spans="8:23" x14ac:dyDescent="0.25">
      <c r="H66" s="1">
        <v>37</v>
      </c>
      <c r="I66" s="1">
        <v>1555.053780299163</v>
      </c>
      <c r="J66" s="1">
        <v>5845.946219700837</v>
      </c>
      <c r="K66">
        <f>ABS(J66)</f>
        <v>5845.946219700837</v>
      </c>
      <c r="L66">
        <v>37</v>
      </c>
      <c r="M66">
        <v>49</v>
      </c>
      <c r="N66">
        <v>109</v>
      </c>
      <c r="O66">
        <v>37</v>
      </c>
      <c r="Q66">
        <v>42514</v>
      </c>
      <c r="R66">
        <v>37</v>
      </c>
      <c r="S66">
        <v>32</v>
      </c>
      <c r="T66">
        <f t="shared" si="0"/>
        <v>12</v>
      </c>
      <c r="U66">
        <f t="shared" si="1"/>
        <v>144</v>
      </c>
      <c r="V66">
        <f t="shared" si="2"/>
        <v>17</v>
      </c>
      <c r="W66">
        <f t="shared" si="3"/>
        <v>289</v>
      </c>
    </row>
    <row r="67" spans="8:23" x14ac:dyDescent="0.25">
      <c r="H67" s="1">
        <v>38</v>
      </c>
      <c r="I67" s="1">
        <v>1828.1523493951036</v>
      </c>
      <c r="J67" s="1">
        <v>171.84765060489644</v>
      </c>
      <c r="K67">
        <f>ABS(J67)</f>
        <v>171.84765060489644</v>
      </c>
      <c r="L67">
        <v>38</v>
      </c>
      <c r="M67">
        <v>20</v>
      </c>
      <c r="N67">
        <v>114</v>
      </c>
      <c r="O67">
        <v>38</v>
      </c>
      <c r="Q67">
        <v>52000</v>
      </c>
      <c r="R67">
        <v>38</v>
      </c>
      <c r="S67">
        <v>35</v>
      </c>
      <c r="T67">
        <f t="shared" si="0"/>
        <v>-18</v>
      </c>
      <c r="U67">
        <f t="shared" si="1"/>
        <v>324</v>
      </c>
      <c r="V67">
        <f t="shared" si="2"/>
        <v>-15</v>
      </c>
      <c r="W67">
        <f t="shared" si="3"/>
        <v>225</v>
      </c>
    </row>
    <row r="68" spans="8:23" x14ac:dyDescent="0.25">
      <c r="H68" s="1">
        <v>39</v>
      </c>
      <c r="I68" s="1">
        <v>2142.3147156556934</v>
      </c>
      <c r="J68" s="1">
        <v>1357.6852843443066</v>
      </c>
      <c r="K68">
        <f>ABS(J68)</f>
        <v>1357.6852843443066</v>
      </c>
      <c r="L68">
        <v>39</v>
      </c>
      <c r="M68">
        <v>42</v>
      </c>
      <c r="N68">
        <v>115</v>
      </c>
      <c r="O68">
        <v>39</v>
      </c>
      <c r="Q68">
        <v>63000</v>
      </c>
      <c r="R68">
        <v>39</v>
      </c>
      <c r="S68">
        <v>38</v>
      </c>
      <c r="T68">
        <f t="shared" si="0"/>
        <v>3</v>
      </c>
      <c r="U68">
        <f t="shared" si="1"/>
        <v>9</v>
      </c>
      <c r="V68">
        <f t="shared" si="2"/>
        <v>4</v>
      </c>
      <c r="W68">
        <f t="shared" si="3"/>
        <v>16</v>
      </c>
    </row>
    <row r="69" spans="8:23" x14ac:dyDescent="0.25">
      <c r="H69" s="1">
        <v>40</v>
      </c>
      <c r="I69" s="1">
        <v>2272.434289356212</v>
      </c>
      <c r="J69" s="1">
        <v>-822.43428935621205</v>
      </c>
      <c r="K69">
        <f>ABS(J69)</f>
        <v>822.43428935621205</v>
      </c>
      <c r="L69">
        <v>40</v>
      </c>
      <c r="M69">
        <v>36</v>
      </c>
      <c r="N69">
        <v>132</v>
      </c>
      <c r="O69">
        <v>40</v>
      </c>
      <c r="Q69">
        <v>67250</v>
      </c>
      <c r="R69">
        <v>40</v>
      </c>
      <c r="S69">
        <v>39</v>
      </c>
      <c r="T69">
        <f t="shared" si="0"/>
        <v>-4</v>
      </c>
      <c r="U69">
        <f t="shared" si="1"/>
        <v>16</v>
      </c>
      <c r="V69">
        <f t="shared" si="2"/>
        <v>-3</v>
      </c>
      <c r="W69">
        <f t="shared" si="3"/>
        <v>9</v>
      </c>
    </row>
    <row r="70" spans="8:23" x14ac:dyDescent="0.25">
      <c r="H70" s="1">
        <v>41</v>
      </c>
      <c r="I70" s="1">
        <v>854.94011463221636</v>
      </c>
      <c r="J70" s="1">
        <v>-57.940114632216364</v>
      </c>
      <c r="K70">
        <f>ABS(J70)</f>
        <v>57.940114632216364</v>
      </c>
      <c r="L70">
        <v>41</v>
      </c>
      <c r="M70">
        <v>8</v>
      </c>
      <c r="N70">
        <v>161</v>
      </c>
      <c r="O70">
        <v>41</v>
      </c>
      <c r="Q70">
        <v>17000</v>
      </c>
      <c r="R70">
        <v>41</v>
      </c>
      <c r="S70">
        <v>8</v>
      </c>
      <c r="T70">
        <f t="shared" si="0"/>
        <v>-33</v>
      </c>
      <c r="U70">
        <f t="shared" si="1"/>
        <v>1089</v>
      </c>
      <c r="V70">
        <f t="shared" si="2"/>
        <v>0</v>
      </c>
      <c r="W70">
        <f t="shared" si="3"/>
        <v>0</v>
      </c>
    </row>
    <row r="71" spans="8:23" x14ac:dyDescent="0.25">
      <c r="H71" s="1">
        <v>42</v>
      </c>
      <c r="I71" s="1">
        <v>869.19631340849401</v>
      </c>
      <c r="J71" s="1">
        <v>-296.19631340849401</v>
      </c>
      <c r="K71">
        <f>ABS(J71)</f>
        <v>296.19631340849401</v>
      </c>
      <c r="L71">
        <v>42</v>
      </c>
      <c r="M71">
        <v>26</v>
      </c>
      <c r="N71">
        <v>161</v>
      </c>
      <c r="O71">
        <v>42</v>
      </c>
      <c r="Q71">
        <v>17500</v>
      </c>
      <c r="R71">
        <v>42</v>
      </c>
      <c r="S71">
        <v>9</v>
      </c>
      <c r="T71">
        <f t="shared" si="0"/>
        <v>-16</v>
      </c>
      <c r="U71">
        <f t="shared" si="1"/>
        <v>256</v>
      </c>
      <c r="V71">
        <f t="shared" si="2"/>
        <v>17</v>
      </c>
      <c r="W71">
        <f t="shared" si="3"/>
        <v>289</v>
      </c>
    </row>
    <row r="72" spans="8:23" x14ac:dyDescent="0.25">
      <c r="H72" s="1">
        <v>43</v>
      </c>
      <c r="I72" s="1">
        <v>2974.2166451073158</v>
      </c>
      <c r="J72" s="1">
        <v>134.7833548926842</v>
      </c>
      <c r="K72">
        <f>ABS(J72)</f>
        <v>134.7833548926842</v>
      </c>
      <c r="L72">
        <v>43</v>
      </c>
      <c r="M72">
        <v>17</v>
      </c>
      <c r="N72">
        <v>233</v>
      </c>
      <c r="O72">
        <v>43</v>
      </c>
      <c r="Q72">
        <v>90000</v>
      </c>
      <c r="R72">
        <v>43</v>
      </c>
      <c r="S72">
        <v>40</v>
      </c>
      <c r="T72">
        <f t="shared" si="0"/>
        <v>-26</v>
      </c>
      <c r="U72">
        <f t="shared" si="1"/>
        <v>676</v>
      </c>
      <c r="V72">
        <f t="shared" si="2"/>
        <v>-23</v>
      </c>
      <c r="W72">
        <f t="shared" si="3"/>
        <v>529</v>
      </c>
    </row>
    <row r="73" spans="8:23" x14ac:dyDescent="0.25">
      <c r="H73" s="1">
        <v>44</v>
      </c>
      <c r="I73" s="1">
        <v>8034.8603996503971</v>
      </c>
      <c r="J73" s="1">
        <v>4365.1396003496029</v>
      </c>
      <c r="K73">
        <f>ABS(J73)</f>
        <v>4365.1396003496029</v>
      </c>
      <c r="L73">
        <v>44</v>
      </c>
      <c r="M73">
        <v>48</v>
      </c>
      <c r="N73">
        <v>238</v>
      </c>
      <c r="O73">
        <v>44</v>
      </c>
      <c r="Q73">
        <v>267397</v>
      </c>
      <c r="R73">
        <v>44</v>
      </c>
      <c r="S73">
        <v>44</v>
      </c>
      <c r="T73">
        <f t="shared" si="0"/>
        <v>4</v>
      </c>
      <c r="U73">
        <f t="shared" si="1"/>
        <v>16</v>
      </c>
      <c r="V73">
        <f t="shared" si="2"/>
        <v>4</v>
      </c>
      <c r="W73">
        <f t="shared" si="3"/>
        <v>16</v>
      </c>
    </row>
    <row r="74" spans="8:23" x14ac:dyDescent="0.25">
      <c r="H74" s="1">
        <v>45</v>
      </c>
      <c r="I74" s="1">
        <v>1657.465687969953</v>
      </c>
      <c r="J74" s="1">
        <v>-1407.465687969953</v>
      </c>
      <c r="K74">
        <f>ABS(J74)</f>
        <v>1407.465687969953</v>
      </c>
      <c r="L74">
        <v>45</v>
      </c>
      <c r="M74">
        <v>43</v>
      </c>
      <c r="N74">
        <v>256</v>
      </c>
      <c r="O74">
        <v>45</v>
      </c>
      <c r="Q74">
        <v>43394</v>
      </c>
      <c r="R74">
        <v>45</v>
      </c>
      <c r="S74">
        <v>33</v>
      </c>
      <c r="T74">
        <f t="shared" si="0"/>
        <v>-2</v>
      </c>
      <c r="U74">
        <f t="shared" si="1"/>
        <v>4</v>
      </c>
      <c r="V74">
        <f t="shared" si="2"/>
        <v>10</v>
      </c>
      <c r="W74">
        <f t="shared" si="3"/>
        <v>100</v>
      </c>
    </row>
    <row r="75" spans="8:23" x14ac:dyDescent="0.25">
      <c r="H75" s="1">
        <v>46</v>
      </c>
      <c r="I75" s="1">
        <v>3159.8266283366752</v>
      </c>
      <c r="J75" s="1">
        <v>940.17337166332482</v>
      </c>
      <c r="K75">
        <f>ABS(J75)</f>
        <v>940.17337166332482</v>
      </c>
      <c r="L75">
        <v>46</v>
      </c>
      <c r="M75">
        <v>39</v>
      </c>
      <c r="N75">
        <v>304</v>
      </c>
      <c r="O75">
        <v>46</v>
      </c>
      <c r="Q75">
        <v>95200</v>
      </c>
      <c r="R75">
        <v>46</v>
      </c>
      <c r="S75">
        <v>42</v>
      </c>
      <c r="T75">
        <f t="shared" si="0"/>
        <v>-7</v>
      </c>
      <c r="U75">
        <f t="shared" si="1"/>
        <v>49</v>
      </c>
      <c r="V75">
        <f t="shared" si="2"/>
        <v>-3</v>
      </c>
      <c r="W75">
        <f t="shared" si="3"/>
        <v>9</v>
      </c>
    </row>
    <row r="76" spans="8:23" x14ac:dyDescent="0.25">
      <c r="H76" s="1">
        <v>47</v>
      </c>
      <c r="I76" s="1">
        <v>10375.545053856929</v>
      </c>
      <c r="J76" s="1">
        <v>2125.4549461430706</v>
      </c>
      <c r="K76">
        <f>ABS(J76)</f>
        <v>2125.4549461430706</v>
      </c>
      <c r="L76">
        <v>47</v>
      </c>
      <c r="M76">
        <v>47</v>
      </c>
      <c r="N76">
        <v>438</v>
      </c>
      <c r="O76">
        <v>47</v>
      </c>
      <c r="Q76">
        <v>345801</v>
      </c>
      <c r="R76">
        <v>47</v>
      </c>
      <c r="S76">
        <v>48</v>
      </c>
      <c r="T76">
        <f t="shared" si="0"/>
        <v>0</v>
      </c>
      <c r="U76">
        <f t="shared" si="1"/>
        <v>0</v>
      </c>
      <c r="V76">
        <f t="shared" si="2"/>
        <v>-1</v>
      </c>
      <c r="W76">
        <f t="shared" si="3"/>
        <v>1</v>
      </c>
    </row>
    <row r="77" spans="8:23" x14ac:dyDescent="0.25">
      <c r="H77" s="1">
        <v>48</v>
      </c>
      <c r="I77" s="1">
        <v>1266.4651615546945</v>
      </c>
      <c r="J77" s="1">
        <v>1710.5348384453055</v>
      </c>
      <c r="K77">
        <f>ABS(J77)</f>
        <v>1710.5348384453055</v>
      </c>
      <c r="L77">
        <v>48</v>
      </c>
      <c r="M77">
        <v>45</v>
      </c>
      <c r="N77">
        <v>445</v>
      </c>
      <c r="O77">
        <v>48</v>
      </c>
      <c r="Q77">
        <v>26194</v>
      </c>
      <c r="R77">
        <v>48</v>
      </c>
      <c r="S77">
        <v>21</v>
      </c>
      <c r="T77">
        <f t="shared" si="0"/>
        <v>-3</v>
      </c>
      <c r="U77">
        <f t="shared" si="1"/>
        <v>9</v>
      </c>
      <c r="V77">
        <f t="shared" si="2"/>
        <v>24</v>
      </c>
      <c r="W77">
        <f t="shared" si="3"/>
        <v>576</v>
      </c>
    </row>
    <row r="78" spans="8:23" x14ac:dyDescent="0.25">
      <c r="H78" s="1">
        <v>49</v>
      </c>
      <c r="I78" s="1">
        <v>1529.8794212246767</v>
      </c>
      <c r="J78" s="1">
        <v>-1338.8794212246767</v>
      </c>
      <c r="K78">
        <f>ABS(J78)</f>
        <v>1338.8794212246767</v>
      </c>
      <c r="L78">
        <v>49</v>
      </c>
      <c r="M78">
        <v>41</v>
      </c>
      <c r="N78">
        <v>875</v>
      </c>
      <c r="O78">
        <v>49</v>
      </c>
      <c r="Q78">
        <v>27500</v>
      </c>
      <c r="R78">
        <v>49</v>
      </c>
      <c r="S78">
        <v>23</v>
      </c>
      <c r="T78">
        <f t="shared" si="0"/>
        <v>-8</v>
      </c>
      <c r="U78">
        <f t="shared" si="1"/>
        <v>64</v>
      </c>
      <c r="V78">
        <f t="shared" si="2"/>
        <v>18</v>
      </c>
      <c r="W78">
        <f t="shared" si="3"/>
        <v>324</v>
      </c>
    </row>
    <row r="79" spans="8:23" ht="15.75" thickBot="1" x14ac:dyDescent="0.3">
      <c r="H79" s="2">
        <v>50</v>
      </c>
      <c r="I79" s="2">
        <v>8811.5878625180449</v>
      </c>
      <c r="J79" s="2">
        <v>-1416.5878625180449</v>
      </c>
      <c r="K79">
        <f>ABS(J79)</f>
        <v>1416.5878625180449</v>
      </c>
      <c r="L79">
        <v>50</v>
      </c>
      <c r="M79">
        <v>44</v>
      </c>
      <c r="N79">
        <v>1394</v>
      </c>
      <c r="O79">
        <v>50</v>
      </c>
      <c r="Q79">
        <v>273313</v>
      </c>
      <c r="R79">
        <v>50</v>
      </c>
      <c r="S79">
        <v>46</v>
      </c>
      <c r="T79">
        <f t="shared" si="0"/>
        <v>-6</v>
      </c>
      <c r="U79">
        <f t="shared" si="1"/>
        <v>36</v>
      </c>
      <c r="V79">
        <f t="shared" si="2"/>
        <v>-2</v>
      </c>
      <c r="W79">
        <f t="shared" si="3"/>
        <v>4</v>
      </c>
    </row>
    <row r="80" spans="8:23" x14ac:dyDescent="0.25">
      <c r="U80" s="8">
        <f>SUM(U30:U79)</f>
        <v>17340</v>
      </c>
      <c r="W80" s="9">
        <f>SUM(W30:W79)</f>
        <v>10544</v>
      </c>
    </row>
    <row r="82" spans="20:23" x14ac:dyDescent="0.25">
      <c r="T82" t="s">
        <v>46</v>
      </c>
      <c r="U82">
        <v>50</v>
      </c>
      <c r="V82" t="s">
        <v>46</v>
      </c>
      <c r="W82">
        <v>50</v>
      </c>
    </row>
    <row r="83" spans="20:23" x14ac:dyDescent="0.25">
      <c r="U83">
        <f>+U82*U82-1</f>
        <v>2499</v>
      </c>
      <c r="W83">
        <f>+W82*W82-1</f>
        <v>2499</v>
      </c>
    </row>
    <row r="84" spans="20:23" x14ac:dyDescent="0.25">
      <c r="U84" s="10">
        <f>+U82*U83</f>
        <v>124950</v>
      </c>
      <c r="W84" s="9">
        <f>+W82*W83</f>
        <v>124950</v>
      </c>
    </row>
    <row r="86" spans="20:23" x14ac:dyDescent="0.25">
      <c r="U86">
        <f>6*U80/U84</f>
        <v>0.83265306122448979</v>
      </c>
      <c r="W86">
        <f>6*W80/W84</f>
        <v>0.5063145258103241</v>
      </c>
    </row>
    <row r="88" spans="20:23" x14ac:dyDescent="0.25">
      <c r="T88" t="s">
        <v>47</v>
      </c>
      <c r="U88" s="10">
        <f>1-U86</f>
        <v>0.16734693877551021</v>
      </c>
      <c r="V88" t="s">
        <v>48</v>
      </c>
      <c r="W88" s="9">
        <f>1-W86</f>
        <v>0.4936854741896759</v>
      </c>
    </row>
    <row r="91" spans="20:23" x14ac:dyDescent="0.25">
      <c r="T91" t="s">
        <v>46</v>
      </c>
      <c r="U91">
        <f>+U82</f>
        <v>50</v>
      </c>
      <c r="V91" t="s">
        <v>46</v>
      </c>
      <c r="W91">
        <f>+W82</f>
        <v>50</v>
      </c>
    </row>
    <row r="92" spans="20:23" x14ac:dyDescent="0.25">
      <c r="U92">
        <f>+U91-2</f>
        <v>48</v>
      </c>
      <c r="W92">
        <f>+W91-2</f>
        <v>48</v>
      </c>
    </row>
    <row r="93" spans="20:23" x14ac:dyDescent="0.25">
      <c r="U93">
        <f>U92^0.5</f>
        <v>6.9282032302755088</v>
      </c>
      <c r="W93">
        <f>W92^0.5</f>
        <v>6.9282032302755088</v>
      </c>
    </row>
    <row r="94" spans="20:23" x14ac:dyDescent="0.25">
      <c r="U94" s="10">
        <f>+U93*U88</f>
        <v>1.1594136018012076</v>
      </c>
      <c r="W94" s="9">
        <f>+W93*W88</f>
        <v>3.4203532970210091</v>
      </c>
    </row>
    <row r="96" spans="20:23" x14ac:dyDescent="0.25">
      <c r="U96">
        <f>1-U88*U88</f>
        <v>0.97199500208246559</v>
      </c>
      <c r="W96">
        <f>1-W88*W88</f>
        <v>0.75627465257411486</v>
      </c>
    </row>
    <row r="97" spans="20:23" x14ac:dyDescent="0.25">
      <c r="U97" s="10">
        <f>+U96^0.5</f>
        <v>0.98589806880958319</v>
      </c>
      <c r="W97" s="9">
        <f>+W96^0.5</f>
        <v>0.86964053066431701</v>
      </c>
    </row>
    <row r="99" spans="20:23" x14ac:dyDescent="0.25">
      <c r="T99" t="s">
        <v>49</v>
      </c>
      <c r="U99" s="7">
        <f>+U94/U97</f>
        <v>1.175997436734139</v>
      </c>
      <c r="V99" t="s">
        <v>49</v>
      </c>
      <c r="W99" s="7">
        <f>+W94/W97</f>
        <v>3.9330656477202215</v>
      </c>
    </row>
    <row r="100" spans="20:23" x14ac:dyDescent="0.25">
      <c r="U100" s="7">
        <f>_xlfn.T.DIST.2T(U99,98)</f>
        <v>0.24244480051978734</v>
      </c>
      <c r="W100" s="7">
        <f>_xlfn.T.DIST.2T(W99,98)</f>
        <v>1.5662011518782979E-4</v>
      </c>
    </row>
  </sheetData>
  <sortState ref="Q30:S79">
    <sortCondition ref="R30:R79"/>
  </sortState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r:id="rId4">
            <anchor moveWithCells="1">
              <from>
                <xdr:col>15</xdr:col>
                <xdr:colOff>0</xdr:colOff>
                <xdr:row>81</xdr:row>
                <xdr:rowOff>180975</xdr:rowOff>
              </from>
              <to>
                <xdr:col>18</xdr:col>
                <xdr:colOff>228600</xdr:colOff>
                <xdr:row>87</xdr:row>
                <xdr:rowOff>19050</xdr:rowOff>
              </to>
            </anchor>
          </objectPr>
        </oleObject>
      </mc:Choice>
      <mc:Fallback>
        <oleObject progId="Equation.3" shapeId="3073" r:id="rId3"/>
      </mc:Fallback>
    </mc:AlternateContent>
    <mc:AlternateContent xmlns:mc="http://schemas.openxmlformats.org/markup-compatibility/2006">
      <mc:Choice Requires="x14">
        <oleObject progId="Equation.3" shapeId="3074" r:id="rId5">
          <objectPr defaultSize="0" r:id="rId6">
            <anchor moveWithCells="1">
              <from>
                <xdr:col>15</xdr:col>
                <xdr:colOff>0</xdr:colOff>
                <xdr:row>92</xdr:row>
                <xdr:rowOff>0</xdr:rowOff>
              </from>
              <to>
                <xdr:col>17</xdr:col>
                <xdr:colOff>209550</xdr:colOff>
                <xdr:row>96</xdr:row>
                <xdr:rowOff>161925</xdr:rowOff>
              </to>
            </anchor>
          </objectPr>
        </oleObject>
      </mc:Choice>
      <mc:Fallback>
        <oleObject progId="Equation.3" shapeId="3074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78"/>
  <sheetViews>
    <sheetView topLeftCell="M25" workbookViewId="0">
      <selection activeCell="Y34" sqref="Y34"/>
    </sheetView>
  </sheetViews>
  <sheetFormatPr baseColWidth="10" defaultRowHeight="15" x14ac:dyDescent="0.25"/>
  <cols>
    <col min="9" max="9" width="15.42578125" customWidth="1"/>
    <col min="10" max="10" width="42.140625" customWidth="1"/>
  </cols>
  <sheetData>
    <row r="2" spans="2:27" x14ac:dyDescent="0.25">
      <c r="C2" t="s">
        <v>0</v>
      </c>
      <c r="D2" t="s">
        <v>1</v>
      </c>
      <c r="E2" t="s">
        <v>2</v>
      </c>
      <c r="R2" t="s">
        <v>0</v>
      </c>
      <c r="S2" t="s">
        <v>1</v>
      </c>
      <c r="T2" t="s">
        <v>2</v>
      </c>
    </row>
    <row r="4" spans="2:27" x14ac:dyDescent="0.25">
      <c r="B4" s="7">
        <v>1</v>
      </c>
      <c r="C4" s="7">
        <v>156</v>
      </c>
      <c r="D4" s="7">
        <v>5</v>
      </c>
      <c r="E4" s="7">
        <v>29765</v>
      </c>
      <c r="G4" t="s">
        <v>3</v>
      </c>
      <c r="Q4" s="7">
        <v>1</v>
      </c>
      <c r="R4" s="7">
        <v>660</v>
      </c>
      <c r="S4" s="7">
        <v>62</v>
      </c>
      <c r="T4" s="7">
        <v>14500</v>
      </c>
      <c r="V4" t="s">
        <v>3</v>
      </c>
    </row>
    <row r="5" spans="2:27" ht="15.75" thickBot="1" x14ac:dyDescent="0.3">
      <c r="B5" s="7">
        <v>2</v>
      </c>
      <c r="C5" s="7">
        <v>182</v>
      </c>
      <c r="D5" s="7">
        <v>9</v>
      </c>
      <c r="E5" s="7">
        <v>25313</v>
      </c>
      <c r="Q5" s="7">
        <v>2</v>
      </c>
      <c r="R5" s="7">
        <v>800</v>
      </c>
      <c r="S5" s="7">
        <v>71</v>
      </c>
      <c r="T5" s="7">
        <v>14600</v>
      </c>
    </row>
    <row r="6" spans="2:27" x14ac:dyDescent="0.25">
      <c r="B6" s="7">
        <v>3</v>
      </c>
      <c r="C6" s="7">
        <v>630</v>
      </c>
      <c r="D6" s="7">
        <v>10</v>
      </c>
      <c r="E6" s="7">
        <v>16100</v>
      </c>
      <c r="G6" s="4" t="s">
        <v>4</v>
      </c>
      <c r="H6" s="4"/>
      <c r="Q6" s="7">
        <v>3</v>
      </c>
      <c r="R6" s="7">
        <v>103</v>
      </c>
      <c r="S6" s="7">
        <v>61</v>
      </c>
      <c r="T6" s="7">
        <v>15000</v>
      </c>
      <c r="V6" s="4" t="s">
        <v>4</v>
      </c>
      <c r="W6" s="4"/>
    </row>
    <row r="7" spans="2:27" x14ac:dyDescent="0.25">
      <c r="B7" s="7">
        <v>4</v>
      </c>
      <c r="C7" s="7">
        <v>714</v>
      </c>
      <c r="D7" s="7">
        <v>17</v>
      </c>
      <c r="E7" s="7">
        <v>32408</v>
      </c>
      <c r="G7" s="1" t="s">
        <v>5</v>
      </c>
      <c r="H7" s="1">
        <v>0.90805922963325481</v>
      </c>
      <c r="Q7" s="7">
        <v>4</v>
      </c>
      <c r="R7" s="7">
        <v>770</v>
      </c>
      <c r="S7" s="7">
        <v>42</v>
      </c>
      <c r="T7" s="7">
        <v>15104</v>
      </c>
      <c r="V7" s="1" t="s">
        <v>5</v>
      </c>
      <c r="W7" s="1">
        <v>0.32695087770318676</v>
      </c>
    </row>
    <row r="8" spans="2:27" x14ac:dyDescent="0.25">
      <c r="B8" s="7">
        <v>5</v>
      </c>
      <c r="C8" s="7">
        <v>950</v>
      </c>
      <c r="D8" s="7">
        <v>17</v>
      </c>
      <c r="E8" s="7">
        <v>270000</v>
      </c>
      <c r="G8" s="1" t="s">
        <v>6</v>
      </c>
      <c r="H8" s="1">
        <v>0.8245715645221402</v>
      </c>
      <c r="Q8" s="7">
        <v>5</v>
      </c>
      <c r="R8" s="7">
        <v>752</v>
      </c>
      <c r="S8" s="7">
        <v>30</v>
      </c>
      <c r="T8" s="7">
        <v>15867</v>
      </c>
      <c r="V8" s="1" t="s">
        <v>6</v>
      </c>
      <c r="W8" s="1">
        <v>0.10689687643088418</v>
      </c>
    </row>
    <row r="9" spans="2:27" x14ac:dyDescent="0.25">
      <c r="B9" s="7">
        <v>6</v>
      </c>
      <c r="C9" s="7">
        <v>625</v>
      </c>
      <c r="D9" s="7">
        <v>18</v>
      </c>
      <c r="E9" s="7">
        <v>18100</v>
      </c>
      <c r="G9" s="1" t="s">
        <v>7</v>
      </c>
      <c r="H9" s="1">
        <v>0.7995103594538745</v>
      </c>
      <c r="Q9" s="7">
        <v>6</v>
      </c>
      <c r="R9" s="7">
        <v>630</v>
      </c>
      <c r="S9" s="7">
        <v>10</v>
      </c>
      <c r="T9" s="7">
        <v>16100</v>
      </c>
      <c r="V9" s="1" t="s">
        <v>7</v>
      </c>
      <c r="W9" s="1">
        <v>-2.0689284078989512E-2</v>
      </c>
    </row>
    <row r="10" spans="2:27" x14ac:dyDescent="0.25">
      <c r="B10" s="7">
        <v>7</v>
      </c>
      <c r="C10" s="7">
        <v>490</v>
      </c>
      <c r="D10" s="7">
        <v>21</v>
      </c>
      <c r="E10" s="7">
        <v>17636</v>
      </c>
      <c r="G10" s="1" t="s">
        <v>8</v>
      </c>
      <c r="H10" s="1">
        <v>1676.7891302207779</v>
      </c>
      <c r="Q10" s="7">
        <v>7</v>
      </c>
      <c r="R10" s="7">
        <v>203</v>
      </c>
      <c r="S10" s="7">
        <v>23</v>
      </c>
      <c r="T10" s="7">
        <v>16762</v>
      </c>
      <c r="V10" s="1" t="s">
        <v>8</v>
      </c>
      <c r="W10" s="1">
        <v>253.75742900498636</v>
      </c>
    </row>
    <row r="11" spans="2:27" ht="15.75" thickBot="1" x14ac:dyDescent="0.3">
      <c r="B11" s="7">
        <v>8</v>
      </c>
      <c r="C11" s="7">
        <v>203</v>
      </c>
      <c r="D11" s="7">
        <v>23</v>
      </c>
      <c r="E11" s="7">
        <v>16762</v>
      </c>
      <c r="G11" s="2" t="s">
        <v>9</v>
      </c>
      <c r="H11" s="2">
        <v>17</v>
      </c>
      <c r="Q11" s="7">
        <v>8</v>
      </c>
      <c r="R11" s="7">
        <v>797</v>
      </c>
      <c r="S11" s="7">
        <v>161</v>
      </c>
      <c r="T11" s="7">
        <v>17000</v>
      </c>
      <c r="V11" s="2" t="s">
        <v>9</v>
      </c>
      <c r="W11" s="2">
        <v>17</v>
      </c>
    </row>
    <row r="12" spans="2:27" x14ac:dyDescent="0.25">
      <c r="B12" s="7">
        <v>9</v>
      </c>
      <c r="C12" s="7">
        <v>1400</v>
      </c>
      <c r="D12" s="7">
        <v>29</v>
      </c>
      <c r="E12" s="7">
        <v>41000</v>
      </c>
      <c r="Q12" s="7">
        <v>9</v>
      </c>
      <c r="R12" s="7">
        <v>573</v>
      </c>
      <c r="S12" s="7">
        <v>161</v>
      </c>
      <c r="T12" s="7">
        <v>17500</v>
      </c>
    </row>
    <row r="13" spans="2:27" ht="15.75" thickBot="1" x14ac:dyDescent="0.3">
      <c r="B13" s="7">
        <v>10</v>
      </c>
      <c r="C13" s="7">
        <v>800</v>
      </c>
      <c r="D13" s="7">
        <v>30</v>
      </c>
      <c r="E13" s="7">
        <v>21000</v>
      </c>
      <c r="G13" t="s">
        <v>10</v>
      </c>
      <c r="Q13" s="7">
        <v>10</v>
      </c>
      <c r="R13" s="7">
        <v>490</v>
      </c>
      <c r="S13" s="7">
        <v>21</v>
      </c>
      <c r="T13" s="7">
        <v>17636</v>
      </c>
      <c r="V13" t="s">
        <v>10</v>
      </c>
    </row>
    <row r="14" spans="2:27" x14ac:dyDescent="0.25">
      <c r="B14" s="7">
        <v>11</v>
      </c>
      <c r="C14" s="7">
        <v>224</v>
      </c>
      <c r="D14" s="7">
        <v>30</v>
      </c>
      <c r="E14" s="7">
        <v>23000</v>
      </c>
      <c r="G14" s="3"/>
      <c r="H14" s="3" t="s">
        <v>15</v>
      </c>
      <c r="I14" s="3" t="s">
        <v>16</v>
      </c>
      <c r="J14" s="3" t="s">
        <v>17</v>
      </c>
      <c r="K14" s="3" t="s">
        <v>18</v>
      </c>
      <c r="L14" s="3" t="s">
        <v>19</v>
      </c>
      <c r="Q14" s="7">
        <v>11</v>
      </c>
      <c r="R14" s="7">
        <v>625</v>
      </c>
      <c r="S14" s="7">
        <v>18</v>
      </c>
      <c r="T14" s="7">
        <v>18100</v>
      </c>
      <c r="V14" s="3"/>
      <c r="W14" s="3" t="s">
        <v>15</v>
      </c>
      <c r="X14" s="3" t="s">
        <v>16</v>
      </c>
      <c r="Y14" s="3" t="s">
        <v>17</v>
      </c>
      <c r="Z14" s="3" t="s">
        <v>18</v>
      </c>
      <c r="AA14" s="3" t="s">
        <v>19</v>
      </c>
    </row>
    <row r="15" spans="2:27" x14ac:dyDescent="0.25">
      <c r="B15" s="7">
        <v>12</v>
      </c>
      <c r="C15" s="7">
        <v>752</v>
      </c>
      <c r="D15" s="7">
        <v>30</v>
      </c>
      <c r="E15" s="7">
        <v>15867</v>
      </c>
      <c r="G15" s="1" t="s">
        <v>11</v>
      </c>
      <c r="H15" s="1">
        <v>2</v>
      </c>
      <c r="I15" s="1">
        <v>185017709.21412235</v>
      </c>
      <c r="J15" s="1">
        <v>92508854.607061177</v>
      </c>
      <c r="K15" s="1">
        <v>32.902311053121409</v>
      </c>
      <c r="L15" s="1">
        <v>5.1132841976843374E-6</v>
      </c>
      <c r="Q15" s="7">
        <v>12</v>
      </c>
      <c r="R15" s="7">
        <v>768</v>
      </c>
      <c r="S15" s="7">
        <v>54</v>
      </c>
      <c r="T15" s="7">
        <v>18800</v>
      </c>
      <c r="V15" s="1" t="s">
        <v>11</v>
      </c>
      <c r="W15" s="1">
        <v>2</v>
      </c>
      <c r="X15" s="1">
        <v>107901.87055867491</v>
      </c>
      <c r="Y15" s="1">
        <v>53950.935279337456</v>
      </c>
      <c r="Z15" s="1">
        <v>0.83784068745145446</v>
      </c>
      <c r="AA15" s="1">
        <v>0.4532222870487041</v>
      </c>
    </row>
    <row r="16" spans="2:27" x14ac:dyDescent="0.25">
      <c r="B16" s="7">
        <v>13</v>
      </c>
      <c r="C16" s="7">
        <v>10500</v>
      </c>
      <c r="D16" s="7">
        <v>33</v>
      </c>
      <c r="E16" s="7">
        <v>293580</v>
      </c>
      <c r="G16" s="1" t="s">
        <v>12</v>
      </c>
      <c r="H16" s="1">
        <v>14</v>
      </c>
      <c r="I16" s="1">
        <v>39362705.021171741</v>
      </c>
      <c r="J16" s="13">
        <v>2811621.7872265531</v>
      </c>
      <c r="K16" s="1"/>
      <c r="L16" s="1"/>
      <c r="Q16" s="7">
        <v>13</v>
      </c>
      <c r="R16" s="7">
        <v>789</v>
      </c>
      <c r="S16" s="7">
        <v>52</v>
      </c>
      <c r="T16" s="7">
        <v>20000</v>
      </c>
      <c r="V16" s="1" t="s">
        <v>12</v>
      </c>
      <c r="W16" s="1">
        <v>14</v>
      </c>
      <c r="X16" s="1">
        <v>901499.65885308979</v>
      </c>
      <c r="Y16" s="11">
        <v>64392.832775220697</v>
      </c>
      <c r="Z16" s="1"/>
      <c r="AA16" s="1"/>
    </row>
    <row r="17" spans="2:30" ht="15.75" thickBot="1" x14ac:dyDescent="0.3">
      <c r="B17" s="7">
        <v>14</v>
      </c>
      <c r="C17" s="7">
        <v>700</v>
      </c>
      <c r="D17" s="7">
        <v>37</v>
      </c>
      <c r="E17" s="7">
        <v>36239</v>
      </c>
      <c r="G17" s="2" t="s">
        <v>13</v>
      </c>
      <c r="H17" s="2">
        <v>16</v>
      </c>
      <c r="I17" s="2">
        <v>224380414.2352941</v>
      </c>
      <c r="J17" s="2"/>
      <c r="K17" s="2"/>
      <c r="L17" s="2"/>
      <c r="Q17" s="7">
        <v>14</v>
      </c>
      <c r="R17" s="7">
        <v>800</v>
      </c>
      <c r="S17" s="7">
        <v>30</v>
      </c>
      <c r="T17" s="7">
        <v>21000</v>
      </c>
      <c r="V17" s="2" t="s">
        <v>13</v>
      </c>
      <c r="W17" s="2">
        <v>16</v>
      </c>
      <c r="X17" s="2">
        <v>1009401.5294117647</v>
      </c>
      <c r="Y17" s="2"/>
      <c r="Z17" s="2"/>
      <c r="AA17" s="2"/>
    </row>
    <row r="18" spans="2:30" ht="15.75" thickBot="1" x14ac:dyDescent="0.3">
      <c r="B18" s="7">
        <v>15</v>
      </c>
      <c r="C18" s="7">
        <v>770</v>
      </c>
      <c r="D18" s="7">
        <v>42</v>
      </c>
      <c r="E18" s="7">
        <v>15104</v>
      </c>
      <c r="Q18" s="7">
        <v>15</v>
      </c>
      <c r="R18" s="7">
        <v>800</v>
      </c>
      <c r="S18" s="7">
        <v>44</v>
      </c>
      <c r="T18" s="7">
        <v>22000</v>
      </c>
    </row>
    <row r="19" spans="2:30" x14ac:dyDescent="0.25">
      <c r="B19" s="7">
        <v>16</v>
      </c>
      <c r="C19" s="7">
        <v>800</v>
      </c>
      <c r="D19" s="7">
        <v>44</v>
      </c>
      <c r="E19" s="7">
        <v>22000</v>
      </c>
      <c r="G19" s="3"/>
      <c r="H19" s="3" t="s">
        <v>20</v>
      </c>
      <c r="I19" s="3" t="s">
        <v>8</v>
      </c>
      <c r="J19" s="3" t="s">
        <v>21</v>
      </c>
      <c r="K19" s="3" t="s">
        <v>22</v>
      </c>
      <c r="L19" s="3" t="s">
        <v>23</v>
      </c>
      <c r="M19" s="3" t="s">
        <v>24</v>
      </c>
      <c r="N19" s="3" t="s">
        <v>25</v>
      </c>
      <c r="O19" s="3" t="s">
        <v>26</v>
      </c>
      <c r="Q19" s="7">
        <v>16</v>
      </c>
      <c r="R19" s="7">
        <v>1040</v>
      </c>
      <c r="S19" s="7">
        <v>100</v>
      </c>
      <c r="T19" s="7">
        <v>22680</v>
      </c>
      <c r="V19" s="3"/>
      <c r="W19" s="3" t="s">
        <v>20</v>
      </c>
      <c r="X19" s="3" t="s">
        <v>8</v>
      </c>
      <c r="Y19" s="3" t="s">
        <v>21</v>
      </c>
      <c r="Z19" s="3" t="s">
        <v>22</v>
      </c>
      <c r="AA19" s="3" t="s">
        <v>23</v>
      </c>
      <c r="AB19" s="3" t="s">
        <v>24</v>
      </c>
      <c r="AC19" s="3" t="s">
        <v>25</v>
      </c>
      <c r="AD19" s="3" t="s">
        <v>26</v>
      </c>
    </row>
    <row r="20" spans="2:30" x14ac:dyDescent="0.25">
      <c r="B20" s="7">
        <v>17</v>
      </c>
      <c r="C20" s="7">
        <v>13059</v>
      </c>
      <c r="D20" s="7">
        <v>48</v>
      </c>
      <c r="E20" s="7">
        <v>467718</v>
      </c>
      <c r="G20" s="1" t="s">
        <v>14</v>
      </c>
      <c r="H20" s="1">
        <v>-1440.4169109349166</v>
      </c>
      <c r="I20" s="1">
        <v>959.63572713601218</v>
      </c>
      <c r="J20" s="1">
        <v>-1.5010038394816472</v>
      </c>
      <c r="K20" s="1">
        <v>0.15556821114229846</v>
      </c>
      <c r="L20" s="1">
        <v>-3498.6308437465577</v>
      </c>
      <c r="M20" s="1">
        <v>617.79702187672478</v>
      </c>
      <c r="N20" s="1">
        <v>-3498.6308437465577</v>
      </c>
      <c r="O20" s="1">
        <v>617.79702187672478</v>
      </c>
      <c r="Q20" s="7">
        <v>17</v>
      </c>
      <c r="R20" s="7">
        <v>224</v>
      </c>
      <c r="S20" s="7">
        <v>30</v>
      </c>
      <c r="T20" s="7">
        <v>23000</v>
      </c>
      <c r="V20" s="1" t="s">
        <v>14</v>
      </c>
      <c r="W20" s="1">
        <v>233.2047219455535</v>
      </c>
      <c r="X20" s="1">
        <v>417.4388997377207</v>
      </c>
      <c r="Y20" s="1">
        <v>0.5586559424434987</v>
      </c>
      <c r="Z20" s="1">
        <v>0.58522181331459466</v>
      </c>
      <c r="AA20" s="1">
        <v>-662.1126732309649</v>
      </c>
      <c r="AB20" s="1">
        <v>1128.5221171220719</v>
      </c>
      <c r="AC20" s="1">
        <v>-662.1126732309649</v>
      </c>
      <c r="AD20" s="1">
        <v>1128.5221171220719</v>
      </c>
    </row>
    <row r="21" spans="2:30" x14ac:dyDescent="0.25">
      <c r="B21">
        <v>1</v>
      </c>
      <c r="C21">
        <v>789</v>
      </c>
      <c r="D21">
        <v>52</v>
      </c>
      <c r="E21">
        <v>20000</v>
      </c>
      <c r="G21" s="1" t="s">
        <v>27</v>
      </c>
      <c r="H21" s="1">
        <v>57.909480993168742</v>
      </c>
      <c r="I21" s="1">
        <v>35.570429675399865</v>
      </c>
      <c r="J21" s="1">
        <v>1.6280230945092669</v>
      </c>
      <c r="K21" s="1">
        <v>0.12580781139107375</v>
      </c>
      <c r="L21" s="1">
        <v>-18.381503058145313</v>
      </c>
      <c r="M21" s="1">
        <v>134.2004650444828</v>
      </c>
      <c r="N21" s="1">
        <v>-18.381503058145313</v>
      </c>
      <c r="O21" s="1">
        <v>134.2004650444828</v>
      </c>
      <c r="Q21">
        <v>1</v>
      </c>
      <c r="R21" s="15">
        <v>1000</v>
      </c>
      <c r="S21" s="15">
        <v>97</v>
      </c>
      <c r="T21" s="15">
        <v>23084</v>
      </c>
      <c r="V21" s="1" t="s">
        <v>27</v>
      </c>
      <c r="W21" s="1">
        <v>1.4778080768875483</v>
      </c>
      <c r="X21" s="1">
        <v>1.4081078932848878</v>
      </c>
      <c r="Y21" s="1">
        <v>1.0494991782483807</v>
      </c>
      <c r="Z21" s="1">
        <v>0.31172865321707227</v>
      </c>
      <c r="AA21" s="1">
        <v>-1.5422829877818636</v>
      </c>
      <c r="AB21" s="1">
        <v>4.4978991415569602</v>
      </c>
      <c r="AC21" s="1">
        <v>-1.5422829877818636</v>
      </c>
      <c r="AD21" s="1">
        <v>4.4978991415569602</v>
      </c>
    </row>
    <row r="22" spans="2:30" ht="15.75" thickBot="1" x14ac:dyDescent="0.3">
      <c r="B22">
        <v>2</v>
      </c>
      <c r="C22">
        <v>768</v>
      </c>
      <c r="D22">
        <v>54</v>
      </c>
      <c r="E22">
        <v>18800</v>
      </c>
      <c r="G22" s="2" t="s">
        <v>28</v>
      </c>
      <c r="H22" s="2">
        <v>2.3346338261329262E-2</v>
      </c>
      <c r="I22" s="2">
        <v>3.4011806364583181E-3</v>
      </c>
      <c r="J22" s="2">
        <v>6.8641865154330723</v>
      </c>
      <c r="K22" s="2">
        <v>7.7556258472899141E-6</v>
      </c>
      <c r="L22" s="2">
        <v>1.6051531309049655E-2</v>
      </c>
      <c r="M22" s="2">
        <v>3.0641145213608868E-2</v>
      </c>
      <c r="N22" s="2">
        <v>1.6051531309049655E-2</v>
      </c>
      <c r="O22" s="2">
        <v>3.0641145213608868E-2</v>
      </c>
      <c r="Q22">
        <v>2</v>
      </c>
      <c r="R22" s="15">
        <v>1100</v>
      </c>
      <c r="S22" s="15">
        <v>97</v>
      </c>
      <c r="T22" s="15">
        <v>23208</v>
      </c>
      <c r="V22" s="2" t="s">
        <v>28</v>
      </c>
      <c r="W22" s="2">
        <v>1.7752539325646962E-2</v>
      </c>
      <c r="X22" s="2">
        <v>2.2371297316162001E-2</v>
      </c>
      <c r="Y22" s="2">
        <v>0.79354089638877368</v>
      </c>
      <c r="Z22" s="2">
        <v>0.44070566051716498</v>
      </c>
      <c r="AA22" s="2">
        <v>-3.0229121349508604E-2</v>
      </c>
      <c r="AB22" s="2">
        <v>6.5734200000802531E-2</v>
      </c>
      <c r="AC22" s="2">
        <v>-3.0229121349508604E-2</v>
      </c>
      <c r="AD22" s="2">
        <v>6.5734200000802531E-2</v>
      </c>
    </row>
    <row r="23" spans="2:30" x14ac:dyDescent="0.25">
      <c r="B23">
        <v>3</v>
      </c>
      <c r="C23">
        <v>15127</v>
      </c>
      <c r="D23">
        <v>56</v>
      </c>
      <c r="E23">
        <v>528690</v>
      </c>
      <c r="Q23">
        <v>3</v>
      </c>
      <c r="R23" s="15">
        <v>182</v>
      </c>
      <c r="S23" s="15">
        <v>9</v>
      </c>
      <c r="T23" s="15">
        <v>25313</v>
      </c>
    </row>
    <row r="24" spans="2:30" x14ac:dyDescent="0.25">
      <c r="B24">
        <v>4</v>
      </c>
      <c r="C24">
        <v>103</v>
      </c>
      <c r="D24">
        <v>61</v>
      </c>
      <c r="E24">
        <v>15000</v>
      </c>
      <c r="Q24">
        <v>4</v>
      </c>
      <c r="R24" s="15">
        <v>2977</v>
      </c>
      <c r="S24" s="15">
        <v>445</v>
      </c>
      <c r="T24" s="15">
        <v>26194</v>
      </c>
    </row>
    <row r="25" spans="2:30" x14ac:dyDescent="0.25">
      <c r="B25">
        <v>5</v>
      </c>
      <c r="C25">
        <v>660</v>
      </c>
      <c r="D25">
        <v>62</v>
      </c>
      <c r="E25">
        <v>14500</v>
      </c>
      <c r="Q25">
        <v>5</v>
      </c>
      <c r="R25" s="15">
        <v>881</v>
      </c>
      <c r="S25" s="15">
        <v>87</v>
      </c>
      <c r="T25" s="15">
        <v>27000</v>
      </c>
    </row>
    <row r="26" spans="2:30" x14ac:dyDescent="0.25">
      <c r="B26">
        <v>6</v>
      </c>
      <c r="C26">
        <v>800</v>
      </c>
      <c r="D26">
        <v>71</v>
      </c>
      <c r="E26">
        <v>14600</v>
      </c>
      <c r="Q26">
        <v>6</v>
      </c>
      <c r="R26" s="15">
        <v>191</v>
      </c>
      <c r="S26" s="15">
        <v>875</v>
      </c>
      <c r="T26" s="15">
        <v>27500</v>
      </c>
    </row>
    <row r="27" spans="2:30" x14ac:dyDescent="0.25">
      <c r="B27">
        <v>7</v>
      </c>
      <c r="C27">
        <v>1398</v>
      </c>
      <c r="D27">
        <v>77</v>
      </c>
      <c r="E27">
        <v>45993</v>
      </c>
      <c r="Q27">
        <v>7</v>
      </c>
      <c r="R27" s="15">
        <v>156</v>
      </c>
      <c r="S27" s="15">
        <v>5</v>
      </c>
      <c r="T27" s="15">
        <v>29765</v>
      </c>
    </row>
    <row r="28" spans="2:30" x14ac:dyDescent="0.25">
      <c r="B28">
        <v>8</v>
      </c>
      <c r="C28">
        <v>2791</v>
      </c>
      <c r="D28">
        <v>80</v>
      </c>
      <c r="E28">
        <v>54433</v>
      </c>
      <c r="Q28">
        <v>8</v>
      </c>
      <c r="R28" s="15">
        <v>714</v>
      </c>
      <c r="S28" s="15">
        <v>17</v>
      </c>
      <c r="T28" s="15">
        <v>32408</v>
      </c>
    </row>
    <row r="29" spans="2:30" x14ac:dyDescent="0.25">
      <c r="B29">
        <v>9</v>
      </c>
      <c r="C29">
        <v>1030</v>
      </c>
      <c r="D29">
        <v>82</v>
      </c>
      <c r="E29">
        <v>33250</v>
      </c>
      <c r="Q29">
        <v>9</v>
      </c>
      <c r="R29" s="15">
        <v>1256</v>
      </c>
      <c r="S29" s="15">
        <v>108</v>
      </c>
      <c r="T29" s="15">
        <v>33179</v>
      </c>
    </row>
    <row r="30" spans="2:30" x14ac:dyDescent="0.25">
      <c r="B30">
        <v>10</v>
      </c>
      <c r="C30">
        <v>881</v>
      </c>
      <c r="D30">
        <v>87</v>
      </c>
      <c r="E30">
        <v>27000</v>
      </c>
      <c r="Q30">
        <v>10</v>
      </c>
      <c r="R30" s="15">
        <v>1030</v>
      </c>
      <c r="S30" s="15">
        <v>82</v>
      </c>
      <c r="T30" s="15">
        <v>33250</v>
      </c>
    </row>
    <row r="31" spans="2:30" x14ac:dyDescent="0.25">
      <c r="B31">
        <v>11</v>
      </c>
      <c r="C31">
        <v>3742</v>
      </c>
      <c r="D31">
        <v>87</v>
      </c>
      <c r="E31">
        <v>94962</v>
      </c>
      <c r="Q31">
        <v>11</v>
      </c>
      <c r="R31" s="15">
        <v>700</v>
      </c>
      <c r="S31" s="15">
        <v>37</v>
      </c>
      <c r="T31" s="15">
        <v>36239</v>
      </c>
    </row>
    <row r="32" spans="2:30" x14ac:dyDescent="0.25">
      <c r="B32">
        <v>12</v>
      </c>
      <c r="C32">
        <v>944</v>
      </c>
      <c r="D32">
        <v>88</v>
      </c>
      <c r="E32">
        <v>36994</v>
      </c>
      <c r="G32" t="s">
        <v>50</v>
      </c>
      <c r="H32">
        <f>+J49/J16</f>
        <v>1.1594478142125544</v>
      </c>
      <c r="I32" s="12">
        <f>_xlfn.F.DIST.RT(J32,14,14)</f>
        <v>1</v>
      </c>
      <c r="Q32">
        <v>12</v>
      </c>
      <c r="R32" s="15">
        <v>944</v>
      </c>
      <c r="S32" s="15">
        <v>88</v>
      </c>
      <c r="T32" s="15">
        <v>36994</v>
      </c>
      <c r="V32" s="16" t="s">
        <v>50</v>
      </c>
      <c r="W32" s="16">
        <f>+Y49/Y16</f>
        <v>92.085375134544591</v>
      </c>
      <c r="X32" s="17">
        <f>_xlfn.F.DIST.RT(W32,14,14)</f>
        <v>2.6776046573577569E-11</v>
      </c>
    </row>
    <row r="33" spans="2:27" x14ac:dyDescent="0.25">
      <c r="B33">
        <v>13</v>
      </c>
      <c r="C33">
        <v>1550</v>
      </c>
      <c r="D33">
        <v>93</v>
      </c>
      <c r="E33">
        <v>37800</v>
      </c>
      <c r="Q33">
        <v>13</v>
      </c>
      <c r="R33" s="15">
        <v>1550</v>
      </c>
      <c r="S33" s="15">
        <v>93</v>
      </c>
      <c r="T33" s="15">
        <v>37800</v>
      </c>
    </row>
    <row r="34" spans="2:27" x14ac:dyDescent="0.25">
      <c r="B34">
        <v>14</v>
      </c>
      <c r="C34">
        <v>1000</v>
      </c>
      <c r="D34">
        <v>97</v>
      </c>
      <c r="E34">
        <v>23084</v>
      </c>
      <c r="Q34">
        <v>14</v>
      </c>
      <c r="R34" s="15">
        <v>1400</v>
      </c>
      <c r="S34" s="15">
        <v>29</v>
      </c>
      <c r="T34" s="15">
        <v>41000</v>
      </c>
    </row>
    <row r="35" spans="2:27" x14ac:dyDescent="0.25">
      <c r="B35">
        <v>15</v>
      </c>
      <c r="C35">
        <v>1100</v>
      </c>
      <c r="D35">
        <v>97</v>
      </c>
      <c r="E35">
        <v>23208</v>
      </c>
      <c r="Q35">
        <v>15</v>
      </c>
      <c r="R35" s="15">
        <v>7401</v>
      </c>
      <c r="S35" s="15">
        <v>109</v>
      </c>
      <c r="T35" s="15">
        <v>42514</v>
      </c>
    </row>
    <row r="36" spans="2:27" x14ac:dyDescent="0.25">
      <c r="B36">
        <v>16</v>
      </c>
      <c r="C36">
        <v>2017</v>
      </c>
      <c r="D36">
        <v>99</v>
      </c>
      <c r="E36">
        <v>58157</v>
      </c>
      <c r="Q36">
        <v>16</v>
      </c>
      <c r="R36" s="15">
        <v>250</v>
      </c>
      <c r="S36" s="15">
        <v>256</v>
      </c>
      <c r="T36" s="15">
        <v>43394</v>
      </c>
    </row>
    <row r="37" spans="2:27" x14ac:dyDescent="0.25">
      <c r="B37" s="7">
        <v>1</v>
      </c>
      <c r="C37" s="7">
        <v>1040</v>
      </c>
      <c r="D37" s="7">
        <v>100</v>
      </c>
      <c r="E37" s="7">
        <v>22680</v>
      </c>
      <c r="G37" t="s">
        <v>3</v>
      </c>
      <c r="Q37" s="7">
        <v>1</v>
      </c>
      <c r="R37" s="7">
        <v>1398</v>
      </c>
      <c r="S37" s="7">
        <v>77</v>
      </c>
      <c r="T37" s="7">
        <v>45993</v>
      </c>
      <c r="V37" t="s">
        <v>3</v>
      </c>
    </row>
    <row r="38" spans="2:27" ht="15.75" thickBot="1" x14ac:dyDescent="0.3">
      <c r="B38" s="7">
        <v>2</v>
      </c>
      <c r="C38" s="7">
        <v>1256</v>
      </c>
      <c r="D38" s="7">
        <v>108</v>
      </c>
      <c r="E38" s="7">
        <v>33179</v>
      </c>
      <c r="Q38" s="7">
        <v>2</v>
      </c>
      <c r="R38" s="7">
        <v>2000</v>
      </c>
      <c r="S38" s="7">
        <v>114</v>
      </c>
      <c r="T38" s="7">
        <v>52000</v>
      </c>
    </row>
    <row r="39" spans="2:27" x14ac:dyDescent="0.25">
      <c r="B39" s="7">
        <v>3</v>
      </c>
      <c r="C39" s="7">
        <v>4000</v>
      </c>
      <c r="D39" s="7">
        <v>108</v>
      </c>
      <c r="E39" s="7">
        <v>129000</v>
      </c>
      <c r="G39" s="4" t="s">
        <v>4</v>
      </c>
      <c r="H39" s="4"/>
      <c r="Q39" s="7">
        <v>3</v>
      </c>
      <c r="R39" s="7">
        <v>2791</v>
      </c>
      <c r="S39" s="7">
        <v>80</v>
      </c>
      <c r="T39" s="7">
        <v>54433</v>
      </c>
      <c r="V39" s="4" t="s">
        <v>4</v>
      </c>
      <c r="W39" s="4"/>
    </row>
    <row r="40" spans="2:27" x14ac:dyDescent="0.25">
      <c r="B40" s="7">
        <v>4</v>
      </c>
      <c r="C40" s="7">
        <v>7401</v>
      </c>
      <c r="D40" s="7">
        <v>109</v>
      </c>
      <c r="E40" s="7">
        <v>42514</v>
      </c>
      <c r="G40" s="1" t="s">
        <v>5</v>
      </c>
      <c r="H40" s="1">
        <v>0.90199489569274938</v>
      </c>
      <c r="Q40" s="7">
        <v>4</v>
      </c>
      <c r="R40" s="7">
        <v>2017</v>
      </c>
      <c r="S40" s="7">
        <v>99</v>
      </c>
      <c r="T40" s="7">
        <v>58157</v>
      </c>
      <c r="V40" s="1" t="s">
        <v>5</v>
      </c>
      <c r="W40" s="1">
        <v>0.88246061373175944</v>
      </c>
    </row>
    <row r="41" spans="2:27" x14ac:dyDescent="0.25">
      <c r="B41" s="7">
        <v>5</v>
      </c>
      <c r="C41" s="7">
        <v>2000</v>
      </c>
      <c r="D41" s="7">
        <v>114</v>
      </c>
      <c r="E41" s="7">
        <v>52000</v>
      </c>
      <c r="G41" s="1" t="s">
        <v>6</v>
      </c>
      <c r="H41" s="1">
        <v>0.81359479185577388</v>
      </c>
      <c r="Q41" s="7">
        <v>5</v>
      </c>
      <c r="R41" s="7">
        <v>3500</v>
      </c>
      <c r="S41" s="7">
        <v>115</v>
      </c>
      <c r="T41" s="7">
        <v>63000</v>
      </c>
      <c r="V41" s="1" t="s">
        <v>6</v>
      </c>
      <c r="W41" s="1">
        <v>0.77873673478783345</v>
      </c>
    </row>
    <row r="42" spans="2:27" x14ac:dyDescent="0.25">
      <c r="B42" s="7">
        <v>6</v>
      </c>
      <c r="C42" s="7">
        <v>3500</v>
      </c>
      <c r="D42" s="7">
        <v>115</v>
      </c>
      <c r="E42" s="7">
        <v>63000</v>
      </c>
      <c r="G42" s="1" t="s">
        <v>7</v>
      </c>
      <c r="H42" s="1">
        <v>0.78696547640659875</v>
      </c>
      <c r="Q42" s="7">
        <v>6</v>
      </c>
      <c r="R42" s="7">
        <v>1450</v>
      </c>
      <c r="S42" s="7">
        <v>132</v>
      </c>
      <c r="T42" s="7">
        <v>67250</v>
      </c>
      <c r="V42" s="1" t="s">
        <v>7</v>
      </c>
      <c r="W42" s="1">
        <v>0.74712769690038106</v>
      </c>
    </row>
    <row r="43" spans="2:27" x14ac:dyDescent="0.25">
      <c r="B43" s="7">
        <v>7</v>
      </c>
      <c r="C43" s="7">
        <v>1450</v>
      </c>
      <c r="D43" s="7">
        <v>132</v>
      </c>
      <c r="E43" s="7">
        <v>67250</v>
      </c>
      <c r="G43" s="1" t="s">
        <v>8</v>
      </c>
      <c r="H43" s="1">
        <v>1805.5272735664291</v>
      </c>
      <c r="Q43" s="7">
        <v>7</v>
      </c>
      <c r="R43" s="7">
        <v>3109</v>
      </c>
      <c r="S43" s="7">
        <v>233</v>
      </c>
      <c r="T43" s="7">
        <v>90000</v>
      </c>
      <c r="V43" s="1" t="s">
        <v>8</v>
      </c>
      <c r="W43" s="1">
        <v>2435.0848367320173</v>
      </c>
    </row>
    <row r="44" spans="2:27" ht="15.75" thickBot="1" x14ac:dyDescent="0.3">
      <c r="B44" s="7">
        <v>8</v>
      </c>
      <c r="C44" s="7">
        <v>797</v>
      </c>
      <c r="D44" s="7">
        <v>161</v>
      </c>
      <c r="E44" s="7">
        <v>17000</v>
      </c>
      <c r="G44" s="2" t="s">
        <v>9</v>
      </c>
      <c r="H44" s="2">
        <v>17</v>
      </c>
      <c r="Q44" s="7">
        <v>8</v>
      </c>
      <c r="R44" s="7">
        <v>3742</v>
      </c>
      <c r="S44" s="7">
        <v>87</v>
      </c>
      <c r="T44" s="7">
        <v>94962</v>
      </c>
      <c r="V44" s="2" t="s">
        <v>9</v>
      </c>
      <c r="W44" s="2">
        <v>17</v>
      </c>
    </row>
    <row r="45" spans="2:27" x14ac:dyDescent="0.25">
      <c r="B45" s="7">
        <v>9</v>
      </c>
      <c r="C45" s="7">
        <v>573</v>
      </c>
      <c r="D45" s="7">
        <v>161</v>
      </c>
      <c r="E45" s="7">
        <v>17500</v>
      </c>
      <c r="Q45" s="7">
        <v>9</v>
      </c>
      <c r="R45" s="7">
        <v>4100</v>
      </c>
      <c r="S45" s="7">
        <v>304</v>
      </c>
      <c r="T45" s="7">
        <v>95200</v>
      </c>
    </row>
    <row r="46" spans="2:27" ht="15.75" thickBot="1" x14ac:dyDescent="0.3">
      <c r="B46" s="7">
        <v>10</v>
      </c>
      <c r="C46" s="7">
        <v>3109</v>
      </c>
      <c r="D46" s="7">
        <v>233</v>
      </c>
      <c r="E46" s="7">
        <v>90000</v>
      </c>
      <c r="G46" t="s">
        <v>10</v>
      </c>
      <c r="Q46" s="7">
        <v>10</v>
      </c>
      <c r="R46" s="7">
        <v>4000</v>
      </c>
      <c r="S46" s="7">
        <v>108</v>
      </c>
      <c r="T46" s="7">
        <v>129000</v>
      </c>
      <c r="V46" t="s">
        <v>10</v>
      </c>
    </row>
    <row r="47" spans="2:27" x14ac:dyDescent="0.25">
      <c r="B47" s="7">
        <v>11</v>
      </c>
      <c r="C47" s="7">
        <v>12400</v>
      </c>
      <c r="D47" s="7">
        <v>238</v>
      </c>
      <c r="E47" s="7">
        <v>267397</v>
      </c>
      <c r="G47" s="3"/>
      <c r="H47" s="3" t="s">
        <v>15</v>
      </c>
      <c r="I47" s="3" t="s">
        <v>16</v>
      </c>
      <c r="J47" s="3" t="s">
        <v>17</v>
      </c>
      <c r="K47" s="3" t="s">
        <v>18</v>
      </c>
      <c r="L47" s="3" t="s">
        <v>19</v>
      </c>
      <c r="Q47" s="7">
        <v>11</v>
      </c>
      <c r="R47" s="7">
        <v>12400</v>
      </c>
      <c r="S47" s="7">
        <v>238</v>
      </c>
      <c r="T47" s="7">
        <v>267397</v>
      </c>
      <c r="V47" s="3"/>
      <c r="W47" s="3" t="s">
        <v>15</v>
      </c>
      <c r="X47" s="3" t="s">
        <v>16</v>
      </c>
      <c r="Y47" s="3" t="s">
        <v>17</v>
      </c>
      <c r="Z47" s="3" t="s">
        <v>18</v>
      </c>
      <c r="AA47" s="3" t="s">
        <v>19</v>
      </c>
    </row>
    <row r="48" spans="2:27" x14ac:dyDescent="0.25">
      <c r="B48" s="7">
        <v>12</v>
      </c>
      <c r="C48" s="7">
        <v>250</v>
      </c>
      <c r="D48" s="7">
        <v>256</v>
      </c>
      <c r="E48" s="7">
        <v>43394</v>
      </c>
      <c r="G48" s="1" t="s">
        <v>11</v>
      </c>
      <c r="H48" s="1">
        <v>2</v>
      </c>
      <c r="I48" s="1">
        <v>199198589.70170888</v>
      </c>
      <c r="J48" s="1">
        <v>99599294.850854442</v>
      </c>
      <c r="K48" s="1">
        <v>30.552598823225654</v>
      </c>
      <c r="L48" s="1">
        <v>7.8199917763011629E-6</v>
      </c>
      <c r="Q48" s="7">
        <v>12</v>
      </c>
      <c r="R48" s="7">
        <v>950</v>
      </c>
      <c r="S48" s="7">
        <v>17</v>
      </c>
      <c r="T48" s="7">
        <v>270000</v>
      </c>
      <c r="V48" s="1" t="s">
        <v>11</v>
      </c>
      <c r="W48" s="1">
        <v>2</v>
      </c>
      <c r="X48" s="1">
        <v>292171313.61320221</v>
      </c>
      <c r="Y48" s="1">
        <v>146085656.80660111</v>
      </c>
      <c r="Z48" s="1">
        <v>24.636521287380383</v>
      </c>
      <c r="AA48" s="1">
        <v>2.596361851068363E-5</v>
      </c>
    </row>
    <row r="49" spans="2:30" x14ac:dyDescent="0.25">
      <c r="B49" s="7">
        <v>13</v>
      </c>
      <c r="C49" s="7">
        <v>4100</v>
      </c>
      <c r="D49" s="7">
        <v>304</v>
      </c>
      <c r="E49" s="7">
        <v>95200</v>
      </c>
      <c r="G49" s="1" t="s">
        <v>12</v>
      </c>
      <c r="H49" s="1">
        <v>14</v>
      </c>
      <c r="I49" s="1">
        <v>45639002.298291117</v>
      </c>
      <c r="J49" s="14">
        <v>3259928.7355922228</v>
      </c>
      <c r="K49" s="1"/>
      <c r="L49" s="1"/>
      <c r="Q49" s="7">
        <v>13</v>
      </c>
      <c r="R49" s="7">
        <v>7395</v>
      </c>
      <c r="S49" s="7">
        <v>1394</v>
      </c>
      <c r="T49" s="7">
        <v>273313</v>
      </c>
      <c r="V49" s="1" t="s">
        <v>12</v>
      </c>
      <c r="W49" s="1">
        <v>14</v>
      </c>
      <c r="X49" s="1">
        <v>83014934.269150749</v>
      </c>
      <c r="Y49" s="11">
        <v>5929638.1620821962</v>
      </c>
      <c r="Z49" s="1"/>
      <c r="AA49" s="1"/>
    </row>
    <row r="50" spans="2:30" ht="15.75" thickBot="1" x14ac:dyDescent="0.3">
      <c r="B50" s="7">
        <v>14</v>
      </c>
      <c r="C50" s="7">
        <v>12501</v>
      </c>
      <c r="D50" s="7">
        <v>438</v>
      </c>
      <c r="E50" s="7">
        <v>345801</v>
      </c>
      <c r="G50" s="2" t="s">
        <v>13</v>
      </c>
      <c r="H50" s="2">
        <v>16</v>
      </c>
      <c r="I50" s="2">
        <v>244837592</v>
      </c>
      <c r="J50" s="2"/>
      <c r="K50" s="2"/>
      <c r="L50" s="2"/>
      <c r="Q50" s="7">
        <v>14</v>
      </c>
      <c r="R50" s="7">
        <v>10500</v>
      </c>
      <c r="S50" s="7">
        <v>33</v>
      </c>
      <c r="T50" s="7">
        <v>293580</v>
      </c>
      <c r="V50" s="2" t="s">
        <v>13</v>
      </c>
      <c r="W50" s="2">
        <v>16</v>
      </c>
      <c r="X50" s="2">
        <v>375186247.88235295</v>
      </c>
      <c r="Y50" s="2"/>
      <c r="Z50" s="2"/>
      <c r="AA50" s="2"/>
    </row>
    <row r="51" spans="2:30" ht="15.75" thickBot="1" x14ac:dyDescent="0.3">
      <c r="B51" s="7">
        <v>15</v>
      </c>
      <c r="C51" s="7">
        <v>2977</v>
      </c>
      <c r="D51" s="7">
        <v>445</v>
      </c>
      <c r="E51" s="7">
        <v>26194</v>
      </c>
      <c r="Q51" s="7">
        <v>15</v>
      </c>
      <c r="R51" s="7">
        <v>12501</v>
      </c>
      <c r="S51" s="7">
        <v>438</v>
      </c>
      <c r="T51" s="7">
        <v>345801</v>
      </c>
    </row>
    <row r="52" spans="2:30" x14ac:dyDescent="0.25">
      <c r="B52" s="7">
        <v>16</v>
      </c>
      <c r="C52" s="7">
        <v>191</v>
      </c>
      <c r="D52" s="7">
        <v>875</v>
      </c>
      <c r="E52" s="7">
        <v>27500</v>
      </c>
      <c r="G52" s="3"/>
      <c r="H52" s="3" t="s">
        <v>20</v>
      </c>
      <c r="I52" s="3" t="s">
        <v>8</v>
      </c>
      <c r="J52" s="3" t="s">
        <v>21</v>
      </c>
      <c r="K52" s="3" t="s">
        <v>22</v>
      </c>
      <c r="L52" s="3" t="s">
        <v>23</v>
      </c>
      <c r="M52" s="3" t="s">
        <v>24</v>
      </c>
      <c r="N52" s="3" t="s">
        <v>25</v>
      </c>
      <c r="O52" s="3" t="s">
        <v>26</v>
      </c>
      <c r="Q52" s="7">
        <v>16</v>
      </c>
      <c r="R52" s="7">
        <v>13059</v>
      </c>
      <c r="S52" s="7">
        <v>48</v>
      </c>
      <c r="T52" s="7">
        <v>467718</v>
      </c>
      <c r="V52" s="3"/>
      <c r="W52" s="3" t="s">
        <v>20</v>
      </c>
      <c r="X52" s="3" t="s">
        <v>8</v>
      </c>
      <c r="Y52" s="3" t="s">
        <v>21</v>
      </c>
      <c r="Z52" s="3" t="s">
        <v>22</v>
      </c>
      <c r="AA52" s="3" t="s">
        <v>23</v>
      </c>
      <c r="AB52" s="3" t="s">
        <v>24</v>
      </c>
      <c r="AC52" s="3" t="s">
        <v>25</v>
      </c>
      <c r="AD52" s="3" t="s">
        <v>26</v>
      </c>
    </row>
    <row r="53" spans="2:30" x14ac:dyDescent="0.25">
      <c r="B53" s="7">
        <v>17</v>
      </c>
      <c r="C53" s="7">
        <v>7395</v>
      </c>
      <c r="D53" s="7">
        <v>1394</v>
      </c>
      <c r="E53" s="7">
        <v>273313</v>
      </c>
      <c r="G53" s="1" t="s">
        <v>14</v>
      </c>
      <c r="H53" s="1">
        <v>1018.4838091855036</v>
      </c>
      <c r="I53" s="1">
        <v>658.30939859138539</v>
      </c>
      <c r="J53" s="1">
        <v>1.5471202619388387</v>
      </c>
      <c r="K53" s="1">
        <v>0.14413667937726984</v>
      </c>
      <c r="L53" s="1">
        <v>-393.44942544447554</v>
      </c>
      <c r="M53" s="1">
        <v>2430.4170438154824</v>
      </c>
      <c r="N53" s="1">
        <v>-393.44942544447554</v>
      </c>
      <c r="O53" s="1">
        <v>2430.4170438154824</v>
      </c>
      <c r="Q53" s="7">
        <v>17</v>
      </c>
      <c r="R53" s="7">
        <v>15127</v>
      </c>
      <c r="S53" s="7">
        <v>56</v>
      </c>
      <c r="T53" s="7">
        <v>528690</v>
      </c>
      <c r="V53" s="1" t="s">
        <v>14</v>
      </c>
      <c r="W53" s="1">
        <v>616.7552850508373</v>
      </c>
      <c r="X53" s="1">
        <v>994.0129286643047</v>
      </c>
      <c r="Y53" s="1">
        <v>0.62047008370363577</v>
      </c>
      <c r="Z53" s="1">
        <v>0.54491708438692699</v>
      </c>
      <c r="AA53" s="1">
        <v>-1515.1904119665537</v>
      </c>
      <c r="AB53" s="1">
        <v>2748.7009820682283</v>
      </c>
      <c r="AC53" s="1">
        <v>-1515.1904119665537</v>
      </c>
      <c r="AD53" s="1">
        <v>2748.7009820682283</v>
      </c>
    </row>
    <row r="54" spans="2:30" x14ac:dyDescent="0.25">
      <c r="G54" s="1" t="s">
        <v>27</v>
      </c>
      <c r="H54" s="1">
        <v>-2.4415495228379136</v>
      </c>
      <c r="I54" s="1">
        <v>1.4720990277833994</v>
      </c>
      <c r="J54" s="1">
        <v>-1.6585497828323792</v>
      </c>
      <c r="K54" s="1">
        <v>0.11943386887541618</v>
      </c>
      <c r="L54" s="1">
        <v>-5.5988879209244908</v>
      </c>
      <c r="M54" s="1">
        <v>0.71578887524866364</v>
      </c>
      <c r="N54" s="1">
        <v>-5.5988879209244908</v>
      </c>
      <c r="O54" s="1">
        <v>0.71578887524866364</v>
      </c>
      <c r="V54" s="1" t="s">
        <v>27</v>
      </c>
      <c r="W54" s="1">
        <v>0.55416326566848084</v>
      </c>
      <c r="X54" s="1">
        <v>1.8933542858695571</v>
      </c>
      <c r="Y54" s="1">
        <v>0.29268862663702233</v>
      </c>
      <c r="Z54" s="1">
        <v>0.77405329144971757</v>
      </c>
      <c r="AA54" s="1">
        <v>-3.5066778021766662</v>
      </c>
      <c r="AB54" s="1">
        <v>4.6150043335136282</v>
      </c>
      <c r="AC54" s="1">
        <v>-3.5066778021766662</v>
      </c>
      <c r="AD54" s="1">
        <v>4.6150043335136282</v>
      </c>
    </row>
    <row r="55" spans="2:30" ht="15.75" thickBot="1" x14ac:dyDescent="0.3">
      <c r="G55" s="2" t="s">
        <v>28</v>
      </c>
      <c r="H55" s="2">
        <v>3.7536851607940028E-2</v>
      </c>
      <c r="I55" s="2">
        <v>4.9432564344519727E-3</v>
      </c>
      <c r="J55" s="2">
        <v>7.5935473115105543</v>
      </c>
      <c r="K55" s="2">
        <v>2.49929248589139E-6</v>
      </c>
      <c r="L55" s="2">
        <v>2.6934621012363408E-2</v>
      </c>
      <c r="M55" s="2">
        <v>4.8139082203516648E-2</v>
      </c>
      <c r="N55" s="2">
        <v>2.6934621012363408E-2</v>
      </c>
      <c r="O55" s="2">
        <v>4.8139082203516648E-2</v>
      </c>
      <c r="V55" s="2" t="s">
        <v>28</v>
      </c>
      <c r="W55" s="2">
        <v>2.7396933892540481E-2</v>
      </c>
      <c r="X55" s="2">
        <v>3.9563847295212484E-3</v>
      </c>
      <c r="Y55" s="2">
        <v>6.9247395704754204</v>
      </c>
      <c r="Z55" s="2">
        <v>7.0408985372579477E-6</v>
      </c>
      <c r="AA55" s="2">
        <v>1.8911332592382025E-2</v>
      </c>
      <c r="AB55" s="2">
        <v>3.5882535192698933E-2</v>
      </c>
      <c r="AC55" s="2">
        <v>1.8911332592382025E-2</v>
      </c>
      <c r="AD55" s="2">
        <v>3.5882535192698933E-2</v>
      </c>
    </row>
    <row r="76" spans="7:9" x14ac:dyDescent="0.25">
      <c r="G76" s="1"/>
      <c r="H76" s="1"/>
      <c r="I76" s="1"/>
    </row>
    <row r="77" spans="7:9" x14ac:dyDescent="0.25">
      <c r="G77" s="1"/>
      <c r="H77" s="1"/>
      <c r="I77" s="1"/>
    </row>
    <row r="78" spans="7:9" ht="15.75" thickBot="1" x14ac:dyDescent="0.3">
      <c r="G78" s="1"/>
      <c r="H78" s="2"/>
      <c r="I78" s="2"/>
    </row>
  </sheetData>
  <sortState ref="R4:T53">
    <sortCondition ref="T4:T5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78"/>
  <sheetViews>
    <sheetView topLeftCell="A67" workbookViewId="0">
      <selection activeCell="A2" sqref="A2:O88"/>
    </sheetView>
  </sheetViews>
  <sheetFormatPr baseColWidth="10" defaultRowHeight="15" x14ac:dyDescent="0.25"/>
  <cols>
    <col min="17" max="17" width="22" customWidth="1"/>
  </cols>
  <sheetData>
    <row r="2" spans="2:12" x14ac:dyDescent="0.25">
      <c r="C2" t="s">
        <v>0</v>
      </c>
      <c r="D2" t="s">
        <v>1</v>
      </c>
      <c r="E2" t="s">
        <v>2</v>
      </c>
    </row>
    <row r="4" spans="2:12" x14ac:dyDescent="0.25">
      <c r="B4">
        <v>1</v>
      </c>
      <c r="C4">
        <v>156</v>
      </c>
      <c r="D4">
        <v>5</v>
      </c>
      <c r="E4">
        <v>29765</v>
      </c>
      <c r="G4" t="s">
        <v>3</v>
      </c>
    </row>
    <row r="5" spans="2:12" ht="15.75" thickBot="1" x14ac:dyDescent="0.3">
      <c r="B5">
        <v>2</v>
      </c>
      <c r="C5">
        <v>182</v>
      </c>
      <c r="D5">
        <v>9</v>
      </c>
      <c r="E5">
        <v>25313</v>
      </c>
    </row>
    <row r="6" spans="2:12" x14ac:dyDescent="0.25">
      <c r="B6">
        <v>3</v>
      </c>
      <c r="C6">
        <v>630</v>
      </c>
      <c r="D6">
        <v>10</v>
      </c>
      <c r="E6">
        <v>16100</v>
      </c>
      <c r="G6" s="4" t="s">
        <v>4</v>
      </c>
      <c r="H6" s="4"/>
    </row>
    <row r="7" spans="2:12" x14ac:dyDescent="0.25">
      <c r="B7">
        <v>4</v>
      </c>
      <c r="C7">
        <v>714</v>
      </c>
      <c r="D7">
        <v>17</v>
      </c>
      <c r="E7">
        <v>32408</v>
      </c>
      <c r="G7" s="1" t="s">
        <v>5</v>
      </c>
      <c r="H7" s="1">
        <v>0.90266558808012842</v>
      </c>
    </row>
    <row r="8" spans="2:12" x14ac:dyDescent="0.25">
      <c r="B8">
        <v>5</v>
      </c>
      <c r="C8">
        <v>950</v>
      </c>
      <c r="D8">
        <v>17</v>
      </c>
      <c r="E8">
        <v>270000</v>
      </c>
      <c r="G8" s="1" t="s">
        <v>6</v>
      </c>
      <c r="H8" s="1">
        <v>0.81480516390404412</v>
      </c>
    </row>
    <row r="9" spans="2:12" x14ac:dyDescent="0.25">
      <c r="B9">
        <v>6</v>
      </c>
      <c r="C9">
        <v>625</v>
      </c>
      <c r="D9">
        <v>18</v>
      </c>
      <c r="E9">
        <v>18100</v>
      </c>
      <c r="G9" s="1" t="s">
        <v>7</v>
      </c>
      <c r="H9" s="1">
        <v>0.80692453258081198</v>
      </c>
    </row>
    <row r="10" spans="2:12" x14ac:dyDescent="0.25">
      <c r="B10">
        <v>7</v>
      </c>
      <c r="C10">
        <v>490</v>
      </c>
      <c r="D10">
        <v>21</v>
      </c>
      <c r="E10">
        <v>17636</v>
      </c>
      <c r="G10" s="1" t="s">
        <v>8</v>
      </c>
      <c r="H10" s="1">
        <v>1655.8287611686046</v>
      </c>
    </row>
    <row r="11" spans="2:12" ht="15.75" thickBot="1" x14ac:dyDescent="0.3">
      <c r="B11">
        <v>8</v>
      </c>
      <c r="C11">
        <v>203</v>
      </c>
      <c r="D11">
        <v>23</v>
      </c>
      <c r="E11">
        <v>16762</v>
      </c>
      <c r="G11" s="2" t="s">
        <v>9</v>
      </c>
      <c r="H11" s="2">
        <v>50</v>
      </c>
    </row>
    <row r="12" spans="2:12" x14ac:dyDescent="0.25">
      <c r="B12">
        <v>9</v>
      </c>
      <c r="C12">
        <v>1400</v>
      </c>
      <c r="D12">
        <v>29</v>
      </c>
      <c r="E12">
        <v>41000</v>
      </c>
    </row>
    <row r="13" spans="2:12" ht="15.75" thickBot="1" x14ac:dyDescent="0.3">
      <c r="B13">
        <v>10</v>
      </c>
      <c r="C13">
        <v>800</v>
      </c>
      <c r="D13">
        <v>30</v>
      </c>
      <c r="E13">
        <v>21000</v>
      </c>
      <c r="G13" t="s">
        <v>10</v>
      </c>
    </row>
    <row r="14" spans="2:12" x14ac:dyDescent="0.25">
      <c r="B14">
        <v>11</v>
      </c>
      <c r="C14">
        <v>224</v>
      </c>
      <c r="D14">
        <v>30</v>
      </c>
      <c r="E14">
        <v>23000</v>
      </c>
      <c r="G14" s="3"/>
      <c r="H14" s="3" t="s">
        <v>15</v>
      </c>
      <c r="I14" s="3" t="s">
        <v>16</v>
      </c>
      <c r="J14" s="3" t="s">
        <v>17</v>
      </c>
      <c r="K14" s="3" t="s">
        <v>18</v>
      </c>
      <c r="L14" s="3" t="s">
        <v>19</v>
      </c>
    </row>
    <row r="15" spans="2:12" x14ac:dyDescent="0.25">
      <c r="B15">
        <v>12</v>
      </c>
      <c r="C15">
        <v>752</v>
      </c>
      <c r="D15">
        <v>30</v>
      </c>
      <c r="E15">
        <v>15867</v>
      </c>
      <c r="G15" s="1" t="s">
        <v>11</v>
      </c>
      <c r="H15" s="1">
        <v>2</v>
      </c>
      <c r="I15" s="1">
        <v>566961542.84328175</v>
      </c>
      <c r="J15" s="1">
        <v>283480771.42164087</v>
      </c>
      <c r="K15" s="1">
        <v>103.39338696152328</v>
      </c>
      <c r="L15" s="1">
        <v>6.1557150926382032E-18</v>
      </c>
    </row>
    <row r="16" spans="2:12" x14ac:dyDescent="0.25">
      <c r="B16">
        <v>13</v>
      </c>
      <c r="C16">
        <v>10500</v>
      </c>
      <c r="D16">
        <v>33</v>
      </c>
      <c r="E16">
        <v>293580</v>
      </c>
      <c r="G16" s="1" t="s">
        <v>12</v>
      </c>
      <c r="H16" s="1">
        <v>47</v>
      </c>
      <c r="I16" s="1">
        <v>128863137.65671834</v>
      </c>
      <c r="J16" s="1">
        <v>2741768.8863131562</v>
      </c>
      <c r="K16" s="1"/>
      <c r="L16" s="1"/>
    </row>
    <row r="17" spans="2:18" ht="15.75" thickBot="1" x14ac:dyDescent="0.3">
      <c r="B17">
        <v>14</v>
      </c>
      <c r="C17">
        <v>700</v>
      </c>
      <c r="D17">
        <v>37</v>
      </c>
      <c r="E17">
        <v>36239</v>
      </c>
      <c r="G17" s="2" t="s">
        <v>13</v>
      </c>
      <c r="H17" s="2">
        <v>49</v>
      </c>
      <c r="I17" s="2">
        <v>695824680.50000012</v>
      </c>
      <c r="J17" s="2"/>
      <c r="K17" s="2"/>
      <c r="L17" s="2"/>
    </row>
    <row r="18" spans="2:18" ht="15.75" thickBot="1" x14ac:dyDescent="0.3">
      <c r="B18">
        <v>15</v>
      </c>
      <c r="C18">
        <v>770</v>
      </c>
      <c r="D18">
        <v>42</v>
      </c>
      <c r="E18">
        <v>15104</v>
      </c>
    </row>
    <row r="19" spans="2:18" x14ac:dyDescent="0.25">
      <c r="B19">
        <v>16</v>
      </c>
      <c r="C19">
        <v>800</v>
      </c>
      <c r="D19">
        <v>44</v>
      </c>
      <c r="E19">
        <v>22000</v>
      </c>
      <c r="G19" s="3"/>
      <c r="H19" s="3" t="s">
        <v>20</v>
      </c>
      <c r="I19" s="3" t="s">
        <v>8</v>
      </c>
      <c r="J19" s="3" t="s">
        <v>21</v>
      </c>
      <c r="K19" s="3" t="s">
        <v>22</v>
      </c>
      <c r="L19" s="3" t="s">
        <v>23</v>
      </c>
      <c r="M19" s="3" t="s">
        <v>24</v>
      </c>
      <c r="N19" s="3" t="s">
        <v>25</v>
      </c>
      <c r="O19" s="3" t="s">
        <v>26</v>
      </c>
    </row>
    <row r="20" spans="2:18" x14ac:dyDescent="0.25">
      <c r="B20">
        <v>17</v>
      </c>
      <c r="C20">
        <v>13059</v>
      </c>
      <c r="D20">
        <v>48</v>
      </c>
      <c r="E20">
        <v>467718</v>
      </c>
      <c r="G20" s="1" t="s">
        <v>14</v>
      </c>
      <c r="H20" s="1">
        <v>285.54445385951431</v>
      </c>
      <c r="I20" s="1">
        <v>304.18740843844643</v>
      </c>
      <c r="J20" s="1">
        <v>0.93871227387538425</v>
      </c>
      <c r="K20" s="1">
        <v>0.35267776077736246</v>
      </c>
      <c r="L20" s="1">
        <v>-326.40167946257236</v>
      </c>
      <c r="M20" s="1">
        <v>897.49058718160097</v>
      </c>
      <c r="N20" s="1">
        <v>-326.40167946257236</v>
      </c>
      <c r="O20" s="1">
        <v>897.49058718160097</v>
      </c>
    </row>
    <row r="21" spans="2:18" x14ac:dyDescent="0.25">
      <c r="B21">
        <v>18</v>
      </c>
      <c r="C21">
        <v>789</v>
      </c>
      <c r="D21">
        <v>52</v>
      </c>
      <c r="E21">
        <v>20000</v>
      </c>
      <c r="G21" s="1" t="s">
        <v>27</v>
      </c>
      <c r="H21" s="1">
        <v>0.52599318247987092</v>
      </c>
      <c r="I21" s="1">
        <v>1.0437209306679529</v>
      </c>
      <c r="J21" s="1">
        <v>0.50395959975934335</v>
      </c>
      <c r="K21" s="1">
        <v>0.61664403175290561</v>
      </c>
      <c r="L21" s="1">
        <v>-1.5737024987725872</v>
      </c>
      <c r="M21" s="1">
        <v>2.625688863732329</v>
      </c>
      <c r="N21" s="1">
        <v>-1.5737024987725872</v>
      </c>
      <c r="O21" s="1">
        <v>2.625688863732329</v>
      </c>
    </row>
    <row r="22" spans="2:18" ht="15.75" thickBot="1" x14ac:dyDescent="0.3">
      <c r="B22">
        <v>19</v>
      </c>
      <c r="C22">
        <v>768</v>
      </c>
      <c r="D22">
        <v>54</v>
      </c>
      <c r="E22">
        <v>18800</v>
      </c>
      <c r="G22" s="2" t="s">
        <v>28</v>
      </c>
      <c r="H22" s="2">
        <v>2.8512397552555462E-2</v>
      </c>
      <c r="I22" s="2">
        <v>2.0520569922128171E-3</v>
      </c>
      <c r="J22" s="2">
        <v>13.894544674321825</v>
      </c>
      <c r="K22" s="2">
        <v>2.9215689167565373E-18</v>
      </c>
      <c r="L22" s="2">
        <v>2.4384191364838489E-2</v>
      </c>
      <c r="M22" s="2">
        <v>3.2640603740272431E-2</v>
      </c>
      <c r="N22" s="2">
        <v>2.4384191364838489E-2</v>
      </c>
      <c r="O22" s="2">
        <v>3.2640603740272431E-2</v>
      </c>
    </row>
    <row r="23" spans="2:18" x14ac:dyDescent="0.25">
      <c r="B23">
        <v>20</v>
      </c>
      <c r="C23">
        <v>15127</v>
      </c>
      <c r="D23">
        <v>56</v>
      </c>
      <c r="E23">
        <v>528690</v>
      </c>
    </row>
    <row r="24" spans="2:18" x14ac:dyDescent="0.25">
      <c r="B24">
        <v>21</v>
      </c>
      <c r="C24">
        <v>103</v>
      </c>
      <c r="D24">
        <v>61</v>
      </c>
      <c r="E24">
        <v>15000</v>
      </c>
    </row>
    <row r="25" spans="2:18" x14ac:dyDescent="0.25">
      <c r="B25">
        <v>22</v>
      </c>
      <c r="C25">
        <v>660</v>
      </c>
      <c r="D25">
        <v>62</v>
      </c>
      <c r="E25">
        <v>14500</v>
      </c>
    </row>
    <row r="26" spans="2:18" x14ac:dyDescent="0.25">
      <c r="B26">
        <v>23</v>
      </c>
      <c r="C26">
        <v>800</v>
      </c>
      <c r="D26">
        <v>71</v>
      </c>
      <c r="E26">
        <v>14600</v>
      </c>
      <c r="G26" t="s">
        <v>29</v>
      </c>
    </row>
    <row r="27" spans="2:18" ht="15.75" thickBot="1" x14ac:dyDescent="0.3">
      <c r="B27">
        <v>24</v>
      </c>
      <c r="C27">
        <v>1398</v>
      </c>
      <c r="D27">
        <v>77</v>
      </c>
      <c r="E27">
        <v>45993</v>
      </c>
    </row>
    <row r="28" spans="2:18" x14ac:dyDescent="0.25">
      <c r="B28">
        <v>25</v>
      </c>
      <c r="C28">
        <v>2791</v>
      </c>
      <c r="D28">
        <v>80</v>
      </c>
      <c r="E28">
        <v>54433</v>
      </c>
      <c r="G28" s="3" t="s">
        <v>30</v>
      </c>
      <c r="H28" s="3" t="s">
        <v>31</v>
      </c>
      <c r="I28" s="3" t="s">
        <v>12</v>
      </c>
      <c r="J28" s="5" t="s">
        <v>32</v>
      </c>
      <c r="K28" t="s">
        <v>1</v>
      </c>
      <c r="L28" t="s">
        <v>2</v>
      </c>
      <c r="M28" t="s">
        <v>51</v>
      </c>
      <c r="N28" s="5" t="s">
        <v>52</v>
      </c>
      <c r="O28" s="5" t="s">
        <v>53</v>
      </c>
      <c r="Q28" t="s">
        <v>3</v>
      </c>
    </row>
    <row r="29" spans="2:18" ht="15.75" thickBot="1" x14ac:dyDescent="0.3">
      <c r="B29">
        <v>26</v>
      </c>
      <c r="C29">
        <v>1030</v>
      </c>
      <c r="D29">
        <v>82</v>
      </c>
      <c r="E29">
        <v>33250</v>
      </c>
      <c r="G29" s="1">
        <v>1</v>
      </c>
      <c r="H29" s="1">
        <v>1136.8459329237271</v>
      </c>
      <c r="I29" s="1">
        <v>-980.8459329237271</v>
      </c>
      <c r="J29">
        <f>+I29*I29</f>
        <v>962058.74413301656</v>
      </c>
      <c r="K29">
        <v>5</v>
      </c>
      <c r="L29">
        <v>29765</v>
      </c>
      <c r="M29">
        <f>+K29*K29</f>
        <v>25</v>
      </c>
      <c r="N29">
        <f>+L29*L29</f>
        <v>885955225</v>
      </c>
      <c r="O29">
        <f>+K29*L29</f>
        <v>148825</v>
      </c>
    </row>
    <row r="30" spans="2:18" x14ac:dyDescent="0.25">
      <c r="B30">
        <v>27</v>
      </c>
      <c r="C30">
        <v>881</v>
      </c>
      <c r="D30">
        <v>87</v>
      </c>
      <c r="E30">
        <v>27000</v>
      </c>
      <c r="G30" s="1">
        <v>2</v>
      </c>
      <c r="H30" s="1">
        <v>1012.0127117496695</v>
      </c>
      <c r="I30" s="1">
        <v>-830.01271174966951</v>
      </c>
      <c r="J30">
        <f t="shared" ref="J30:J78" si="0">+I30*I30</f>
        <v>688921.1016660399</v>
      </c>
      <c r="K30">
        <v>9</v>
      </c>
      <c r="L30">
        <v>25313</v>
      </c>
      <c r="M30">
        <f t="shared" ref="M30:M78" si="1">+K30*K30</f>
        <v>81</v>
      </c>
      <c r="N30">
        <f t="shared" ref="N30:N78" si="2">+L30*L30</f>
        <v>640747969</v>
      </c>
      <c r="O30">
        <f t="shared" ref="O30:O78" si="3">+K30*L30</f>
        <v>227817</v>
      </c>
      <c r="Q30" s="4" t="s">
        <v>4</v>
      </c>
      <c r="R30" s="4"/>
    </row>
    <row r="31" spans="2:18" x14ac:dyDescent="0.25">
      <c r="B31">
        <v>28</v>
      </c>
      <c r="C31">
        <v>3742</v>
      </c>
      <c r="D31">
        <v>87</v>
      </c>
      <c r="E31">
        <v>94962</v>
      </c>
      <c r="G31" s="1">
        <v>3</v>
      </c>
      <c r="H31" s="1">
        <v>749.85398628045596</v>
      </c>
      <c r="I31" s="1">
        <v>-119.85398628045596</v>
      </c>
      <c r="J31">
        <f t="shared" si="0"/>
        <v>14364.978027315725</v>
      </c>
      <c r="K31">
        <v>10</v>
      </c>
      <c r="L31">
        <v>16100</v>
      </c>
      <c r="M31">
        <f t="shared" si="1"/>
        <v>100</v>
      </c>
      <c r="N31">
        <f t="shared" si="2"/>
        <v>259210000</v>
      </c>
      <c r="O31">
        <f t="shared" si="3"/>
        <v>161000</v>
      </c>
      <c r="Q31" s="1" t="s">
        <v>5</v>
      </c>
      <c r="R31" s="1">
        <v>0.53798501722099479</v>
      </c>
    </row>
    <row r="32" spans="2:18" x14ac:dyDescent="0.25">
      <c r="B32">
        <v>29</v>
      </c>
      <c r="C32">
        <v>944</v>
      </c>
      <c r="D32">
        <v>88</v>
      </c>
      <c r="E32">
        <v>36994</v>
      </c>
      <c r="G32" s="1">
        <v>4</v>
      </c>
      <c r="H32" s="1">
        <v>1218.5161178448895</v>
      </c>
      <c r="I32" s="1">
        <v>-504.51611784488955</v>
      </c>
      <c r="J32">
        <f t="shared" si="0"/>
        <v>254536.51316527848</v>
      </c>
      <c r="K32">
        <v>17</v>
      </c>
      <c r="L32">
        <v>32408</v>
      </c>
      <c r="M32">
        <f t="shared" si="1"/>
        <v>289</v>
      </c>
      <c r="N32">
        <f t="shared" si="2"/>
        <v>1050278464</v>
      </c>
      <c r="O32">
        <f t="shared" si="3"/>
        <v>550936</v>
      </c>
      <c r="Q32" s="1" t="s">
        <v>6</v>
      </c>
      <c r="R32" s="1">
        <v>0.289427878754274</v>
      </c>
    </row>
    <row r="33" spans="2:25" x14ac:dyDescent="0.25">
      <c r="B33">
        <v>30</v>
      </c>
      <c r="C33">
        <v>1550</v>
      </c>
      <c r="D33">
        <v>93</v>
      </c>
      <c r="E33">
        <v>37800</v>
      </c>
      <c r="G33" s="1">
        <v>5</v>
      </c>
      <c r="H33" s="1">
        <v>7992.833677151646</v>
      </c>
      <c r="I33" s="1">
        <v>-7042.833677151646</v>
      </c>
      <c r="J33">
        <f t="shared" si="0"/>
        <v>49601506.204021379</v>
      </c>
      <c r="K33">
        <v>17</v>
      </c>
      <c r="L33">
        <v>270000</v>
      </c>
      <c r="M33">
        <f t="shared" si="1"/>
        <v>289</v>
      </c>
      <c r="N33">
        <f t="shared" si="2"/>
        <v>72900000000</v>
      </c>
      <c r="O33">
        <f t="shared" si="3"/>
        <v>4590000</v>
      </c>
      <c r="Q33" s="1" t="s">
        <v>7</v>
      </c>
      <c r="R33" s="1">
        <v>0.20868104679453242</v>
      </c>
    </row>
    <row r="34" spans="2:25" x14ac:dyDescent="0.25">
      <c r="B34">
        <v>31</v>
      </c>
      <c r="C34">
        <v>1000</v>
      </c>
      <c r="D34">
        <v>97</v>
      </c>
      <c r="E34">
        <v>23084</v>
      </c>
      <c r="G34" s="1">
        <v>6</v>
      </c>
      <c r="H34" s="1">
        <v>811.08672684540579</v>
      </c>
      <c r="I34" s="1">
        <v>-186.08672684540579</v>
      </c>
      <c r="J34">
        <f t="shared" si="0"/>
        <v>34628.269908036666</v>
      </c>
      <c r="K34">
        <v>18</v>
      </c>
      <c r="L34">
        <v>18100</v>
      </c>
      <c r="M34">
        <f t="shared" si="1"/>
        <v>324</v>
      </c>
      <c r="N34">
        <f t="shared" si="2"/>
        <v>327610000</v>
      </c>
      <c r="O34">
        <f t="shared" si="3"/>
        <v>325800</v>
      </c>
      <c r="Q34" s="1" t="s">
        <v>8</v>
      </c>
      <c r="R34" s="1">
        <v>7749207.9279002286</v>
      </c>
    </row>
    <row r="35" spans="2:25" ht="15.75" thickBot="1" x14ac:dyDescent="0.3">
      <c r="B35">
        <v>32</v>
      </c>
      <c r="C35">
        <v>1100</v>
      </c>
      <c r="D35">
        <v>97</v>
      </c>
      <c r="E35">
        <v>23208</v>
      </c>
      <c r="G35" s="1">
        <v>7</v>
      </c>
      <c r="H35" s="1">
        <v>799.43495392845966</v>
      </c>
      <c r="I35" s="1">
        <v>-309.43495392845966</v>
      </c>
      <c r="J35">
        <f t="shared" si="0"/>
        <v>95749.99071270795</v>
      </c>
      <c r="K35">
        <v>21</v>
      </c>
      <c r="L35">
        <v>17636</v>
      </c>
      <c r="M35">
        <f t="shared" si="1"/>
        <v>441</v>
      </c>
      <c r="N35">
        <f t="shared" si="2"/>
        <v>311028496</v>
      </c>
      <c r="O35">
        <f t="shared" si="3"/>
        <v>370356</v>
      </c>
      <c r="Q35" s="2" t="s">
        <v>9</v>
      </c>
      <c r="R35" s="2">
        <v>50</v>
      </c>
    </row>
    <row r="36" spans="2:25" x14ac:dyDescent="0.25">
      <c r="B36">
        <v>33</v>
      </c>
      <c r="C36">
        <v>2017</v>
      </c>
      <c r="D36">
        <v>99</v>
      </c>
      <c r="E36">
        <v>58157</v>
      </c>
      <c r="G36" s="1">
        <v>8</v>
      </c>
      <c r="H36" s="1">
        <v>775.56710483248594</v>
      </c>
      <c r="I36" s="1">
        <v>-572.56710483248594</v>
      </c>
      <c r="J36">
        <f t="shared" si="0"/>
        <v>327833.08953625493</v>
      </c>
      <c r="K36">
        <v>23</v>
      </c>
      <c r="L36">
        <v>16762</v>
      </c>
      <c r="M36">
        <f t="shared" si="1"/>
        <v>529</v>
      </c>
      <c r="N36">
        <f t="shared" si="2"/>
        <v>280964644</v>
      </c>
      <c r="O36">
        <f t="shared" si="3"/>
        <v>385526</v>
      </c>
    </row>
    <row r="37" spans="2:25" ht="15.75" thickBot="1" x14ac:dyDescent="0.3">
      <c r="B37">
        <v>34</v>
      </c>
      <c r="C37">
        <v>1040</v>
      </c>
      <c r="D37">
        <v>100</v>
      </c>
      <c r="E37">
        <v>22680</v>
      </c>
      <c r="G37" s="1">
        <v>9</v>
      </c>
      <c r="H37" s="1">
        <v>1469.8065558062044</v>
      </c>
      <c r="I37" s="1">
        <v>-69.806555806204415</v>
      </c>
      <c r="J37">
        <f t="shared" si="0"/>
        <v>4872.9552335247308</v>
      </c>
      <c r="K37">
        <v>29</v>
      </c>
      <c r="L37">
        <v>41000</v>
      </c>
      <c r="M37">
        <f t="shared" si="1"/>
        <v>841</v>
      </c>
      <c r="N37">
        <f t="shared" si="2"/>
        <v>1681000000</v>
      </c>
      <c r="O37">
        <f t="shared" si="3"/>
        <v>1189000</v>
      </c>
      <c r="Q37" t="s">
        <v>10</v>
      </c>
    </row>
    <row r="38" spans="2:25" x14ac:dyDescent="0.25">
      <c r="B38">
        <v>35</v>
      </c>
      <c r="C38">
        <v>1256</v>
      </c>
      <c r="D38">
        <v>108</v>
      </c>
      <c r="E38">
        <v>33179</v>
      </c>
      <c r="G38" s="1">
        <v>10</v>
      </c>
      <c r="H38" s="1">
        <v>900.08459793757515</v>
      </c>
      <c r="I38" s="1">
        <v>-100.08459793757515</v>
      </c>
      <c r="J38">
        <f t="shared" si="0"/>
        <v>10016.926744326072</v>
      </c>
      <c r="K38">
        <v>30</v>
      </c>
      <c r="L38">
        <v>21000</v>
      </c>
      <c r="M38">
        <f t="shared" si="1"/>
        <v>900</v>
      </c>
      <c r="N38">
        <f t="shared" si="2"/>
        <v>441000000</v>
      </c>
      <c r="O38">
        <f t="shared" si="3"/>
        <v>630000</v>
      </c>
      <c r="Q38" s="3"/>
      <c r="R38" s="3" t="s">
        <v>15</v>
      </c>
      <c r="S38" s="3" t="s">
        <v>16</v>
      </c>
      <c r="T38" s="3" t="s">
        <v>17</v>
      </c>
      <c r="U38" s="3" t="s">
        <v>18</v>
      </c>
      <c r="V38" s="3" t="s">
        <v>19</v>
      </c>
    </row>
    <row r="39" spans="2:25" x14ac:dyDescent="0.25">
      <c r="B39">
        <v>36</v>
      </c>
      <c r="C39">
        <v>4000</v>
      </c>
      <c r="D39">
        <v>108</v>
      </c>
      <c r="E39">
        <v>129000</v>
      </c>
      <c r="G39" s="1">
        <v>11</v>
      </c>
      <c r="H39" s="1">
        <v>957.10939304268607</v>
      </c>
      <c r="I39" s="1">
        <v>-733.10939304268607</v>
      </c>
      <c r="J39">
        <f t="shared" si="0"/>
        <v>537449.38216741558</v>
      </c>
      <c r="K39">
        <v>30</v>
      </c>
      <c r="L39">
        <v>23000</v>
      </c>
      <c r="M39">
        <f t="shared" si="1"/>
        <v>900</v>
      </c>
      <c r="N39">
        <f t="shared" si="2"/>
        <v>529000000</v>
      </c>
      <c r="O39">
        <f t="shared" si="3"/>
        <v>690000</v>
      </c>
      <c r="Q39" s="1" t="s">
        <v>11</v>
      </c>
      <c r="R39" s="1">
        <v>5</v>
      </c>
      <c r="S39" s="1">
        <v>1076216142934003.5</v>
      </c>
      <c r="T39" s="1">
        <v>215243228586800.69</v>
      </c>
      <c r="U39" s="1">
        <v>3.5843868016837583</v>
      </c>
      <c r="V39" s="1">
        <v>8.3377623638246131E-3</v>
      </c>
    </row>
    <row r="40" spans="2:25" x14ac:dyDescent="0.25">
      <c r="B40">
        <v>37</v>
      </c>
      <c r="C40">
        <v>7401</v>
      </c>
      <c r="D40">
        <v>109</v>
      </c>
      <c r="E40">
        <v>42514</v>
      </c>
      <c r="G40" s="1">
        <v>12</v>
      </c>
      <c r="H40" s="1">
        <v>753.73046130030798</v>
      </c>
      <c r="I40" s="1">
        <v>-1.7304613003079794</v>
      </c>
      <c r="J40">
        <f t="shared" si="0"/>
        <v>2.9944963118635828</v>
      </c>
      <c r="K40">
        <v>30</v>
      </c>
      <c r="L40">
        <v>15867</v>
      </c>
      <c r="M40">
        <f t="shared" si="1"/>
        <v>900</v>
      </c>
      <c r="N40">
        <f t="shared" si="2"/>
        <v>251761689</v>
      </c>
      <c r="O40">
        <f t="shared" si="3"/>
        <v>476010</v>
      </c>
      <c r="Q40" s="1" t="s">
        <v>12</v>
      </c>
      <c r="R40" s="1">
        <v>44</v>
      </c>
      <c r="S40" s="1">
        <v>2642209834432597.5</v>
      </c>
      <c r="T40" s="1">
        <v>60050223509831.758</v>
      </c>
      <c r="U40" s="1"/>
      <c r="V40" s="1"/>
    </row>
    <row r="41" spans="2:25" ht="15.75" thickBot="1" x14ac:dyDescent="0.3">
      <c r="B41">
        <v>38</v>
      </c>
      <c r="C41">
        <v>2000</v>
      </c>
      <c r="D41">
        <v>114</v>
      </c>
      <c r="E41">
        <v>52000</v>
      </c>
      <c r="G41" s="1">
        <v>13</v>
      </c>
      <c r="H41" s="1">
        <v>8673.5719023605834</v>
      </c>
      <c r="I41" s="1">
        <v>1826.4280976394166</v>
      </c>
      <c r="J41">
        <f t="shared" si="0"/>
        <v>3335839.5958467382</v>
      </c>
      <c r="K41">
        <v>33</v>
      </c>
      <c r="L41">
        <v>293580</v>
      </c>
      <c r="M41">
        <f t="shared" si="1"/>
        <v>1089</v>
      </c>
      <c r="N41">
        <f t="shared" si="2"/>
        <v>86189216400</v>
      </c>
      <c r="O41">
        <f t="shared" si="3"/>
        <v>9688140</v>
      </c>
      <c r="Q41" s="2" t="s">
        <v>13</v>
      </c>
      <c r="R41" s="2">
        <v>49</v>
      </c>
      <c r="S41" s="2">
        <v>3718425977366601</v>
      </c>
      <c r="T41" s="2"/>
      <c r="U41" s="2"/>
      <c r="V41" s="2"/>
    </row>
    <row r="42" spans="2:25" ht="15.75" thickBot="1" x14ac:dyDescent="0.3">
      <c r="B42">
        <v>39</v>
      </c>
      <c r="C42">
        <v>3500</v>
      </c>
      <c r="D42">
        <v>115</v>
      </c>
      <c r="E42">
        <v>63000</v>
      </c>
      <c r="G42" s="1">
        <v>14</v>
      </c>
      <c r="H42" s="1">
        <v>1338.2669765183268</v>
      </c>
      <c r="I42" s="1">
        <v>-638.26697651832683</v>
      </c>
      <c r="J42">
        <f t="shared" si="0"/>
        <v>407384.73331384634</v>
      </c>
      <c r="K42">
        <v>37</v>
      </c>
      <c r="L42">
        <v>36239</v>
      </c>
      <c r="M42">
        <f t="shared" si="1"/>
        <v>1369</v>
      </c>
      <c r="N42">
        <f t="shared" si="2"/>
        <v>1313265121</v>
      </c>
      <c r="O42">
        <f t="shared" si="3"/>
        <v>1340843</v>
      </c>
    </row>
    <row r="43" spans="2:25" x14ac:dyDescent="0.25">
      <c r="B43">
        <v>40</v>
      </c>
      <c r="C43">
        <v>1450</v>
      </c>
      <c r="D43">
        <v>132</v>
      </c>
      <c r="E43">
        <v>67250</v>
      </c>
      <c r="G43" s="1">
        <v>15</v>
      </c>
      <c r="H43" s="1">
        <v>738.28742015746661</v>
      </c>
      <c r="I43" s="1">
        <v>31.712579842533387</v>
      </c>
      <c r="J43">
        <f t="shared" si="0"/>
        <v>1005.6877202690549</v>
      </c>
      <c r="K43">
        <v>42</v>
      </c>
      <c r="L43">
        <v>15104</v>
      </c>
      <c r="M43">
        <f t="shared" si="1"/>
        <v>1764</v>
      </c>
      <c r="N43">
        <f t="shared" si="2"/>
        <v>228130816</v>
      </c>
      <c r="O43">
        <f t="shared" si="3"/>
        <v>634368</v>
      </c>
      <c r="Q43" s="3"/>
      <c r="R43" s="3" t="s">
        <v>20</v>
      </c>
      <c r="S43" s="3" t="s">
        <v>8</v>
      </c>
      <c r="T43" s="3" t="s">
        <v>21</v>
      </c>
      <c r="U43" s="3" t="s">
        <v>22</v>
      </c>
      <c r="V43" s="3" t="s">
        <v>23</v>
      </c>
      <c r="W43" s="3" t="s">
        <v>24</v>
      </c>
      <c r="X43" s="3" t="s">
        <v>25</v>
      </c>
      <c r="Y43" s="3" t="s">
        <v>26</v>
      </c>
    </row>
    <row r="44" spans="2:25" x14ac:dyDescent="0.25">
      <c r="B44">
        <v>41</v>
      </c>
      <c r="C44">
        <v>797</v>
      </c>
      <c r="D44">
        <v>161</v>
      </c>
      <c r="E44">
        <v>17000</v>
      </c>
      <c r="G44" s="1">
        <v>16</v>
      </c>
      <c r="H44" s="1">
        <v>935.96090004484881</v>
      </c>
      <c r="I44" s="1">
        <v>-135.96090004484881</v>
      </c>
      <c r="J44">
        <f t="shared" si="0"/>
        <v>18485.36634100537</v>
      </c>
      <c r="K44">
        <v>44</v>
      </c>
      <c r="L44">
        <v>22000</v>
      </c>
      <c r="M44">
        <f t="shared" si="1"/>
        <v>1936</v>
      </c>
      <c r="N44">
        <f t="shared" si="2"/>
        <v>484000000</v>
      </c>
      <c r="O44">
        <f t="shared" si="3"/>
        <v>968000</v>
      </c>
      <c r="Q44" s="1" t="s">
        <v>14</v>
      </c>
      <c r="R44" s="1">
        <v>-2822638.9384056702</v>
      </c>
      <c r="S44" s="1">
        <v>2061666.1560083781</v>
      </c>
      <c r="T44" s="1">
        <v>-1.3691057255703429</v>
      </c>
      <c r="U44" s="1">
        <v>0.17791490926069051</v>
      </c>
      <c r="V44" s="1">
        <v>-6977654.0585530754</v>
      </c>
      <c r="W44" s="1">
        <v>1332376.1817417354</v>
      </c>
      <c r="X44" s="1">
        <v>-6977654.0585530754</v>
      </c>
      <c r="Y44" s="1">
        <v>1332376.1817417354</v>
      </c>
    </row>
    <row r="45" spans="2:25" x14ac:dyDescent="0.25">
      <c r="B45">
        <v>42</v>
      </c>
      <c r="C45">
        <v>573</v>
      </c>
      <c r="D45">
        <v>161</v>
      </c>
      <c r="E45">
        <v>17500</v>
      </c>
      <c r="G45" s="1">
        <v>17</v>
      </c>
      <c r="H45" s="1">
        <v>13646.553685104684</v>
      </c>
      <c r="I45" s="1">
        <v>-587.55368510468361</v>
      </c>
      <c r="J45">
        <f t="shared" si="0"/>
        <v>345219.33288009372</v>
      </c>
      <c r="K45">
        <v>48</v>
      </c>
      <c r="L45">
        <v>467718</v>
      </c>
      <c r="M45">
        <f t="shared" si="1"/>
        <v>2304</v>
      </c>
      <c r="N45">
        <f t="shared" si="2"/>
        <v>218760127524</v>
      </c>
      <c r="O45">
        <f t="shared" si="3"/>
        <v>22450464</v>
      </c>
      <c r="Q45" s="1" t="s">
        <v>27</v>
      </c>
      <c r="R45" s="1">
        <v>-11116.750597953414</v>
      </c>
      <c r="S45" s="1">
        <v>14714.535402795787</v>
      </c>
      <c r="T45" s="1">
        <v>-0.75549450211259894</v>
      </c>
      <c r="U45" s="1">
        <v>0.45397785371259169</v>
      </c>
      <c r="V45" s="1">
        <v>-40771.948121752866</v>
      </c>
      <c r="W45" s="1">
        <v>18538.446925846038</v>
      </c>
      <c r="X45" s="1">
        <v>-40771.948121752866</v>
      </c>
      <c r="Y45" s="1">
        <v>18538.446925846038</v>
      </c>
    </row>
    <row r="46" spans="2:25" x14ac:dyDescent="0.25">
      <c r="B46">
        <v>43</v>
      </c>
      <c r="C46">
        <v>3109</v>
      </c>
      <c r="D46">
        <v>233</v>
      </c>
      <c r="E46">
        <v>90000</v>
      </c>
      <c r="G46" s="1">
        <v>18</v>
      </c>
      <c r="H46" s="1">
        <v>883.14405039957683</v>
      </c>
      <c r="I46" s="1">
        <v>-94.144050399576827</v>
      </c>
      <c r="J46">
        <f t="shared" si="0"/>
        <v>8863.102225638062</v>
      </c>
      <c r="K46">
        <v>52</v>
      </c>
      <c r="L46">
        <v>20000</v>
      </c>
      <c r="M46">
        <f t="shared" si="1"/>
        <v>2704</v>
      </c>
      <c r="N46">
        <f t="shared" si="2"/>
        <v>400000000</v>
      </c>
      <c r="O46">
        <f t="shared" si="3"/>
        <v>1040000</v>
      </c>
      <c r="Q46" s="1" t="s">
        <v>28</v>
      </c>
      <c r="R46" s="1">
        <v>165.57767675826415</v>
      </c>
      <c r="S46" s="1">
        <v>41.055889140136941</v>
      </c>
      <c r="T46" s="1">
        <v>4.0329823619966998</v>
      </c>
      <c r="U46" s="1">
        <v>2.1578055414328375E-4</v>
      </c>
      <c r="V46" s="1">
        <v>82.834969045274249</v>
      </c>
      <c r="W46" s="1">
        <v>248.32038447125404</v>
      </c>
      <c r="X46" s="1">
        <v>82.834969045274249</v>
      </c>
      <c r="Y46" s="1">
        <v>248.32038447125404</v>
      </c>
    </row>
    <row r="47" spans="2:25" x14ac:dyDescent="0.25">
      <c r="B47">
        <v>44</v>
      </c>
      <c r="C47">
        <v>12400</v>
      </c>
      <c r="D47">
        <v>238</v>
      </c>
      <c r="E47">
        <v>267397</v>
      </c>
      <c r="G47" s="1">
        <v>19</v>
      </c>
      <c r="H47" s="1">
        <v>849.98115970147001</v>
      </c>
      <c r="I47" s="1">
        <v>-81.981159701470006</v>
      </c>
      <c r="J47">
        <f t="shared" si="0"/>
        <v>6720.9105459979301</v>
      </c>
      <c r="K47">
        <v>54</v>
      </c>
      <c r="L47">
        <v>18800</v>
      </c>
      <c r="M47">
        <f t="shared" si="1"/>
        <v>2916</v>
      </c>
      <c r="N47">
        <f t="shared" si="2"/>
        <v>353440000</v>
      </c>
      <c r="O47">
        <f t="shared" si="3"/>
        <v>1015200</v>
      </c>
      <c r="Q47" s="1" t="s">
        <v>54</v>
      </c>
      <c r="R47" s="1">
        <v>16.890581860843518</v>
      </c>
      <c r="S47" s="1">
        <v>15.374168577468543</v>
      </c>
      <c r="T47" s="1">
        <v>1.0986338399851645</v>
      </c>
      <c r="U47" s="1">
        <v>0.27790326465364162</v>
      </c>
      <c r="V47" s="1">
        <v>-14.094018974218809</v>
      </c>
      <c r="W47" s="1">
        <v>47.875182695905849</v>
      </c>
      <c r="X47" s="1">
        <v>-14.094018974218809</v>
      </c>
      <c r="Y47" s="1">
        <v>47.875182695905849</v>
      </c>
    </row>
    <row r="48" spans="2:25" x14ac:dyDescent="0.25">
      <c r="B48">
        <v>45</v>
      </c>
      <c r="C48">
        <v>250</v>
      </c>
      <c r="D48">
        <v>256</v>
      </c>
      <c r="E48">
        <v>43394</v>
      </c>
      <c r="G48" s="1">
        <v>20</v>
      </c>
      <c r="H48" s="1">
        <v>15389.219534138934</v>
      </c>
      <c r="I48" s="1">
        <v>-262.21953413893425</v>
      </c>
      <c r="J48">
        <f t="shared" si="0"/>
        <v>68759.0840840397</v>
      </c>
      <c r="K48">
        <v>56</v>
      </c>
      <c r="L48">
        <v>528690</v>
      </c>
      <c r="M48">
        <f t="shared" si="1"/>
        <v>3136</v>
      </c>
      <c r="N48">
        <f t="shared" si="2"/>
        <v>279513116100</v>
      </c>
      <c r="O48">
        <f t="shared" si="3"/>
        <v>29606640</v>
      </c>
      <c r="Q48" s="1" t="s">
        <v>55</v>
      </c>
      <c r="R48" s="1">
        <v>-2.9649119429110628E-4</v>
      </c>
      <c r="S48" s="1">
        <v>8.2264035243074244E-5</v>
      </c>
      <c r="T48" s="1">
        <v>-3.6041411464321245</v>
      </c>
      <c r="U48" s="1">
        <v>7.935537184551824E-4</v>
      </c>
      <c r="V48" s="1">
        <v>-4.622834634628972E-4</v>
      </c>
      <c r="W48" s="1">
        <v>-1.3069892511931536E-4</v>
      </c>
      <c r="X48" s="1">
        <v>-4.622834634628972E-4</v>
      </c>
      <c r="Y48" s="1">
        <v>-1.3069892511931536E-4</v>
      </c>
    </row>
    <row r="49" spans="2:25" ht="15.75" thickBot="1" x14ac:dyDescent="0.3">
      <c r="B49">
        <v>46</v>
      </c>
      <c r="C49">
        <v>4100</v>
      </c>
      <c r="D49">
        <v>304</v>
      </c>
      <c r="E49">
        <v>95200</v>
      </c>
      <c r="G49" s="1">
        <v>21</v>
      </c>
      <c r="H49" s="1">
        <v>745.31600127911838</v>
      </c>
      <c r="I49" s="1">
        <v>-642.31600127911838</v>
      </c>
      <c r="J49">
        <f t="shared" si="0"/>
        <v>412569.84549919638</v>
      </c>
      <c r="K49">
        <v>61</v>
      </c>
      <c r="L49">
        <v>15000</v>
      </c>
      <c r="M49">
        <f t="shared" si="1"/>
        <v>3721</v>
      </c>
      <c r="N49">
        <f t="shared" si="2"/>
        <v>225000000</v>
      </c>
      <c r="O49">
        <f t="shared" si="3"/>
        <v>915000</v>
      </c>
      <c r="Q49" s="2" t="s">
        <v>56</v>
      </c>
      <c r="R49" s="2">
        <v>-9.3148808333192584E-2</v>
      </c>
      <c r="S49" s="2">
        <v>5.571273198515847E-2</v>
      </c>
      <c r="T49" s="2">
        <v>-1.6719483143997831</v>
      </c>
      <c r="U49" s="2">
        <v>0.10163233597613684</v>
      </c>
      <c r="V49" s="2">
        <v>-0.20543044185975695</v>
      </c>
      <c r="W49" s="2">
        <v>1.9132825193371797E-2</v>
      </c>
      <c r="X49" s="2">
        <v>-0.20543044185975695</v>
      </c>
      <c r="Y49" s="2">
        <v>1.9132825193371797E-2</v>
      </c>
    </row>
    <row r="50" spans="2:25" x14ac:dyDescent="0.25">
      <c r="B50">
        <v>47</v>
      </c>
      <c r="C50">
        <v>12501</v>
      </c>
      <c r="D50">
        <v>438</v>
      </c>
      <c r="E50">
        <v>345801</v>
      </c>
      <c r="G50" s="1">
        <v>22</v>
      </c>
      <c r="H50" s="1">
        <v>731.58579568532048</v>
      </c>
      <c r="I50" s="1">
        <v>-71.585795685320477</v>
      </c>
      <c r="J50">
        <f t="shared" si="0"/>
        <v>5124.526143900448</v>
      </c>
      <c r="K50">
        <v>62</v>
      </c>
      <c r="L50">
        <v>14500</v>
      </c>
      <c r="M50">
        <f t="shared" si="1"/>
        <v>3844</v>
      </c>
      <c r="N50">
        <f t="shared" si="2"/>
        <v>210250000</v>
      </c>
      <c r="O50">
        <f t="shared" si="3"/>
        <v>899000</v>
      </c>
    </row>
    <row r="51" spans="2:25" x14ac:dyDescent="0.25">
      <c r="B51">
        <v>48</v>
      </c>
      <c r="C51">
        <v>2977</v>
      </c>
      <c r="D51">
        <v>445</v>
      </c>
      <c r="E51">
        <v>26194</v>
      </c>
      <c r="G51" s="1">
        <v>23</v>
      </c>
      <c r="H51" s="1">
        <v>739.17097408289487</v>
      </c>
      <c r="I51" s="1">
        <v>60.829025917105128</v>
      </c>
      <c r="J51">
        <f t="shared" si="0"/>
        <v>3700.1703940238472</v>
      </c>
      <c r="K51">
        <v>71</v>
      </c>
      <c r="L51">
        <v>14600</v>
      </c>
      <c r="M51">
        <f t="shared" si="1"/>
        <v>5041</v>
      </c>
      <c r="N51">
        <f t="shared" si="2"/>
        <v>213160000</v>
      </c>
      <c r="O51">
        <f t="shared" si="3"/>
        <v>1036600</v>
      </c>
    </row>
    <row r="52" spans="2:25" x14ac:dyDescent="0.25">
      <c r="B52">
        <v>49</v>
      </c>
      <c r="C52">
        <v>191</v>
      </c>
      <c r="D52">
        <v>875</v>
      </c>
      <c r="E52">
        <v>27500</v>
      </c>
      <c r="G52" s="1">
        <v>24</v>
      </c>
      <c r="H52" s="1">
        <v>1637.4166295451478</v>
      </c>
      <c r="I52" s="1">
        <v>-239.41662954514777</v>
      </c>
      <c r="J52">
        <f t="shared" si="0"/>
        <v>57320.322502758521</v>
      </c>
      <c r="K52">
        <v>77</v>
      </c>
      <c r="L52">
        <v>45993</v>
      </c>
      <c r="M52">
        <f t="shared" si="1"/>
        <v>5929</v>
      </c>
      <c r="N52">
        <f t="shared" si="2"/>
        <v>2115356049</v>
      </c>
      <c r="O52">
        <f t="shared" si="3"/>
        <v>3541461</v>
      </c>
    </row>
    <row r="53" spans="2:25" x14ac:dyDescent="0.25">
      <c r="B53">
        <v>50</v>
      </c>
      <c r="C53">
        <v>7395</v>
      </c>
      <c r="D53">
        <v>1394</v>
      </c>
      <c r="E53">
        <v>273313</v>
      </c>
      <c r="G53" s="1">
        <v>25</v>
      </c>
      <c r="H53" s="1">
        <v>1879.6392444361554</v>
      </c>
      <c r="I53" s="1">
        <v>911.36075556384458</v>
      </c>
      <c r="J53">
        <f t="shared" si="0"/>
        <v>830578.42678190162</v>
      </c>
      <c r="K53">
        <v>80</v>
      </c>
      <c r="L53">
        <v>54433</v>
      </c>
      <c r="M53">
        <f t="shared" si="1"/>
        <v>6400</v>
      </c>
      <c r="N53">
        <f t="shared" si="2"/>
        <v>2962951489</v>
      </c>
      <c r="O53">
        <f t="shared" si="3"/>
        <v>4354640</v>
      </c>
    </row>
    <row r="54" spans="2:25" x14ac:dyDescent="0.25">
      <c r="G54" s="1">
        <v>26</v>
      </c>
      <c r="H54" s="1">
        <v>1276.713113445333</v>
      </c>
      <c r="I54" s="1">
        <v>-246.71311344533297</v>
      </c>
      <c r="J54">
        <f t="shared" si="0"/>
        <v>60867.360345889734</v>
      </c>
      <c r="K54">
        <v>82</v>
      </c>
      <c r="L54">
        <v>33250</v>
      </c>
      <c r="M54">
        <f t="shared" si="1"/>
        <v>6724</v>
      </c>
      <c r="N54">
        <f t="shared" si="2"/>
        <v>1105562500</v>
      </c>
      <c r="O54">
        <f t="shared" si="3"/>
        <v>2726500</v>
      </c>
      <c r="Q54" s="7" t="s">
        <v>57</v>
      </c>
      <c r="R54">
        <f>50*R32</f>
        <v>14.4713939377137</v>
      </c>
      <c r="S54" s="7" t="s">
        <v>58</v>
      </c>
      <c r="T54">
        <f>_xlfn.CHISQ.DIST.RT(R54,5)</f>
        <v>1.2876698184550086E-2</v>
      </c>
    </row>
    <row r="55" spans="2:25" x14ac:dyDescent="0.25">
      <c r="G55" s="1">
        <v>27</v>
      </c>
      <c r="H55" s="1">
        <v>1101.1405946542604</v>
      </c>
      <c r="I55" s="1">
        <v>-220.14059465426044</v>
      </c>
      <c r="J55">
        <f t="shared" si="0"/>
        <v>48461.881414731397</v>
      </c>
      <c r="K55">
        <v>87</v>
      </c>
      <c r="L55">
        <v>27000</v>
      </c>
      <c r="M55">
        <f t="shared" si="1"/>
        <v>7569</v>
      </c>
      <c r="N55">
        <f t="shared" si="2"/>
        <v>729000000</v>
      </c>
      <c r="O55">
        <f t="shared" si="3"/>
        <v>2349000</v>
      </c>
    </row>
    <row r="56" spans="2:25" x14ac:dyDescent="0.25">
      <c r="G56" s="1">
        <v>28</v>
      </c>
      <c r="H56" s="1">
        <v>3038.9001571210351</v>
      </c>
      <c r="I56" s="1">
        <v>703.09984287896486</v>
      </c>
      <c r="J56">
        <f t="shared" si="0"/>
        <v>494349.38905642508</v>
      </c>
      <c r="K56">
        <v>87</v>
      </c>
      <c r="L56">
        <v>94962</v>
      </c>
      <c r="M56">
        <f t="shared" si="1"/>
        <v>7569</v>
      </c>
      <c r="N56">
        <f t="shared" si="2"/>
        <v>9017781444</v>
      </c>
      <c r="O56">
        <f t="shared" si="3"/>
        <v>8261694</v>
      </c>
    </row>
    <row r="57" spans="2:25" x14ac:dyDescent="0.25">
      <c r="G57" s="1">
        <v>29</v>
      </c>
      <c r="H57" s="1">
        <v>1386.6194889769795</v>
      </c>
      <c r="I57" s="1">
        <v>-442.61948897697948</v>
      </c>
      <c r="J57">
        <f t="shared" si="0"/>
        <v>195912.01202224247</v>
      </c>
      <c r="K57">
        <v>88</v>
      </c>
      <c r="L57">
        <v>36994</v>
      </c>
      <c r="M57">
        <f t="shared" si="1"/>
        <v>7744</v>
      </c>
      <c r="N57">
        <f t="shared" si="2"/>
        <v>1368556036</v>
      </c>
      <c r="O57">
        <f t="shared" si="3"/>
        <v>3255472</v>
      </c>
    </row>
    <row r="58" spans="2:25" x14ac:dyDescent="0.25">
      <c r="G58" s="1">
        <v>30</v>
      </c>
      <c r="H58" s="1">
        <v>1412.2304473167387</v>
      </c>
      <c r="I58" s="1">
        <v>137.76955268326128</v>
      </c>
      <c r="J58">
        <f t="shared" si="0"/>
        <v>18980.449646545905</v>
      </c>
      <c r="K58">
        <v>93</v>
      </c>
      <c r="L58">
        <v>37800</v>
      </c>
      <c r="M58">
        <f t="shared" si="1"/>
        <v>8649</v>
      </c>
      <c r="N58">
        <f t="shared" si="2"/>
        <v>1428840000</v>
      </c>
      <c r="O58">
        <f t="shared" si="3"/>
        <v>3515400</v>
      </c>
    </row>
    <row r="59" spans="2:25" x14ac:dyDescent="0.25">
      <c r="G59" s="1">
        <v>31</v>
      </c>
      <c r="H59" s="1">
        <v>994.74597766325201</v>
      </c>
      <c r="I59" s="1">
        <v>5.2540223367479939</v>
      </c>
      <c r="J59">
        <f t="shared" si="0"/>
        <v>27.604750715046851</v>
      </c>
      <c r="K59">
        <v>97</v>
      </c>
      <c r="L59">
        <v>23084</v>
      </c>
      <c r="M59">
        <f t="shared" si="1"/>
        <v>9409</v>
      </c>
      <c r="N59">
        <f t="shared" si="2"/>
        <v>532871056</v>
      </c>
      <c r="O59">
        <f t="shared" si="3"/>
        <v>2239148</v>
      </c>
    </row>
    <row r="60" spans="2:25" x14ac:dyDescent="0.25">
      <c r="G60" s="1">
        <v>32</v>
      </c>
      <c r="H60" s="1">
        <v>998.28151495976886</v>
      </c>
      <c r="I60" s="1">
        <v>101.71848504023114</v>
      </c>
      <c r="J60">
        <f t="shared" si="0"/>
        <v>10346.650198879726</v>
      </c>
      <c r="K60">
        <v>97</v>
      </c>
      <c r="L60">
        <v>23208</v>
      </c>
      <c r="M60">
        <f t="shared" si="1"/>
        <v>9409</v>
      </c>
      <c r="N60">
        <f t="shared" si="2"/>
        <v>538611264</v>
      </c>
      <c r="O60">
        <f t="shared" si="3"/>
        <v>2251176</v>
      </c>
    </row>
    <row r="61" spans="2:25" x14ac:dyDescent="0.25">
      <c r="G61" s="1">
        <v>33</v>
      </c>
      <c r="H61" s="1">
        <v>1995.8132833889895</v>
      </c>
      <c r="I61" s="1">
        <v>21.186716611010525</v>
      </c>
      <c r="J61">
        <f t="shared" si="0"/>
        <v>448.87696075526929</v>
      </c>
      <c r="K61">
        <v>99</v>
      </c>
      <c r="L61">
        <v>58157</v>
      </c>
      <c r="M61">
        <f t="shared" si="1"/>
        <v>9801</v>
      </c>
      <c r="N61">
        <f t="shared" si="2"/>
        <v>3382236649</v>
      </c>
      <c r="O61">
        <f t="shared" si="3"/>
        <v>5757543</v>
      </c>
    </row>
    <row r="62" spans="2:25" x14ac:dyDescent="0.25">
      <c r="G62" s="1">
        <v>34</v>
      </c>
      <c r="H62" s="1">
        <v>984.80494859945929</v>
      </c>
      <c r="I62" s="1">
        <v>55.195051400540706</v>
      </c>
      <c r="J62">
        <f t="shared" si="0"/>
        <v>3046.4936991083305</v>
      </c>
      <c r="K62">
        <v>100</v>
      </c>
      <c r="L62">
        <v>22680</v>
      </c>
      <c r="M62">
        <f t="shared" si="1"/>
        <v>10000</v>
      </c>
      <c r="N62">
        <f t="shared" si="2"/>
        <v>514382400</v>
      </c>
      <c r="O62">
        <f t="shared" si="3"/>
        <v>2268000</v>
      </c>
    </row>
    <row r="63" spans="2:25" x14ac:dyDescent="0.25">
      <c r="G63" s="1">
        <v>35</v>
      </c>
      <c r="H63" s="1">
        <v>1288.3645559635779</v>
      </c>
      <c r="I63" s="1">
        <v>-32.364555963577914</v>
      </c>
      <c r="J63">
        <f t="shared" si="0"/>
        <v>1047.4644827195666</v>
      </c>
      <c r="K63">
        <v>108</v>
      </c>
      <c r="L63">
        <v>33179</v>
      </c>
      <c r="M63">
        <f t="shared" si="1"/>
        <v>11664</v>
      </c>
      <c r="N63">
        <f t="shared" si="2"/>
        <v>1100846041</v>
      </c>
      <c r="O63">
        <f t="shared" si="3"/>
        <v>3583332</v>
      </c>
    </row>
    <row r="64" spans="2:25" x14ac:dyDescent="0.25">
      <c r="G64" s="1">
        <v>36</v>
      </c>
      <c r="H64" s="1">
        <v>4020.451001846995</v>
      </c>
      <c r="I64" s="1">
        <v>-20.451001846995041</v>
      </c>
      <c r="J64">
        <f t="shared" si="0"/>
        <v>418.24347654579458</v>
      </c>
      <c r="K64">
        <v>108</v>
      </c>
      <c r="L64">
        <v>129000</v>
      </c>
      <c r="M64">
        <f t="shared" si="1"/>
        <v>11664</v>
      </c>
      <c r="N64">
        <f t="shared" si="2"/>
        <v>16641000000</v>
      </c>
      <c r="O64">
        <f t="shared" si="3"/>
        <v>13932000</v>
      </c>
    </row>
    <row r="65" spans="7:15" x14ac:dyDescent="0.25">
      <c r="G65" s="1">
        <v>37</v>
      </c>
      <c r="H65" s="1">
        <v>1555.053780299163</v>
      </c>
      <c r="I65" s="1">
        <v>5845.946219700837</v>
      </c>
      <c r="J65">
        <f t="shared" si="0"/>
        <v>34175087.203634508</v>
      </c>
      <c r="K65">
        <v>109</v>
      </c>
      <c r="L65">
        <v>42514</v>
      </c>
      <c r="M65">
        <f t="shared" si="1"/>
        <v>11881</v>
      </c>
      <c r="N65">
        <f t="shared" si="2"/>
        <v>1807440196</v>
      </c>
      <c r="O65">
        <f t="shared" si="3"/>
        <v>4634026</v>
      </c>
    </row>
    <row r="66" spans="7:15" x14ac:dyDescent="0.25">
      <c r="G66" s="1">
        <v>38</v>
      </c>
      <c r="H66" s="1">
        <v>1828.1523493951036</v>
      </c>
      <c r="I66" s="1">
        <v>171.84765060489644</v>
      </c>
      <c r="J66">
        <f t="shared" si="0"/>
        <v>29531.615018422566</v>
      </c>
      <c r="K66">
        <v>114</v>
      </c>
      <c r="L66">
        <v>52000</v>
      </c>
      <c r="M66">
        <f t="shared" si="1"/>
        <v>12996</v>
      </c>
      <c r="N66">
        <f t="shared" si="2"/>
        <v>2704000000</v>
      </c>
      <c r="O66">
        <f t="shared" si="3"/>
        <v>5928000</v>
      </c>
    </row>
    <row r="67" spans="7:15" x14ac:dyDescent="0.25">
      <c r="G67" s="1">
        <v>39</v>
      </c>
      <c r="H67" s="1">
        <v>2142.3147156556934</v>
      </c>
      <c r="I67" s="1">
        <v>1357.6852843443066</v>
      </c>
      <c r="J67">
        <f t="shared" si="0"/>
        <v>1843309.3313250807</v>
      </c>
      <c r="K67">
        <v>115</v>
      </c>
      <c r="L67">
        <v>63000</v>
      </c>
      <c r="M67">
        <f t="shared" si="1"/>
        <v>13225</v>
      </c>
      <c r="N67">
        <f t="shared" si="2"/>
        <v>3969000000</v>
      </c>
      <c r="O67">
        <f t="shared" si="3"/>
        <v>7245000</v>
      </c>
    </row>
    <row r="68" spans="7:15" x14ac:dyDescent="0.25">
      <c r="G68" s="1">
        <v>40</v>
      </c>
      <c r="H68" s="1">
        <v>2272.434289356212</v>
      </c>
      <c r="I68" s="1">
        <v>-822.43428935621205</v>
      </c>
      <c r="J68">
        <f t="shared" si="0"/>
        <v>676398.16030885756</v>
      </c>
      <c r="K68">
        <v>132</v>
      </c>
      <c r="L68">
        <v>67250</v>
      </c>
      <c r="M68">
        <f t="shared" si="1"/>
        <v>17424</v>
      </c>
      <c r="N68">
        <f t="shared" si="2"/>
        <v>4522562500</v>
      </c>
      <c r="O68">
        <f t="shared" si="3"/>
        <v>8877000</v>
      </c>
    </row>
    <row r="69" spans="7:15" x14ac:dyDescent="0.25">
      <c r="G69" s="1">
        <v>41</v>
      </c>
      <c r="H69" s="1">
        <v>854.94011463221636</v>
      </c>
      <c r="I69" s="1">
        <v>-57.940114632216364</v>
      </c>
      <c r="J69">
        <f t="shared" si="0"/>
        <v>3357.0568835943727</v>
      </c>
      <c r="K69">
        <v>161</v>
      </c>
      <c r="L69">
        <v>17000</v>
      </c>
      <c r="M69">
        <f t="shared" si="1"/>
        <v>25921</v>
      </c>
      <c r="N69">
        <f t="shared" si="2"/>
        <v>289000000</v>
      </c>
      <c r="O69">
        <f t="shared" si="3"/>
        <v>2737000</v>
      </c>
    </row>
    <row r="70" spans="7:15" x14ac:dyDescent="0.25">
      <c r="G70" s="1">
        <v>42</v>
      </c>
      <c r="H70" s="1">
        <v>869.19631340849401</v>
      </c>
      <c r="I70" s="1">
        <v>-296.19631340849401</v>
      </c>
      <c r="J70">
        <f t="shared" si="0"/>
        <v>87732.256076782811</v>
      </c>
      <c r="K70">
        <v>161</v>
      </c>
      <c r="L70">
        <v>17500</v>
      </c>
      <c r="M70">
        <f t="shared" si="1"/>
        <v>25921</v>
      </c>
      <c r="N70">
        <f t="shared" si="2"/>
        <v>306250000</v>
      </c>
      <c r="O70">
        <f t="shared" si="3"/>
        <v>2817500</v>
      </c>
    </row>
    <row r="71" spans="7:15" x14ac:dyDescent="0.25">
      <c r="G71" s="1">
        <v>43</v>
      </c>
      <c r="H71" s="1">
        <v>2974.2166451073158</v>
      </c>
      <c r="I71" s="1">
        <v>134.7833548926842</v>
      </c>
      <c r="J71">
        <f t="shared" si="0"/>
        <v>18166.552756127257</v>
      </c>
      <c r="K71">
        <v>233</v>
      </c>
      <c r="L71">
        <v>90000</v>
      </c>
      <c r="M71">
        <f t="shared" si="1"/>
        <v>54289</v>
      </c>
      <c r="N71">
        <f t="shared" si="2"/>
        <v>8100000000</v>
      </c>
      <c r="O71">
        <f t="shared" si="3"/>
        <v>20970000</v>
      </c>
    </row>
    <row r="72" spans="7:15" x14ac:dyDescent="0.25">
      <c r="G72" s="1">
        <v>44</v>
      </c>
      <c r="H72" s="1">
        <v>8034.8603996503971</v>
      </c>
      <c r="I72" s="1">
        <v>4365.1396003496029</v>
      </c>
      <c r="J72">
        <f t="shared" si="0"/>
        <v>19054443.73054029</v>
      </c>
      <c r="K72">
        <v>238</v>
      </c>
      <c r="L72">
        <v>267397</v>
      </c>
      <c r="M72">
        <f t="shared" si="1"/>
        <v>56644</v>
      </c>
      <c r="N72">
        <f t="shared" si="2"/>
        <v>71501155609</v>
      </c>
      <c r="O72">
        <f t="shared" si="3"/>
        <v>63640486</v>
      </c>
    </row>
    <row r="73" spans="7:15" x14ac:dyDescent="0.25">
      <c r="G73" s="1">
        <v>45</v>
      </c>
      <c r="H73" s="1">
        <v>1657.465687969953</v>
      </c>
      <c r="I73" s="1">
        <v>-1407.465687969953</v>
      </c>
      <c r="J73">
        <f t="shared" si="0"/>
        <v>1980959.6628127331</v>
      </c>
      <c r="K73">
        <v>256</v>
      </c>
      <c r="L73">
        <v>43394</v>
      </c>
      <c r="M73">
        <f t="shared" si="1"/>
        <v>65536</v>
      </c>
      <c r="N73">
        <f t="shared" si="2"/>
        <v>1883039236</v>
      </c>
      <c r="O73">
        <f t="shared" si="3"/>
        <v>11108864</v>
      </c>
    </row>
    <row r="74" spans="7:15" x14ac:dyDescent="0.25">
      <c r="G74" s="1">
        <v>46</v>
      </c>
      <c r="H74" s="1">
        <v>3159.8266283366752</v>
      </c>
      <c r="I74" s="1">
        <v>940.17337166332482</v>
      </c>
      <c r="J74">
        <f t="shared" si="0"/>
        <v>883925.96878478432</v>
      </c>
      <c r="K74">
        <v>304</v>
      </c>
      <c r="L74">
        <v>95200</v>
      </c>
      <c r="M74">
        <f t="shared" si="1"/>
        <v>92416</v>
      </c>
      <c r="N74">
        <f t="shared" si="2"/>
        <v>9063040000</v>
      </c>
      <c r="O74">
        <f t="shared" si="3"/>
        <v>28940800</v>
      </c>
    </row>
    <row r="75" spans="7:15" x14ac:dyDescent="0.25">
      <c r="G75" s="1">
        <v>47</v>
      </c>
      <c r="H75" s="1">
        <v>10375.545053856929</v>
      </c>
      <c r="I75" s="1">
        <v>2125.4549461430706</v>
      </c>
      <c r="J75">
        <f t="shared" si="0"/>
        <v>4517558.7280840436</v>
      </c>
      <c r="K75">
        <v>438</v>
      </c>
      <c r="L75">
        <v>345801</v>
      </c>
      <c r="M75">
        <f t="shared" si="1"/>
        <v>191844</v>
      </c>
      <c r="N75">
        <f t="shared" si="2"/>
        <v>119578331601</v>
      </c>
      <c r="O75">
        <f t="shared" si="3"/>
        <v>151460838</v>
      </c>
    </row>
    <row r="76" spans="7:15" x14ac:dyDescent="0.25">
      <c r="G76" s="1">
        <v>48</v>
      </c>
      <c r="H76" s="1">
        <v>1266.4651615546945</v>
      </c>
      <c r="I76" s="1">
        <v>1710.5348384453055</v>
      </c>
      <c r="J76">
        <f t="shared" si="0"/>
        <v>2925929.4335351074</v>
      </c>
      <c r="K76">
        <v>445</v>
      </c>
      <c r="L76">
        <v>26194</v>
      </c>
      <c r="M76">
        <f t="shared" si="1"/>
        <v>198025</v>
      </c>
      <c r="N76">
        <f t="shared" si="2"/>
        <v>686125636</v>
      </c>
      <c r="O76">
        <f t="shared" si="3"/>
        <v>11656330</v>
      </c>
    </row>
    <row r="77" spans="7:15" x14ac:dyDescent="0.25">
      <c r="G77" s="1">
        <v>49</v>
      </c>
      <c r="H77" s="1">
        <v>1529.8794212246767</v>
      </c>
      <c r="I77" s="1">
        <v>-1338.8794212246767</v>
      </c>
      <c r="J77">
        <f t="shared" si="0"/>
        <v>1792598.1045789251</v>
      </c>
      <c r="K77">
        <v>875</v>
      </c>
      <c r="L77">
        <v>27500</v>
      </c>
      <c r="M77">
        <f t="shared" si="1"/>
        <v>765625</v>
      </c>
      <c r="N77">
        <f t="shared" si="2"/>
        <v>756250000</v>
      </c>
      <c r="O77">
        <f t="shared" si="3"/>
        <v>24062500</v>
      </c>
    </row>
    <row r="78" spans="7:15" ht="15.75" thickBot="1" x14ac:dyDescent="0.3">
      <c r="G78" s="2">
        <v>50</v>
      </c>
      <c r="H78" s="2">
        <v>8811.5878625180449</v>
      </c>
      <c r="I78" s="2">
        <v>-1416.5878625180449</v>
      </c>
      <c r="J78">
        <f t="shared" si="0"/>
        <v>2006721.1722334432</v>
      </c>
      <c r="K78">
        <v>1394</v>
      </c>
      <c r="L78">
        <v>273313</v>
      </c>
      <c r="M78">
        <f t="shared" si="1"/>
        <v>1943236</v>
      </c>
      <c r="N78">
        <f t="shared" si="2"/>
        <v>74699995969</v>
      </c>
      <c r="O78">
        <f t="shared" si="3"/>
        <v>380998322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78"/>
  <sheetViews>
    <sheetView topLeftCell="C38" workbookViewId="0">
      <selection activeCell="O51" sqref="O51"/>
    </sheetView>
  </sheetViews>
  <sheetFormatPr baseColWidth="10" defaultRowHeight="15" x14ac:dyDescent="0.25"/>
  <sheetData>
    <row r="2" spans="3:13" x14ac:dyDescent="0.25">
      <c r="D2" t="s">
        <v>0</v>
      </c>
      <c r="E2" t="s">
        <v>1</v>
      </c>
      <c r="F2" t="s">
        <v>2</v>
      </c>
    </row>
    <row r="4" spans="3:13" x14ac:dyDescent="0.25">
      <c r="C4">
        <v>1</v>
      </c>
      <c r="D4">
        <v>156</v>
      </c>
      <c r="E4">
        <v>5</v>
      </c>
      <c r="F4">
        <v>29765</v>
      </c>
      <c r="H4" t="s">
        <v>3</v>
      </c>
    </row>
    <row r="5" spans="3:13" ht="15.75" thickBot="1" x14ac:dyDescent="0.3">
      <c r="C5">
        <v>2</v>
      </c>
      <c r="D5">
        <v>182</v>
      </c>
      <c r="E5">
        <v>9</v>
      </c>
      <c r="F5">
        <v>25313</v>
      </c>
    </row>
    <row r="6" spans="3:13" x14ac:dyDescent="0.25">
      <c r="C6">
        <v>3</v>
      </c>
      <c r="D6">
        <v>630</v>
      </c>
      <c r="E6">
        <v>10</v>
      </c>
      <c r="F6">
        <v>16100</v>
      </c>
      <c r="H6" s="4" t="s">
        <v>4</v>
      </c>
      <c r="I6" s="4"/>
    </row>
    <row r="7" spans="3:13" x14ac:dyDescent="0.25">
      <c r="C7">
        <v>4</v>
      </c>
      <c r="D7">
        <v>714</v>
      </c>
      <c r="E7">
        <v>17</v>
      </c>
      <c r="F7">
        <v>32408</v>
      </c>
      <c r="H7" s="1" t="s">
        <v>5</v>
      </c>
      <c r="I7" s="1">
        <v>0.90266558808012842</v>
      </c>
    </row>
    <row r="8" spans="3:13" x14ac:dyDescent="0.25">
      <c r="C8">
        <v>5</v>
      </c>
      <c r="D8">
        <v>950</v>
      </c>
      <c r="E8">
        <v>17</v>
      </c>
      <c r="F8">
        <v>270000</v>
      </c>
      <c r="H8" s="1" t="s">
        <v>6</v>
      </c>
      <c r="I8" s="1">
        <v>0.81480516390404412</v>
      </c>
    </row>
    <row r="9" spans="3:13" x14ac:dyDescent="0.25">
      <c r="C9">
        <v>6</v>
      </c>
      <c r="D9">
        <v>625</v>
      </c>
      <c r="E9">
        <v>18</v>
      </c>
      <c r="F9">
        <v>18100</v>
      </c>
      <c r="H9" s="1" t="s">
        <v>7</v>
      </c>
      <c r="I9" s="1">
        <v>0.80692453258081198</v>
      </c>
    </row>
    <row r="10" spans="3:13" x14ac:dyDescent="0.25">
      <c r="C10">
        <v>7</v>
      </c>
      <c r="D10">
        <v>490</v>
      </c>
      <c r="E10">
        <v>21</v>
      </c>
      <c r="F10">
        <v>17636</v>
      </c>
      <c r="H10" s="1" t="s">
        <v>8</v>
      </c>
      <c r="I10" s="1">
        <v>1655.8287611686046</v>
      </c>
    </row>
    <row r="11" spans="3:13" ht="15.75" thickBot="1" x14ac:dyDescent="0.3">
      <c r="C11">
        <v>8</v>
      </c>
      <c r="D11">
        <v>203</v>
      </c>
      <c r="E11">
        <v>23</v>
      </c>
      <c r="F11">
        <v>16762</v>
      </c>
      <c r="H11" s="2" t="s">
        <v>9</v>
      </c>
      <c r="I11" s="2">
        <v>50</v>
      </c>
    </row>
    <row r="12" spans="3:13" x14ac:dyDescent="0.25">
      <c r="C12">
        <v>9</v>
      </c>
      <c r="D12">
        <v>1400</v>
      </c>
      <c r="E12">
        <v>29</v>
      </c>
      <c r="F12">
        <v>41000</v>
      </c>
    </row>
    <row r="13" spans="3:13" ht="15.75" thickBot="1" x14ac:dyDescent="0.3">
      <c r="C13">
        <v>10</v>
      </c>
      <c r="D13">
        <v>800</v>
      </c>
      <c r="E13">
        <v>30</v>
      </c>
      <c r="F13">
        <v>21000</v>
      </c>
      <c r="H13" t="s">
        <v>10</v>
      </c>
    </row>
    <row r="14" spans="3:13" x14ac:dyDescent="0.25">
      <c r="C14">
        <v>11</v>
      </c>
      <c r="D14">
        <v>224</v>
      </c>
      <c r="E14">
        <v>30</v>
      </c>
      <c r="F14">
        <v>23000</v>
      </c>
      <c r="H14" s="3"/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</row>
    <row r="15" spans="3:13" x14ac:dyDescent="0.25">
      <c r="C15">
        <v>12</v>
      </c>
      <c r="D15">
        <v>752</v>
      </c>
      <c r="E15">
        <v>30</v>
      </c>
      <c r="F15">
        <v>15867</v>
      </c>
      <c r="H15" s="1" t="s">
        <v>11</v>
      </c>
      <c r="I15" s="1">
        <v>2</v>
      </c>
      <c r="J15" s="1">
        <v>566961542.84328175</v>
      </c>
      <c r="K15" s="1">
        <v>283480771.42164087</v>
      </c>
      <c r="L15" s="1">
        <v>103.39338696152328</v>
      </c>
      <c r="M15" s="1">
        <v>6.1557150926382032E-18</v>
      </c>
    </row>
    <row r="16" spans="3:13" x14ac:dyDescent="0.25">
      <c r="C16">
        <v>13</v>
      </c>
      <c r="D16">
        <v>10500</v>
      </c>
      <c r="E16">
        <v>33</v>
      </c>
      <c r="F16">
        <v>293580</v>
      </c>
      <c r="H16" s="1" t="s">
        <v>12</v>
      </c>
      <c r="I16" s="1">
        <v>47</v>
      </c>
      <c r="J16" s="1">
        <v>128863137.65671834</v>
      </c>
      <c r="K16" s="1">
        <v>2741768.8863131562</v>
      </c>
      <c r="L16" s="1"/>
      <c r="M16" s="1"/>
    </row>
    <row r="17" spans="3:16" ht="15.75" thickBot="1" x14ac:dyDescent="0.3">
      <c r="C17">
        <v>14</v>
      </c>
      <c r="D17">
        <v>700</v>
      </c>
      <c r="E17">
        <v>37</v>
      </c>
      <c r="F17">
        <v>36239</v>
      </c>
      <c r="H17" s="2" t="s">
        <v>13</v>
      </c>
      <c r="I17" s="2">
        <v>49</v>
      </c>
      <c r="J17" s="2">
        <v>695824680.50000012</v>
      </c>
      <c r="K17" s="2"/>
      <c r="L17" s="2"/>
      <c r="M17" s="2"/>
    </row>
    <row r="18" spans="3:16" ht="15.75" thickBot="1" x14ac:dyDescent="0.3">
      <c r="C18">
        <v>15</v>
      </c>
      <c r="D18">
        <v>770</v>
      </c>
      <c r="E18">
        <v>42</v>
      </c>
      <c r="F18">
        <v>15104</v>
      </c>
    </row>
    <row r="19" spans="3:16" x14ac:dyDescent="0.25">
      <c r="C19">
        <v>16</v>
      </c>
      <c r="D19">
        <v>800</v>
      </c>
      <c r="E19">
        <v>44</v>
      </c>
      <c r="F19">
        <v>22000</v>
      </c>
      <c r="H19" s="3"/>
      <c r="I19" s="3" t="s">
        <v>20</v>
      </c>
      <c r="J19" s="3" t="s">
        <v>8</v>
      </c>
      <c r="K19" s="3" t="s">
        <v>21</v>
      </c>
      <c r="L19" s="3" t="s">
        <v>22</v>
      </c>
      <c r="M19" s="3" t="s">
        <v>23</v>
      </c>
      <c r="N19" s="3" t="s">
        <v>24</v>
      </c>
      <c r="O19" s="3" t="s">
        <v>25</v>
      </c>
      <c r="P19" s="3" t="s">
        <v>26</v>
      </c>
    </row>
    <row r="20" spans="3:16" x14ac:dyDescent="0.25">
      <c r="C20">
        <v>17</v>
      </c>
      <c r="D20">
        <v>13059</v>
      </c>
      <c r="E20">
        <v>48</v>
      </c>
      <c r="F20">
        <v>467718</v>
      </c>
      <c r="H20" s="1" t="s">
        <v>14</v>
      </c>
      <c r="I20" s="1">
        <v>285.54445385951431</v>
      </c>
      <c r="J20" s="1">
        <v>304.18740843844643</v>
      </c>
      <c r="K20" s="1">
        <v>0.93871227387538425</v>
      </c>
      <c r="L20" s="1">
        <v>0.35267776077736246</v>
      </c>
      <c r="M20" s="1">
        <v>-326.40167946257236</v>
      </c>
      <c r="N20" s="1">
        <v>897.49058718160097</v>
      </c>
      <c r="O20" s="1">
        <v>-326.40167946257236</v>
      </c>
      <c r="P20" s="1">
        <v>897.49058718160097</v>
      </c>
    </row>
    <row r="21" spans="3:16" x14ac:dyDescent="0.25">
      <c r="C21">
        <v>18</v>
      </c>
      <c r="D21">
        <v>789</v>
      </c>
      <c r="E21">
        <v>52</v>
      </c>
      <c r="F21">
        <v>20000</v>
      </c>
      <c r="H21" s="1" t="s">
        <v>27</v>
      </c>
      <c r="I21" s="1">
        <v>0.52599318247987092</v>
      </c>
      <c r="J21" s="1">
        <v>1.0437209306679529</v>
      </c>
      <c r="K21" s="1">
        <v>0.50395959975934335</v>
      </c>
      <c r="L21" s="1">
        <v>0.61664403175290561</v>
      </c>
      <c r="M21" s="1">
        <v>-1.5737024987725872</v>
      </c>
      <c r="N21" s="1">
        <v>2.625688863732329</v>
      </c>
      <c r="O21" s="1">
        <v>-1.5737024987725872</v>
      </c>
      <c r="P21" s="1">
        <v>2.625688863732329</v>
      </c>
    </row>
    <row r="22" spans="3:16" ht="15.75" thickBot="1" x14ac:dyDescent="0.3">
      <c r="C22">
        <v>19</v>
      </c>
      <c r="D22">
        <v>768</v>
      </c>
      <c r="E22">
        <v>54</v>
      </c>
      <c r="F22">
        <v>18800</v>
      </c>
      <c r="H22" s="2" t="s">
        <v>28</v>
      </c>
      <c r="I22" s="2">
        <v>2.8512397552555462E-2</v>
      </c>
      <c r="J22" s="2">
        <v>2.0520569922128171E-3</v>
      </c>
      <c r="K22" s="2">
        <v>13.894544674321825</v>
      </c>
      <c r="L22" s="2">
        <v>2.9215689167565373E-18</v>
      </c>
      <c r="M22" s="2">
        <v>2.4384191364838489E-2</v>
      </c>
      <c r="N22" s="2">
        <v>3.2640603740272431E-2</v>
      </c>
      <c r="O22" s="2">
        <v>2.4384191364838489E-2</v>
      </c>
      <c r="P22" s="2">
        <v>3.2640603740272431E-2</v>
      </c>
    </row>
    <row r="23" spans="3:16" x14ac:dyDescent="0.25">
      <c r="C23">
        <v>20</v>
      </c>
      <c r="D23">
        <v>15127</v>
      </c>
      <c r="E23">
        <v>56</v>
      </c>
      <c r="F23">
        <v>528690</v>
      </c>
    </row>
    <row r="24" spans="3:16" x14ac:dyDescent="0.25">
      <c r="C24">
        <v>21</v>
      </c>
      <c r="D24">
        <v>103</v>
      </c>
      <c r="E24">
        <v>61</v>
      </c>
      <c r="F24">
        <v>15000</v>
      </c>
    </row>
    <row r="25" spans="3:16" x14ac:dyDescent="0.25">
      <c r="C25">
        <v>22</v>
      </c>
      <c r="D25">
        <v>660</v>
      </c>
      <c r="E25">
        <v>62</v>
      </c>
      <c r="F25">
        <v>14500</v>
      </c>
    </row>
    <row r="26" spans="3:16" x14ac:dyDescent="0.25">
      <c r="C26">
        <v>23</v>
      </c>
      <c r="D26">
        <v>800</v>
      </c>
      <c r="E26">
        <v>71</v>
      </c>
      <c r="F26">
        <v>14600</v>
      </c>
      <c r="H26" t="s">
        <v>29</v>
      </c>
    </row>
    <row r="27" spans="3:16" ht="15.75" thickBot="1" x14ac:dyDescent="0.3">
      <c r="C27">
        <v>24</v>
      </c>
      <c r="D27">
        <v>1398</v>
      </c>
      <c r="E27">
        <v>77</v>
      </c>
      <c r="F27">
        <v>45993</v>
      </c>
    </row>
    <row r="28" spans="3:16" x14ac:dyDescent="0.25">
      <c r="C28">
        <v>25</v>
      </c>
      <c r="D28">
        <v>2791</v>
      </c>
      <c r="E28">
        <v>80</v>
      </c>
      <c r="F28">
        <v>54433</v>
      </c>
      <c r="H28" s="3" t="s">
        <v>30</v>
      </c>
      <c r="I28" s="3" t="s">
        <v>31</v>
      </c>
      <c r="J28" s="3" t="s">
        <v>12</v>
      </c>
      <c r="K28" s="5" t="s">
        <v>59</v>
      </c>
      <c r="L28" s="5" t="s">
        <v>60</v>
      </c>
      <c r="O28" s="5"/>
      <c r="P28" s="5"/>
    </row>
    <row r="29" spans="3:16" x14ac:dyDescent="0.25">
      <c r="C29">
        <v>26</v>
      </c>
      <c r="D29">
        <v>1030</v>
      </c>
      <c r="E29">
        <v>82</v>
      </c>
      <c r="F29">
        <v>33250</v>
      </c>
      <c r="H29" s="1">
        <v>1</v>
      </c>
      <c r="I29" s="1">
        <v>1136.8459329237271</v>
      </c>
      <c r="J29" s="1">
        <v>-980.8459329237271</v>
      </c>
      <c r="K29">
        <f>+I29*I29</f>
        <v>1292418.6752052195</v>
      </c>
      <c r="L29">
        <f>+J29*J29</f>
        <v>962058.74413301656</v>
      </c>
      <c r="N29" t="s">
        <v>3</v>
      </c>
    </row>
    <row r="30" spans="3:16" ht="15.75" thickBot="1" x14ac:dyDescent="0.3">
      <c r="C30">
        <v>27</v>
      </c>
      <c r="D30">
        <v>881</v>
      </c>
      <c r="E30">
        <v>87</v>
      </c>
      <c r="F30">
        <v>27000</v>
      </c>
      <c r="H30" s="1">
        <v>2</v>
      </c>
      <c r="I30" s="1">
        <v>1012.0127117496695</v>
      </c>
      <c r="J30" s="1">
        <v>-830.01271174966951</v>
      </c>
      <c r="K30">
        <f t="shared" ref="K30:K78" si="0">+I30*I30</f>
        <v>1024169.7287429196</v>
      </c>
      <c r="L30">
        <f t="shared" ref="L30:L78" si="1">+J30*J30</f>
        <v>688921.1016660399</v>
      </c>
    </row>
    <row r="31" spans="3:16" x14ac:dyDescent="0.25">
      <c r="C31">
        <v>28</v>
      </c>
      <c r="D31">
        <v>3742</v>
      </c>
      <c r="E31">
        <v>87</v>
      </c>
      <c r="F31">
        <v>94962</v>
      </c>
      <c r="H31" s="1">
        <v>3</v>
      </c>
      <c r="I31" s="1">
        <v>749.85398628045596</v>
      </c>
      <c r="J31" s="1">
        <v>-119.85398628045596</v>
      </c>
      <c r="K31">
        <f t="shared" si="0"/>
        <v>562281.00074069027</v>
      </c>
      <c r="L31">
        <f t="shared" si="1"/>
        <v>14364.978027315725</v>
      </c>
      <c r="N31" s="4" t="s">
        <v>4</v>
      </c>
      <c r="O31" s="4"/>
    </row>
    <row r="32" spans="3:16" x14ac:dyDescent="0.25">
      <c r="C32">
        <v>29</v>
      </c>
      <c r="D32">
        <v>944</v>
      </c>
      <c r="E32">
        <v>88</v>
      </c>
      <c r="F32">
        <v>36994</v>
      </c>
      <c r="H32" s="1">
        <v>4</v>
      </c>
      <c r="I32" s="1">
        <v>1218.5161178448895</v>
      </c>
      <c r="J32" s="1">
        <v>-504.51611784488955</v>
      </c>
      <c r="K32">
        <f t="shared" si="0"/>
        <v>1484781.5294477807</v>
      </c>
      <c r="L32">
        <f t="shared" si="1"/>
        <v>254536.51316527848</v>
      </c>
      <c r="N32" s="1" t="s">
        <v>5</v>
      </c>
      <c r="O32" s="1">
        <v>0.15786694189877307</v>
      </c>
    </row>
    <row r="33" spans="3:22" x14ac:dyDescent="0.25">
      <c r="C33">
        <v>30</v>
      </c>
      <c r="D33">
        <v>1550</v>
      </c>
      <c r="E33">
        <v>93</v>
      </c>
      <c r="F33">
        <v>37800</v>
      </c>
      <c r="H33" s="1">
        <v>5</v>
      </c>
      <c r="I33" s="1">
        <v>7992.833677151646</v>
      </c>
      <c r="J33" s="1">
        <v>-7042.833677151646</v>
      </c>
      <c r="K33">
        <f t="shared" si="0"/>
        <v>63885390.1906095</v>
      </c>
      <c r="L33">
        <f t="shared" si="1"/>
        <v>49601506.204021379</v>
      </c>
      <c r="N33" s="1" t="s">
        <v>6</v>
      </c>
      <c r="O33" s="1">
        <v>2.4921971344470596E-2</v>
      </c>
    </row>
    <row r="34" spans="3:22" x14ac:dyDescent="0.25">
      <c r="C34">
        <v>31</v>
      </c>
      <c r="D34">
        <v>1000</v>
      </c>
      <c r="E34">
        <v>97</v>
      </c>
      <c r="F34">
        <v>23084</v>
      </c>
      <c r="H34" s="1">
        <v>6</v>
      </c>
      <c r="I34" s="1">
        <v>811.08672684540579</v>
      </c>
      <c r="J34" s="1">
        <v>-186.08672684540579</v>
      </c>
      <c r="K34">
        <f t="shared" si="0"/>
        <v>657861.67846479395</v>
      </c>
      <c r="L34">
        <f t="shared" si="1"/>
        <v>34628.269908036666</v>
      </c>
      <c r="N34" s="1" t="s">
        <v>7</v>
      </c>
      <c r="O34" s="1">
        <v>4.6078457474804007E-3</v>
      </c>
    </row>
    <row r="35" spans="3:22" x14ac:dyDescent="0.25">
      <c r="C35">
        <v>32</v>
      </c>
      <c r="D35">
        <v>1100</v>
      </c>
      <c r="E35">
        <v>97</v>
      </c>
      <c r="F35">
        <v>23208</v>
      </c>
      <c r="H35" s="1">
        <v>7</v>
      </c>
      <c r="I35" s="1">
        <v>799.43495392845966</v>
      </c>
      <c r="J35" s="1">
        <v>-309.43495392845966</v>
      </c>
      <c r="K35">
        <f t="shared" si="0"/>
        <v>639096.24556259846</v>
      </c>
      <c r="L35">
        <f t="shared" si="1"/>
        <v>95749.99071270795</v>
      </c>
      <c r="N35" s="1" t="s">
        <v>8</v>
      </c>
      <c r="O35" s="1">
        <v>8691177.8446500655</v>
      </c>
    </row>
    <row r="36" spans="3:22" ht="15.75" thickBot="1" x14ac:dyDescent="0.3">
      <c r="C36">
        <v>33</v>
      </c>
      <c r="D36">
        <v>2017</v>
      </c>
      <c r="E36">
        <v>99</v>
      </c>
      <c r="F36">
        <v>58157</v>
      </c>
      <c r="H36" s="1">
        <v>8</v>
      </c>
      <c r="I36" s="1">
        <v>775.56710483248594</v>
      </c>
      <c r="J36" s="1">
        <v>-572.56710483248594</v>
      </c>
      <c r="K36">
        <f t="shared" si="0"/>
        <v>601504.3340982442</v>
      </c>
      <c r="L36">
        <f t="shared" si="1"/>
        <v>327833.08953625493</v>
      </c>
      <c r="N36" s="2" t="s">
        <v>9</v>
      </c>
      <c r="O36" s="2">
        <v>50</v>
      </c>
    </row>
    <row r="37" spans="3:22" x14ac:dyDescent="0.25">
      <c r="C37">
        <v>34</v>
      </c>
      <c r="D37">
        <v>1040</v>
      </c>
      <c r="E37">
        <v>100</v>
      </c>
      <c r="F37">
        <v>22680</v>
      </c>
      <c r="H37" s="1">
        <v>9</v>
      </c>
      <c r="I37" s="1">
        <v>1469.8065558062044</v>
      </c>
      <c r="J37" s="1">
        <v>-69.806555806204415</v>
      </c>
      <c r="K37">
        <f t="shared" si="0"/>
        <v>2160331.3114908971</v>
      </c>
      <c r="L37">
        <f t="shared" si="1"/>
        <v>4872.9552335247308</v>
      </c>
    </row>
    <row r="38" spans="3:22" ht="15.75" thickBot="1" x14ac:dyDescent="0.3">
      <c r="C38">
        <v>35</v>
      </c>
      <c r="D38">
        <v>1256</v>
      </c>
      <c r="E38">
        <v>108</v>
      </c>
      <c r="F38">
        <v>33179</v>
      </c>
      <c r="H38" s="1">
        <v>10</v>
      </c>
      <c r="I38" s="1">
        <v>900.08459793757515</v>
      </c>
      <c r="J38" s="1">
        <v>-100.08459793757515</v>
      </c>
      <c r="K38">
        <f t="shared" si="0"/>
        <v>810152.28344444628</v>
      </c>
      <c r="L38">
        <f t="shared" si="1"/>
        <v>10016.926744326072</v>
      </c>
      <c r="N38" t="s">
        <v>10</v>
      </c>
    </row>
    <row r="39" spans="3:22" x14ac:dyDescent="0.25">
      <c r="C39">
        <v>36</v>
      </c>
      <c r="D39">
        <v>4000</v>
      </c>
      <c r="E39">
        <v>108</v>
      </c>
      <c r="F39">
        <v>129000</v>
      </c>
      <c r="H39" s="1">
        <v>11</v>
      </c>
      <c r="I39" s="1">
        <v>957.10939304268607</v>
      </c>
      <c r="J39" s="1">
        <v>-733.10939304268607</v>
      </c>
      <c r="K39">
        <f t="shared" si="0"/>
        <v>916058.39025053894</v>
      </c>
      <c r="L39">
        <f t="shared" si="1"/>
        <v>537449.38216741558</v>
      </c>
      <c r="N39" s="3"/>
      <c r="O39" s="3" t="s">
        <v>15</v>
      </c>
      <c r="P39" s="3" t="s">
        <v>16</v>
      </c>
      <c r="Q39" s="3" t="s">
        <v>17</v>
      </c>
      <c r="R39" s="3" t="s">
        <v>18</v>
      </c>
      <c r="S39" s="3" t="s">
        <v>19</v>
      </c>
    </row>
    <row r="40" spans="3:22" x14ac:dyDescent="0.25">
      <c r="C40">
        <v>37</v>
      </c>
      <c r="D40">
        <v>7401</v>
      </c>
      <c r="E40">
        <v>109</v>
      </c>
      <c r="F40">
        <v>42514</v>
      </c>
      <c r="H40" s="1">
        <v>12</v>
      </c>
      <c r="I40" s="1">
        <v>753.73046130030798</v>
      </c>
      <c r="J40" s="1">
        <v>-1.7304613003079794</v>
      </c>
      <c r="K40">
        <f t="shared" si="0"/>
        <v>568109.60829197511</v>
      </c>
      <c r="L40">
        <f t="shared" si="1"/>
        <v>2.9944963118635828</v>
      </c>
      <c r="N40" s="1" t="s">
        <v>11</v>
      </c>
      <c r="O40" s="1">
        <v>1</v>
      </c>
      <c r="P40" s="1">
        <v>92670505654465.5</v>
      </c>
      <c r="Q40" s="1">
        <v>92670505654465.5</v>
      </c>
      <c r="R40" s="1">
        <v>1.2268296376075922</v>
      </c>
      <c r="S40" s="1">
        <v>0.27354413114809062</v>
      </c>
    </row>
    <row r="41" spans="3:22" x14ac:dyDescent="0.25">
      <c r="C41">
        <v>38</v>
      </c>
      <c r="D41">
        <v>2000</v>
      </c>
      <c r="E41">
        <v>114</v>
      </c>
      <c r="F41">
        <v>52000</v>
      </c>
      <c r="H41" s="1">
        <v>13</v>
      </c>
      <c r="I41" s="1">
        <v>8673.5719023605834</v>
      </c>
      <c r="J41" s="1">
        <v>1826.4280976394166</v>
      </c>
      <c r="K41">
        <f t="shared" si="0"/>
        <v>75230849.545418993</v>
      </c>
      <c r="L41">
        <f t="shared" si="1"/>
        <v>3335839.5958467382</v>
      </c>
      <c r="N41" s="1" t="s">
        <v>12</v>
      </c>
      <c r="O41" s="1">
        <v>48</v>
      </c>
      <c r="P41" s="1">
        <v>3625755471712135.5</v>
      </c>
      <c r="Q41" s="1">
        <v>75536572327336.156</v>
      </c>
      <c r="R41" s="1"/>
      <c r="S41" s="1"/>
    </row>
    <row r="42" spans="3:22" ht="15.75" thickBot="1" x14ac:dyDescent="0.3">
      <c r="C42">
        <v>39</v>
      </c>
      <c r="D42">
        <v>3500</v>
      </c>
      <c r="E42">
        <v>115</v>
      </c>
      <c r="F42">
        <v>63000</v>
      </c>
      <c r="H42" s="1">
        <v>14</v>
      </c>
      <c r="I42" s="1">
        <v>1338.2669765183268</v>
      </c>
      <c r="J42" s="1">
        <v>-638.26697651832683</v>
      </c>
      <c r="K42">
        <f t="shared" si="0"/>
        <v>1790958.5004395039</v>
      </c>
      <c r="L42">
        <f t="shared" si="1"/>
        <v>407384.73331384634</v>
      </c>
      <c r="N42" s="2" t="s">
        <v>13</v>
      </c>
      <c r="O42" s="2">
        <v>49</v>
      </c>
      <c r="P42" s="2">
        <v>3718425977366601</v>
      </c>
      <c r="Q42" s="2"/>
      <c r="R42" s="2"/>
      <c r="S42" s="2"/>
    </row>
    <row r="43" spans="3:22" ht="15.75" thickBot="1" x14ac:dyDescent="0.3">
      <c r="C43">
        <v>40</v>
      </c>
      <c r="D43">
        <v>1450</v>
      </c>
      <c r="E43">
        <v>132</v>
      </c>
      <c r="F43">
        <v>67250</v>
      </c>
      <c r="H43" s="1">
        <v>15</v>
      </c>
      <c r="I43" s="1">
        <v>738.28742015746661</v>
      </c>
      <c r="J43" s="1">
        <v>31.712579842533387</v>
      </c>
      <c r="K43">
        <f t="shared" si="0"/>
        <v>545068.31476276764</v>
      </c>
      <c r="L43">
        <f t="shared" si="1"/>
        <v>1005.6877202690549</v>
      </c>
    </row>
    <row r="44" spans="3:22" x14ac:dyDescent="0.25">
      <c r="C44">
        <v>41</v>
      </c>
      <c r="D44">
        <v>797</v>
      </c>
      <c r="E44">
        <v>161</v>
      </c>
      <c r="F44">
        <v>17000</v>
      </c>
      <c r="H44" s="1">
        <v>16</v>
      </c>
      <c r="I44" s="1">
        <v>935.96090004484881</v>
      </c>
      <c r="J44" s="1">
        <v>-135.96090004484881</v>
      </c>
      <c r="K44">
        <f t="shared" si="0"/>
        <v>876022.80641276343</v>
      </c>
      <c r="L44">
        <f t="shared" si="1"/>
        <v>18485.36634100537</v>
      </c>
      <c r="N44" s="3"/>
      <c r="O44" s="3" t="s">
        <v>20</v>
      </c>
      <c r="P44" s="3" t="s">
        <v>8</v>
      </c>
      <c r="Q44" s="3" t="s">
        <v>21</v>
      </c>
      <c r="R44" s="3" t="s">
        <v>22</v>
      </c>
      <c r="S44" s="3" t="s">
        <v>23</v>
      </c>
      <c r="T44" s="3" t="s">
        <v>24</v>
      </c>
      <c r="U44" s="3" t="s">
        <v>25</v>
      </c>
      <c r="V44" s="3" t="s">
        <v>26</v>
      </c>
    </row>
    <row r="45" spans="3:22" x14ac:dyDescent="0.25">
      <c r="C45">
        <v>42</v>
      </c>
      <c r="D45">
        <v>573</v>
      </c>
      <c r="E45">
        <v>161</v>
      </c>
      <c r="F45">
        <v>17500</v>
      </c>
      <c r="H45" s="1">
        <v>17</v>
      </c>
      <c r="I45" s="1">
        <v>13646.553685104684</v>
      </c>
      <c r="J45" s="1">
        <v>-587.55368510468361</v>
      </c>
      <c r="K45">
        <f t="shared" si="0"/>
        <v>186228427.48044422</v>
      </c>
      <c r="L45">
        <f t="shared" si="1"/>
        <v>345219.33288009372</v>
      </c>
      <c r="N45" s="1" t="s">
        <v>14</v>
      </c>
      <c r="O45" s="1">
        <v>2034298.8034415497</v>
      </c>
      <c r="P45" s="1">
        <v>1323266.2763670913</v>
      </c>
      <c r="Q45" s="1">
        <v>1.5373314047015043</v>
      </c>
      <c r="R45" s="1">
        <v>0.13077863457671954</v>
      </c>
      <c r="S45" s="1">
        <v>-626306.36541411607</v>
      </c>
      <c r="T45" s="1">
        <v>4694903.9722972158</v>
      </c>
      <c r="U45" s="1">
        <v>-626306.36541411607</v>
      </c>
      <c r="V45" s="1">
        <v>4694903.9722972158</v>
      </c>
    </row>
    <row r="46" spans="3:22" ht="15.75" thickBot="1" x14ac:dyDescent="0.3">
      <c r="C46">
        <v>43</v>
      </c>
      <c r="D46">
        <v>3109</v>
      </c>
      <c r="E46">
        <v>233</v>
      </c>
      <c r="F46">
        <v>90000</v>
      </c>
      <c r="H46" s="1">
        <v>18</v>
      </c>
      <c r="I46" s="1">
        <v>883.14405039957683</v>
      </c>
      <c r="J46" s="1">
        <v>-94.144050399576827</v>
      </c>
      <c r="K46">
        <f t="shared" si="0"/>
        <v>779943.41375617031</v>
      </c>
      <c r="L46">
        <f t="shared" si="1"/>
        <v>8863.102225638062</v>
      </c>
      <c r="N46" s="2" t="s">
        <v>27</v>
      </c>
      <c r="O46" s="2">
        <v>2.9554198155770463E-2</v>
      </c>
      <c r="P46" s="2">
        <v>2.6682532760999741E-2</v>
      </c>
      <c r="Q46" s="6">
        <v>1.1076234186796563</v>
      </c>
      <c r="R46" s="2">
        <v>0.27354413114808734</v>
      </c>
      <c r="S46" s="2">
        <v>-2.4094629634942862E-2</v>
      </c>
      <c r="T46" s="2">
        <v>8.3203025946483794E-2</v>
      </c>
      <c r="U46" s="2">
        <v>-2.4094629634942862E-2</v>
      </c>
      <c r="V46" s="2">
        <v>8.3203025946483794E-2</v>
      </c>
    </row>
    <row r="47" spans="3:22" x14ac:dyDescent="0.25">
      <c r="C47">
        <v>44</v>
      </c>
      <c r="D47">
        <v>12400</v>
      </c>
      <c r="E47">
        <v>238</v>
      </c>
      <c r="F47">
        <v>267397</v>
      </c>
      <c r="H47" s="1">
        <v>19</v>
      </c>
      <c r="I47" s="1">
        <v>849.98115970147001</v>
      </c>
      <c r="J47" s="1">
        <v>-81.981159701470006</v>
      </c>
      <c r="K47">
        <f t="shared" si="0"/>
        <v>722467.97184745583</v>
      </c>
      <c r="L47">
        <f t="shared" si="1"/>
        <v>6720.9105459979301</v>
      </c>
    </row>
    <row r="48" spans="3:22" x14ac:dyDescent="0.25">
      <c r="C48">
        <v>45</v>
      </c>
      <c r="D48">
        <v>250</v>
      </c>
      <c r="E48">
        <v>256</v>
      </c>
      <c r="F48">
        <v>43394</v>
      </c>
      <c r="H48" s="1">
        <v>20</v>
      </c>
      <c r="I48" s="1">
        <v>15389.219534138934</v>
      </c>
      <c r="J48" s="1">
        <v>-262.21953413893425</v>
      </c>
      <c r="K48">
        <f t="shared" si="0"/>
        <v>236828077.86992335</v>
      </c>
      <c r="L48">
        <f t="shared" si="1"/>
        <v>68759.0840840397</v>
      </c>
    </row>
    <row r="49" spans="3:12" x14ac:dyDescent="0.25">
      <c r="C49">
        <v>46</v>
      </c>
      <c r="D49">
        <v>4100</v>
      </c>
      <c r="E49">
        <v>304</v>
      </c>
      <c r="F49">
        <v>95200</v>
      </c>
      <c r="H49" s="1">
        <v>21</v>
      </c>
      <c r="I49" s="1">
        <v>745.31600127911838</v>
      </c>
      <c r="J49" s="1">
        <v>-642.31600127911838</v>
      </c>
      <c r="K49">
        <f t="shared" si="0"/>
        <v>555495.94176269474</v>
      </c>
      <c r="L49">
        <f t="shared" si="1"/>
        <v>412569.84549919638</v>
      </c>
    </row>
    <row r="50" spans="3:12" x14ac:dyDescent="0.25">
      <c r="C50">
        <v>47</v>
      </c>
      <c r="D50">
        <v>12501</v>
      </c>
      <c r="E50">
        <v>438</v>
      </c>
      <c r="F50">
        <v>345801</v>
      </c>
      <c r="H50" s="1">
        <v>22</v>
      </c>
      <c r="I50" s="1">
        <v>731.58579568532048</v>
      </c>
      <c r="J50" s="1">
        <v>-71.585795685320477</v>
      </c>
      <c r="K50">
        <f t="shared" si="0"/>
        <v>535217.77644852351</v>
      </c>
      <c r="L50">
        <f t="shared" si="1"/>
        <v>5124.526143900448</v>
      </c>
    </row>
    <row r="51" spans="3:12" x14ac:dyDescent="0.25">
      <c r="C51">
        <v>48</v>
      </c>
      <c r="D51">
        <v>2977</v>
      </c>
      <c r="E51">
        <v>445</v>
      </c>
      <c r="F51">
        <v>26194</v>
      </c>
      <c r="H51" s="1">
        <v>23</v>
      </c>
      <c r="I51" s="1">
        <v>739.17097408289487</v>
      </c>
      <c r="J51" s="1">
        <v>60.829025917105128</v>
      </c>
      <c r="K51">
        <f t="shared" si="0"/>
        <v>546373.7289266556</v>
      </c>
      <c r="L51">
        <f t="shared" si="1"/>
        <v>3700.1703940238472</v>
      </c>
    </row>
    <row r="52" spans="3:12" x14ac:dyDescent="0.25">
      <c r="C52">
        <v>49</v>
      </c>
      <c r="D52">
        <v>191</v>
      </c>
      <c r="E52">
        <v>875</v>
      </c>
      <c r="F52">
        <v>27500</v>
      </c>
      <c r="H52" s="1">
        <v>24</v>
      </c>
      <c r="I52" s="1">
        <v>1637.4166295451478</v>
      </c>
      <c r="J52" s="1">
        <v>-239.41662954514777</v>
      </c>
      <c r="K52">
        <f t="shared" si="0"/>
        <v>2681133.2187109916</v>
      </c>
      <c r="L52">
        <f t="shared" si="1"/>
        <v>57320.322502758521</v>
      </c>
    </row>
    <row r="53" spans="3:12" x14ac:dyDescent="0.25">
      <c r="C53">
        <v>50</v>
      </c>
      <c r="D53">
        <v>7395</v>
      </c>
      <c r="E53">
        <v>1394</v>
      </c>
      <c r="F53">
        <v>273313</v>
      </c>
      <c r="H53" s="1">
        <v>25</v>
      </c>
      <c r="I53" s="1">
        <v>1879.6392444361554</v>
      </c>
      <c r="J53" s="1">
        <v>911.36075556384458</v>
      </c>
      <c r="K53">
        <f t="shared" si="0"/>
        <v>3533043.6892245212</v>
      </c>
      <c r="L53">
        <f t="shared" si="1"/>
        <v>830578.42678190162</v>
      </c>
    </row>
    <row r="54" spans="3:12" x14ac:dyDescent="0.25">
      <c r="H54" s="1">
        <v>26</v>
      </c>
      <c r="I54" s="1">
        <v>1276.713113445333</v>
      </c>
      <c r="J54" s="1">
        <v>-246.71311344533297</v>
      </c>
      <c r="K54">
        <f t="shared" si="0"/>
        <v>1629996.3740432756</v>
      </c>
      <c r="L54">
        <f t="shared" si="1"/>
        <v>60867.360345889734</v>
      </c>
    </row>
    <row r="55" spans="3:12" x14ac:dyDescent="0.25">
      <c r="H55" s="1">
        <v>27</v>
      </c>
      <c r="I55" s="1">
        <v>1101.1405946542604</v>
      </c>
      <c r="J55" s="1">
        <v>-220.14059465426044</v>
      </c>
      <c r="K55">
        <f t="shared" si="0"/>
        <v>1212510.6091955383</v>
      </c>
      <c r="L55">
        <f t="shared" si="1"/>
        <v>48461.881414731397</v>
      </c>
    </row>
    <row r="56" spans="3:12" x14ac:dyDescent="0.25">
      <c r="H56" s="1">
        <v>28</v>
      </c>
      <c r="I56" s="1">
        <v>3038.9001571210351</v>
      </c>
      <c r="J56" s="1">
        <v>703.09984287896486</v>
      </c>
      <c r="K56">
        <f t="shared" si="0"/>
        <v>9234914.1649502516</v>
      </c>
      <c r="L56">
        <f t="shared" si="1"/>
        <v>494349.38905642508</v>
      </c>
    </row>
    <row r="57" spans="3:12" x14ac:dyDescent="0.25">
      <c r="H57" s="1">
        <v>29</v>
      </c>
      <c r="I57" s="1">
        <v>1386.6194889769795</v>
      </c>
      <c r="J57" s="1">
        <v>-442.61948897697948</v>
      </c>
      <c r="K57">
        <f t="shared" si="0"/>
        <v>1922713.6072107798</v>
      </c>
      <c r="L57">
        <f t="shared" si="1"/>
        <v>195912.01202224247</v>
      </c>
    </row>
    <row r="58" spans="3:12" x14ac:dyDescent="0.25">
      <c r="H58" s="1">
        <v>30</v>
      </c>
      <c r="I58" s="1">
        <v>1412.2304473167387</v>
      </c>
      <c r="J58" s="1">
        <v>137.76955268326128</v>
      </c>
      <c r="K58">
        <f t="shared" si="0"/>
        <v>1994394.8363284359</v>
      </c>
      <c r="L58">
        <f t="shared" si="1"/>
        <v>18980.449646545905</v>
      </c>
    </row>
    <row r="59" spans="3:12" x14ac:dyDescent="0.25">
      <c r="H59" s="1">
        <v>31</v>
      </c>
      <c r="I59" s="1">
        <v>994.74597766325201</v>
      </c>
      <c r="J59" s="1">
        <v>5.2540223367479939</v>
      </c>
      <c r="K59">
        <f t="shared" si="0"/>
        <v>989519.56007721904</v>
      </c>
      <c r="L59">
        <f t="shared" si="1"/>
        <v>27.604750715046851</v>
      </c>
    </row>
    <row r="60" spans="3:12" x14ac:dyDescent="0.25">
      <c r="H60" s="1">
        <v>32</v>
      </c>
      <c r="I60" s="1">
        <v>998.28151495976886</v>
      </c>
      <c r="J60" s="1">
        <v>101.71848504023114</v>
      </c>
      <c r="K60">
        <f t="shared" si="0"/>
        <v>996565.98311037116</v>
      </c>
      <c r="L60">
        <f t="shared" si="1"/>
        <v>10346.650198879726</v>
      </c>
    </row>
    <row r="61" spans="3:12" x14ac:dyDescent="0.25">
      <c r="H61" s="1">
        <v>33</v>
      </c>
      <c r="I61" s="1">
        <v>1995.8132833889895</v>
      </c>
      <c r="J61" s="1">
        <v>21.186716611010525</v>
      </c>
      <c r="K61">
        <f t="shared" si="0"/>
        <v>3983270.6621519388</v>
      </c>
      <c r="L61">
        <f t="shared" si="1"/>
        <v>448.87696075526929</v>
      </c>
    </row>
    <row r="62" spans="3:12" x14ac:dyDescent="0.25">
      <c r="H62" s="1">
        <v>34</v>
      </c>
      <c r="I62" s="1">
        <v>984.80494859945929</v>
      </c>
      <c r="J62" s="1">
        <v>55.195051400540706</v>
      </c>
      <c r="K62">
        <f t="shared" si="0"/>
        <v>969840.78678598371</v>
      </c>
      <c r="L62">
        <f t="shared" si="1"/>
        <v>3046.4936991083305</v>
      </c>
    </row>
    <row r="63" spans="3:12" x14ac:dyDescent="0.25">
      <c r="H63" s="1">
        <v>35</v>
      </c>
      <c r="I63" s="1">
        <v>1288.3645559635779</v>
      </c>
      <c r="J63" s="1">
        <v>-32.364555963577914</v>
      </c>
      <c r="K63">
        <f t="shared" si="0"/>
        <v>1659883.2290632273</v>
      </c>
      <c r="L63">
        <f t="shared" si="1"/>
        <v>1047.4644827195666</v>
      </c>
    </row>
    <row r="64" spans="3:12" x14ac:dyDescent="0.25">
      <c r="H64" s="1">
        <v>36</v>
      </c>
      <c r="I64" s="1">
        <v>4020.451001846995</v>
      </c>
      <c r="J64" s="1">
        <v>-20.451001846995041</v>
      </c>
      <c r="K64">
        <f t="shared" si="0"/>
        <v>16164026.258252505</v>
      </c>
      <c r="L64">
        <f t="shared" si="1"/>
        <v>418.24347654579458</v>
      </c>
    </row>
    <row r="65" spans="8:12" x14ac:dyDescent="0.25">
      <c r="H65" s="1">
        <v>37</v>
      </c>
      <c r="I65" s="1">
        <v>1555.053780299163</v>
      </c>
      <c r="J65" s="1">
        <v>5845.946219700837</v>
      </c>
      <c r="K65">
        <f t="shared" si="0"/>
        <v>2418192.2596227177</v>
      </c>
      <c r="L65">
        <f t="shared" si="1"/>
        <v>34175087.203634508</v>
      </c>
    </row>
    <row r="66" spans="8:12" x14ac:dyDescent="0.25">
      <c r="H66" s="1">
        <v>38</v>
      </c>
      <c r="I66" s="1">
        <v>1828.1523493951036</v>
      </c>
      <c r="J66" s="1">
        <v>171.84765060489644</v>
      </c>
      <c r="K66">
        <f t="shared" si="0"/>
        <v>3342141.0125988368</v>
      </c>
      <c r="L66">
        <f t="shared" si="1"/>
        <v>29531.615018422566</v>
      </c>
    </row>
    <row r="67" spans="8:12" x14ac:dyDescent="0.25">
      <c r="H67" s="1">
        <v>39</v>
      </c>
      <c r="I67" s="1">
        <v>2142.3147156556934</v>
      </c>
      <c r="J67" s="1">
        <v>1357.6852843443066</v>
      </c>
      <c r="K67">
        <f t="shared" si="0"/>
        <v>4589512.3409149339</v>
      </c>
      <c r="L67">
        <f t="shared" si="1"/>
        <v>1843309.3313250807</v>
      </c>
    </row>
    <row r="68" spans="8:12" x14ac:dyDescent="0.25">
      <c r="H68" s="1">
        <v>40</v>
      </c>
      <c r="I68" s="1">
        <v>2272.434289356212</v>
      </c>
      <c r="J68" s="1">
        <v>-822.43428935621205</v>
      </c>
      <c r="K68">
        <f t="shared" si="0"/>
        <v>5163957.5994418729</v>
      </c>
      <c r="L68">
        <f t="shared" si="1"/>
        <v>676398.16030885756</v>
      </c>
    </row>
    <row r="69" spans="8:12" x14ac:dyDescent="0.25">
      <c r="H69" s="1">
        <v>41</v>
      </c>
      <c r="I69" s="1">
        <v>854.94011463221636</v>
      </c>
      <c r="J69" s="1">
        <v>-57.940114632216364</v>
      </c>
      <c r="K69">
        <f t="shared" si="0"/>
        <v>730922.59960734728</v>
      </c>
      <c r="L69">
        <f t="shared" si="1"/>
        <v>3357.0568835943727</v>
      </c>
    </row>
    <row r="70" spans="8:12" x14ac:dyDescent="0.25">
      <c r="H70" s="1">
        <v>42</v>
      </c>
      <c r="I70" s="1">
        <v>869.19631340849401</v>
      </c>
      <c r="J70" s="1">
        <v>-296.19631340849401</v>
      </c>
      <c r="K70">
        <f t="shared" si="0"/>
        <v>755502.2312429169</v>
      </c>
      <c r="L70">
        <f t="shared" si="1"/>
        <v>87732.256076782811</v>
      </c>
    </row>
    <row r="71" spans="8:12" x14ac:dyDescent="0.25">
      <c r="H71" s="1">
        <v>43</v>
      </c>
      <c r="I71" s="1">
        <v>2974.2166451073158</v>
      </c>
      <c r="J71" s="1">
        <v>134.7833548926842</v>
      </c>
      <c r="K71">
        <f t="shared" si="0"/>
        <v>8845964.6520334166</v>
      </c>
      <c r="L71">
        <f t="shared" si="1"/>
        <v>18166.552756127257</v>
      </c>
    </row>
    <row r="72" spans="8:12" x14ac:dyDescent="0.25">
      <c r="H72" s="1">
        <v>44</v>
      </c>
      <c r="I72" s="1">
        <v>8034.8603996503971</v>
      </c>
      <c r="J72" s="1">
        <v>4365.1396003496029</v>
      </c>
      <c r="K72">
        <f t="shared" si="0"/>
        <v>64558981.641870141</v>
      </c>
      <c r="L72">
        <f t="shared" si="1"/>
        <v>19054443.73054029</v>
      </c>
    </row>
    <row r="73" spans="8:12" x14ac:dyDescent="0.25">
      <c r="H73" s="1">
        <v>45</v>
      </c>
      <c r="I73" s="1">
        <v>1657.465687969953</v>
      </c>
      <c r="J73" s="1">
        <v>-1407.465687969953</v>
      </c>
      <c r="K73">
        <f t="shared" si="0"/>
        <v>2747192.5067977095</v>
      </c>
      <c r="L73">
        <f t="shared" si="1"/>
        <v>1980959.6628127331</v>
      </c>
    </row>
    <row r="74" spans="8:12" x14ac:dyDescent="0.25">
      <c r="H74" s="1">
        <v>46</v>
      </c>
      <c r="I74" s="1">
        <v>3159.8266283366752</v>
      </c>
      <c r="J74" s="1">
        <v>940.17337166332482</v>
      </c>
      <c r="K74">
        <f t="shared" si="0"/>
        <v>9984504.3211455215</v>
      </c>
      <c r="L74">
        <f t="shared" si="1"/>
        <v>883925.96878478432</v>
      </c>
    </row>
    <row r="75" spans="8:12" x14ac:dyDescent="0.25">
      <c r="H75" s="1">
        <v>47</v>
      </c>
      <c r="I75" s="1">
        <v>10375.545053856929</v>
      </c>
      <c r="J75" s="1">
        <v>2125.4549461430706</v>
      </c>
      <c r="K75">
        <f t="shared" si="0"/>
        <v>107651935.16461499</v>
      </c>
      <c r="L75">
        <f t="shared" si="1"/>
        <v>4517558.7280840436</v>
      </c>
    </row>
    <row r="76" spans="8:12" x14ac:dyDescent="0.25">
      <c r="H76" s="1">
        <v>48</v>
      </c>
      <c r="I76" s="1">
        <v>1266.4651615546945</v>
      </c>
      <c r="J76" s="1">
        <v>1710.5348384453055</v>
      </c>
      <c r="K76">
        <f t="shared" si="0"/>
        <v>1603934.0054317585</v>
      </c>
      <c r="L76">
        <f t="shared" si="1"/>
        <v>2925929.4335351074</v>
      </c>
    </row>
    <row r="77" spans="8:12" x14ac:dyDescent="0.25">
      <c r="H77" s="1">
        <v>49</v>
      </c>
      <c r="I77" s="1">
        <v>1529.8794212246767</v>
      </c>
      <c r="J77" s="1">
        <v>-1338.8794212246767</v>
      </c>
      <c r="K77">
        <f t="shared" si="0"/>
        <v>2340531.0434867516</v>
      </c>
      <c r="L77">
        <f t="shared" si="1"/>
        <v>1792598.1045789251</v>
      </c>
    </row>
    <row r="78" spans="8:12" ht="15.75" thickBot="1" x14ac:dyDescent="0.3">
      <c r="H78" s="2">
        <v>50</v>
      </c>
      <c r="I78" s="2">
        <v>8811.5878625180449</v>
      </c>
      <c r="J78" s="2">
        <v>-1416.5878625180449</v>
      </c>
      <c r="K78">
        <f t="shared" si="0"/>
        <v>77644080.658875331</v>
      </c>
      <c r="L78">
        <f t="shared" si="1"/>
        <v>2006721.1722334432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1"/>
  <sheetViews>
    <sheetView tabSelected="1" topLeftCell="H39" workbookViewId="0">
      <selection activeCell="O56" sqref="O56"/>
    </sheetView>
  </sheetViews>
  <sheetFormatPr baseColWidth="10" defaultRowHeight="15" x14ac:dyDescent="0.25"/>
  <cols>
    <col min="19" max="19" width="12" bestFit="1" customWidth="1"/>
  </cols>
  <sheetData>
    <row r="2" spans="2:12" x14ac:dyDescent="0.25">
      <c r="C2" t="s">
        <v>0</v>
      </c>
      <c r="D2" t="s">
        <v>1</v>
      </c>
      <c r="E2" t="s">
        <v>2</v>
      </c>
    </row>
    <row r="4" spans="2:12" x14ac:dyDescent="0.25">
      <c r="B4">
        <v>1</v>
      </c>
      <c r="C4">
        <v>156</v>
      </c>
      <c r="D4">
        <v>5</v>
      </c>
      <c r="E4">
        <v>29765</v>
      </c>
      <c r="G4" t="s">
        <v>3</v>
      </c>
    </row>
    <row r="5" spans="2:12" ht="15.75" thickBot="1" x14ac:dyDescent="0.3">
      <c r="B5">
        <v>2</v>
      </c>
      <c r="C5">
        <v>182</v>
      </c>
      <c r="D5">
        <v>9</v>
      </c>
      <c r="E5">
        <v>25313</v>
      </c>
    </row>
    <row r="6" spans="2:12" x14ac:dyDescent="0.25">
      <c r="B6">
        <v>3</v>
      </c>
      <c r="C6">
        <v>630</v>
      </c>
      <c r="D6">
        <v>10</v>
      </c>
      <c r="E6">
        <v>16100</v>
      </c>
      <c r="G6" s="4" t="s">
        <v>4</v>
      </c>
      <c r="H6" s="4"/>
    </row>
    <row r="7" spans="2:12" x14ac:dyDescent="0.25">
      <c r="B7">
        <v>4</v>
      </c>
      <c r="C7">
        <v>714</v>
      </c>
      <c r="D7">
        <v>17</v>
      </c>
      <c r="E7">
        <v>32408</v>
      </c>
      <c r="G7" s="1" t="s">
        <v>5</v>
      </c>
      <c r="H7" s="1">
        <v>0.90266558808012842</v>
      </c>
    </row>
    <row r="8" spans="2:12" x14ac:dyDescent="0.25">
      <c r="B8">
        <v>5</v>
      </c>
      <c r="C8">
        <v>950</v>
      </c>
      <c r="D8">
        <v>17</v>
      </c>
      <c r="E8">
        <v>270000</v>
      </c>
      <c r="G8" s="1" t="s">
        <v>6</v>
      </c>
      <c r="H8" s="1">
        <v>0.81480516390404412</v>
      </c>
    </row>
    <row r="9" spans="2:12" x14ac:dyDescent="0.25">
      <c r="B9">
        <v>6</v>
      </c>
      <c r="C9">
        <v>625</v>
      </c>
      <c r="D9">
        <v>18</v>
      </c>
      <c r="E9">
        <v>18100</v>
      </c>
      <c r="G9" s="1" t="s">
        <v>7</v>
      </c>
      <c r="H9" s="1">
        <v>0.80692453258081198</v>
      </c>
    </row>
    <row r="10" spans="2:12" x14ac:dyDescent="0.25">
      <c r="B10">
        <v>7</v>
      </c>
      <c r="C10">
        <v>490</v>
      </c>
      <c r="D10">
        <v>21</v>
      </c>
      <c r="E10">
        <v>17636</v>
      </c>
      <c r="G10" s="1" t="s">
        <v>8</v>
      </c>
      <c r="H10" s="1">
        <v>1655.8287611686046</v>
      </c>
    </row>
    <row r="11" spans="2:12" ht="15.75" thickBot="1" x14ac:dyDescent="0.3">
      <c r="B11">
        <v>8</v>
      </c>
      <c r="C11">
        <v>203</v>
      </c>
      <c r="D11">
        <v>23</v>
      </c>
      <c r="E11">
        <v>16762</v>
      </c>
      <c r="G11" s="2" t="s">
        <v>9</v>
      </c>
      <c r="H11" s="2">
        <v>50</v>
      </c>
    </row>
    <row r="12" spans="2:12" x14ac:dyDescent="0.25">
      <c r="B12">
        <v>9</v>
      </c>
      <c r="C12">
        <v>1400</v>
      </c>
      <c r="D12">
        <v>29</v>
      </c>
      <c r="E12">
        <v>41000</v>
      </c>
    </row>
    <row r="13" spans="2:12" ht="15.75" thickBot="1" x14ac:dyDescent="0.3">
      <c r="B13">
        <v>10</v>
      </c>
      <c r="C13">
        <v>800</v>
      </c>
      <c r="D13">
        <v>30</v>
      </c>
      <c r="E13">
        <v>21000</v>
      </c>
      <c r="G13" t="s">
        <v>10</v>
      </c>
    </row>
    <row r="14" spans="2:12" x14ac:dyDescent="0.25">
      <c r="B14">
        <v>11</v>
      </c>
      <c r="C14">
        <v>224</v>
      </c>
      <c r="D14">
        <v>30</v>
      </c>
      <c r="E14">
        <v>23000</v>
      </c>
      <c r="G14" s="3"/>
      <c r="H14" s="3" t="s">
        <v>15</v>
      </c>
      <c r="I14" s="3" t="s">
        <v>16</v>
      </c>
      <c r="J14" s="3" t="s">
        <v>17</v>
      </c>
      <c r="K14" s="3" t="s">
        <v>18</v>
      </c>
      <c r="L14" s="3" t="s">
        <v>19</v>
      </c>
    </row>
    <row r="15" spans="2:12" x14ac:dyDescent="0.25">
      <c r="B15">
        <v>12</v>
      </c>
      <c r="C15">
        <v>752</v>
      </c>
      <c r="D15">
        <v>30</v>
      </c>
      <c r="E15">
        <v>15867</v>
      </c>
      <c r="G15" s="1" t="s">
        <v>11</v>
      </c>
      <c r="H15" s="1">
        <v>2</v>
      </c>
      <c r="I15" s="1">
        <v>566961542.84328175</v>
      </c>
      <c r="J15" s="1">
        <v>283480771.42164087</v>
      </c>
      <c r="K15" s="1">
        <v>103.39338696152328</v>
      </c>
      <c r="L15" s="1">
        <v>6.1557150926382032E-18</v>
      </c>
    </row>
    <row r="16" spans="2:12" x14ac:dyDescent="0.25">
      <c r="B16">
        <v>13</v>
      </c>
      <c r="C16">
        <v>10500</v>
      </c>
      <c r="D16">
        <v>33</v>
      </c>
      <c r="E16">
        <v>293580</v>
      </c>
      <c r="G16" s="1" t="s">
        <v>12</v>
      </c>
      <c r="H16" s="1">
        <v>47</v>
      </c>
      <c r="I16" s="1">
        <v>128863137.65671834</v>
      </c>
      <c r="J16" s="1">
        <v>2741768.8863131562</v>
      </c>
      <c r="K16" s="1"/>
      <c r="L16" s="1"/>
    </row>
    <row r="17" spans="2:16" ht="15.75" thickBot="1" x14ac:dyDescent="0.3">
      <c r="B17">
        <v>14</v>
      </c>
      <c r="C17">
        <v>700</v>
      </c>
      <c r="D17">
        <v>37</v>
      </c>
      <c r="E17">
        <v>36239</v>
      </c>
      <c r="G17" s="2" t="s">
        <v>13</v>
      </c>
      <c r="H17" s="2">
        <v>49</v>
      </c>
      <c r="I17" s="2">
        <v>695824680.50000012</v>
      </c>
      <c r="J17" s="2"/>
      <c r="K17" s="2"/>
      <c r="L17" s="2"/>
    </row>
    <row r="18" spans="2:16" ht="15.75" thickBot="1" x14ac:dyDescent="0.3">
      <c r="B18">
        <v>15</v>
      </c>
      <c r="C18">
        <v>770</v>
      </c>
      <c r="D18">
        <v>42</v>
      </c>
      <c r="E18">
        <v>15104</v>
      </c>
    </row>
    <row r="19" spans="2:16" x14ac:dyDescent="0.25">
      <c r="B19">
        <v>16</v>
      </c>
      <c r="C19">
        <v>800</v>
      </c>
      <c r="D19">
        <v>44</v>
      </c>
      <c r="E19">
        <v>22000</v>
      </c>
      <c r="G19" s="3"/>
      <c r="H19" s="3" t="s">
        <v>20</v>
      </c>
      <c r="I19" s="3" t="s">
        <v>8</v>
      </c>
      <c r="J19" s="3" t="s">
        <v>21</v>
      </c>
      <c r="K19" s="3" t="s">
        <v>22</v>
      </c>
      <c r="L19" s="3" t="s">
        <v>23</v>
      </c>
      <c r="M19" s="3" t="s">
        <v>24</v>
      </c>
      <c r="N19" s="3" t="s">
        <v>25</v>
      </c>
      <c r="O19" s="3" t="s">
        <v>26</v>
      </c>
    </row>
    <row r="20" spans="2:16" x14ac:dyDescent="0.25">
      <c r="B20">
        <v>17</v>
      </c>
      <c r="C20">
        <v>13059</v>
      </c>
      <c r="D20">
        <v>48</v>
      </c>
      <c r="E20">
        <v>467718</v>
      </c>
      <c r="G20" s="1" t="s">
        <v>14</v>
      </c>
      <c r="H20" s="1">
        <v>285.54445385951431</v>
      </c>
      <c r="I20" s="1">
        <v>304.18740843844643</v>
      </c>
      <c r="J20" s="1">
        <v>0.93871227387538425</v>
      </c>
      <c r="K20" s="1">
        <v>0.35267776077736246</v>
      </c>
      <c r="L20" s="1">
        <v>-326.40167946257236</v>
      </c>
      <c r="M20" s="1">
        <v>897.49058718160097</v>
      </c>
      <c r="N20" s="1">
        <v>-326.40167946257236</v>
      </c>
      <c r="O20" s="1">
        <v>897.49058718160097</v>
      </c>
    </row>
    <row r="21" spans="2:16" x14ac:dyDescent="0.25">
      <c r="B21">
        <v>18</v>
      </c>
      <c r="C21">
        <v>789</v>
      </c>
      <c r="D21">
        <v>52</v>
      </c>
      <c r="E21">
        <v>20000</v>
      </c>
      <c r="G21" s="1" t="s">
        <v>27</v>
      </c>
      <c r="H21" s="1">
        <v>0.52599318247987092</v>
      </c>
      <c r="I21" s="1">
        <v>1.0437209306679529</v>
      </c>
      <c r="J21" s="1">
        <v>0.50395959975934335</v>
      </c>
      <c r="K21" s="1">
        <v>0.61664403175290561</v>
      </c>
      <c r="L21" s="1">
        <v>-1.5737024987725872</v>
      </c>
      <c r="M21" s="1">
        <v>2.625688863732329</v>
      </c>
      <c r="N21" s="1">
        <v>-1.5737024987725872</v>
      </c>
      <c r="O21" s="1">
        <v>2.625688863732329</v>
      </c>
    </row>
    <row r="22" spans="2:16" ht="15.75" thickBot="1" x14ac:dyDescent="0.3">
      <c r="B22">
        <v>19</v>
      </c>
      <c r="C22">
        <v>768</v>
      </c>
      <c r="D22">
        <v>54</v>
      </c>
      <c r="E22">
        <v>18800</v>
      </c>
      <c r="G22" s="2" t="s">
        <v>28</v>
      </c>
      <c r="H22" s="2">
        <v>2.8512397552555462E-2</v>
      </c>
      <c r="I22" s="2">
        <v>2.0520569922128171E-3</v>
      </c>
      <c r="J22" s="2">
        <v>13.894544674321825</v>
      </c>
      <c r="K22" s="2">
        <v>2.9215689167565373E-18</v>
      </c>
      <c r="L22" s="2">
        <v>2.4384191364838489E-2</v>
      </c>
      <c r="M22" s="2">
        <v>3.2640603740272431E-2</v>
      </c>
      <c r="N22" s="2">
        <v>2.4384191364838489E-2</v>
      </c>
      <c r="O22" s="2">
        <v>3.2640603740272431E-2</v>
      </c>
    </row>
    <row r="23" spans="2:16" x14ac:dyDescent="0.25">
      <c r="B23">
        <v>20</v>
      </c>
      <c r="C23">
        <v>15127</v>
      </c>
      <c r="D23">
        <v>56</v>
      </c>
      <c r="E23">
        <v>528690</v>
      </c>
    </row>
    <row r="24" spans="2:16" x14ac:dyDescent="0.25">
      <c r="B24">
        <v>21</v>
      </c>
      <c r="C24">
        <v>103</v>
      </c>
      <c r="D24">
        <v>61</v>
      </c>
      <c r="E24">
        <v>15000</v>
      </c>
    </row>
    <row r="25" spans="2:16" x14ac:dyDescent="0.25">
      <c r="B25">
        <v>22</v>
      </c>
      <c r="C25">
        <v>660</v>
      </c>
      <c r="D25">
        <v>62</v>
      </c>
      <c r="E25">
        <v>14500</v>
      </c>
    </row>
    <row r="26" spans="2:16" x14ac:dyDescent="0.25">
      <c r="B26">
        <v>23</v>
      </c>
      <c r="C26">
        <v>800</v>
      </c>
      <c r="D26">
        <v>71</v>
      </c>
      <c r="E26">
        <v>14600</v>
      </c>
      <c r="G26" t="s">
        <v>29</v>
      </c>
    </row>
    <row r="27" spans="2:16" ht="15.75" thickBot="1" x14ac:dyDescent="0.3">
      <c r="B27">
        <v>24</v>
      </c>
      <c r="C27">
        <v>1398</v>
      </c>
      <c r="D27">
        <v>77</v>
      </c>
      <c r="E27">
        <v>45993</v>
      </c>
    </row>
    <row r="28" spans="2:16" x14ac:dyDescent="0.25">
      <c r="B28">
        <v>25</v>
      </c>
      <c r="C28">
        <v>2791</v>
      </c>
      <c r="D28">
        <v>80</v>
      </c>
      <c r="E28">
        <v>54433</v>
      </c>
      <c r="G28" s="3" t="s">
        <v>30</v>
      </c>
      <c r="H28" s="3" t="s">
        <v>31</v>
      </c>
      <c r="I28" s="3" t="s">
        <v>12</v>
      </c>
      <c r="J28" s="5" t="s">
        <v>32</v>
      </c>
      <c r="K28" s="5" t="s">
        <v>62</v>
      </c>
      <c r="L28" t="s">
        <v>1</v>
      </c>
      <c r="M28" t="s">
        <v>2</v>
      </c>
      <c r="N28" s="5"/>
      <c r="O28" s="5"/>
    </row>
    <row r="29" spans="2:16" x14ac:dyDescent="0.25">
      <c r="B29">
        <v>26</v>
      </c>
      <c r="C29">
        <v>1030</v>
      </c>
      <c r="D29">
        <v>82</v>
      </c>
      <c r="E29">
        <v>33250</v>
      </c>
      <c r="G29" s="1">
        <v>1</v>
      </c>
      <c r="H29" s="1">
        <v>1136.8459329237271</v>
      </c>
      <c r="I29" s="1">
        <v>-980.8459329237271</v>
      </c>
      <c r="J29">
        <f>+I29*I29</f>
        <v>962058.74413301656</v>
      </c>
      <c r="K29">
        <f>+J29/$J$81</f>
        <v>0.37328702436839184</v>
      </c>
      <c r="L29">
        <v>5</v>
      </c>
      <c r="M29">
        <v>29765</v>
      </c>
      <c r="O29" t="s">
        <v>3</v>
      </c>
    </row>
    <row r="30" spans="2:16" ht="15.75" thickBot="1" x14ac:dyDescent="0.3">
      <c r="B30">
        <v>27</v>
      </c>
      <c r="C30">
        <v>881</v>
      </c>
      <c r="D30">
        <v>87</v>
      </c>
      <c r="E30">
        <v>27000</v>
      </c>
      <c r="G30" s="1">
        <v>2</v>
      </c>
      <c r="H30" s="1">
        <v>1012.0127117496695</v>
      </c>
      <c r="I30" s="1">
        <v>-830.01271174966951</v>
      </c>
      <c r="J30">
        <f t="shared" ref="J30:J78" si="0">+I30*I30</f>
        <v>688921.1016660399</v>
      </c>
      <c r="K30">
        <f t="shared" ref="K30:K78" si="1">+J30/$J$81</f>
        <v>0.26730728204883308</v>
      </c>
      <c r="L30">
        <v>9</v>
      </c>
      <c r="M30">
        <v>25313</v>
      </c>
    </row>
    <row r="31" spans="2:16" x14ac:dyDescent="0.25">
      <c r="B31">
        <v>28</v>
      </c>
      <c r="C31">
        <v>3742</v>
      </c>
      <c r="D31">
        <v>87</v>
      </c>
      <c r="E31">
        <v>94962</v>
      </c>
      <c r="G31" s="1">
        <v>3</v>
      </c>
      <c r="H31" s="1">
        <v>749.85398628045596</v>
      </c>
      <c r="I31" s="1">
        <v>-119.85398628045596</v>
      </c>
      <c r="J31">
        <f t="shared" si="0"/>
        <v>14364.978027315725</v>
      </c>
      <c r="K31">
        <f t="shared" si="1"/>
        <v>5.5737343853844946E-3</v>
      </c>
      <c r="L31">
        <v>10</v>
      </c>
      <c r="M31">
        <v>16100</v>
      </c>
      <c r="O31" s="4" t="s">
        <v>4</v>
      </c>
      <c r="P31" s="4"/>
    </row>
    <row r="32" spans="2:16" x14ac:dyDescent="0.25">
      <c r="B32">
        <v>29</v>
      </c>
      <c r="C32">
        <v>944</v>
      </c>
      <c r="D32">
        <v>88</v>
      </c>
      <c r="E32">
        <v>36994</v>
      </c>
      <c r="G32" s="1">
        <v>4</v>
      </c>
      <c r="H32" s="1">
        <v>1218.5161178448895</v>
      </c>
      <c r="I32" s="1">
        <v>-504.51611784488955</v>
      </c>
      <c r="J32">
        <f t="shared" si="0"/>
        <v>254536.51316527848</v>
      </c>
      <c r="K32">
        <f t="shared" si="1"/>
        <v>9.876234499401397E-2</v>
      </c>
      <c r="L32">
        <v>17</v>
      </c>
      <c r="M32">
        <v>32408</v>
      </c>
      <c r="O32" s="1" t="s">
        <v>5</v>
      </c>
      <c r="P32" s="1">
        <v>0.27447993241550678</v>
      </c>
    </row>
    <row r="33" spans="2:23" x14ac:dyDescent="0.25">
      <c r="B33">
        <v>30</v>
      </c>
      <c r="C33">
        <v>1550</v>
      </c>
      <c r="D33">
        <v>93</v>
      </c>
      <c r="E33">
        <v>37800</v>
      </c>
      <c r="G33" s="1">
        <v>5</v>
      </c>
      <c r="H33" s="1">
        <v>7992.833677151646</v>
      </c>
      <c r="I33" s="1">
        <v>-7042.833677151646</v>
      </c>
      <c r="J33">
        <f t="shared" si="0"/>
        <v>49601506.204021379</v>
      </c>
      <c r="K33">
        <f t="shared" si="1"/>
        <v>19.245808811576538</v>
      </c>
      <c r="L33">
        <v>17</v>
      </c>
      <c r="M33">
        <v>270000</v>
      </c>
      <c r="O33" s="1" t="s">
        <v>6</v>
      </c>
      <c r="P33" s="1">
        <v>7.5339233298821182E-2</v>
      </c>
    </row>
    <row r="34" spans="2:23" x14ac:dyDescent="0.25">
      <c r="B34">
        <v>31</v>
      </c>
      <c r="C34">
        <v>1000</v>
      </c>
      <c r="D34">
        <v>97</v>
      </c>
      <c r="E34">
        <v>23084</v>
      </c>
      <c r="G34" s="1">
        <v>6</v>
      </c>
      <c r="H34" s="1">
        <v>811.08672684540579</v>
      </c>
      <c r="I34" s="1">
        <v>-186.08672684540579</v>
      </c>
      <c r="J34">
        <f t="shared" si="0"/>
        <v>34628.269908036666</v>
      </c>
      <c r="K34">
        <f t="shared" si="1"/>
        <v>1.3436065013519915E-2</v>
      </c>
      <c r="L34">
        <v>18</v>
      </c>
      <c r="M34">
        <v>18100</v>
      </c>
      <c r="O34" s="1" t="s">
        <v>7</v>
      </c>
      <c r="P34" s="1">
        <v>3.5991966630685907E-2</v>
      </c>
    </row>
    <row r="35" spans="2:23" x14ac:dyDescent="0.25">
      <c r="B35">
        <v>32</v>
      </c>
      <c r="C35">
        <v>1100</v>
      </c>
      <c r="D35">
        <v>97</v>
      </c>
      <c r="E35">
        <v>23208</v>
      </c>
      <c r="G35" s="1">
        <v>7</v>
      </c>
      <c r="H35" s="1">
        <v>799.43495392845966</v>
      </c>
      <c r="I35" s="1">
        <v>-309.43495392845966</v>
      </c>
      <c r="J35">
        <f t="shared" si="0"/>
        <v>95749.99071270795</v>
      </c>
      <c r="K35">
        <f t="shared" si="1"/>
        <v>3.7151815660339857E-2</v>
      </c>
      <c r="L35">
        <v>21</v>
      </c>
      <c r="M35">
        <v>17636</v>
      </c>
      <c r="O35" s="1" t="s">
        <v>8</v>
      </c>
      <c r="P35" s="1">
        <v>3.3186630457984512</v>
      </c>
    </row>
    <row r="36" spans="2:23" ht="15.75" thickBot="1" x14ac:dyDescent="0.3">
      <c r="B36">
        <v>33</v>
      </c>
      <c r="C36">
        <v>2017</v>
      </c>
      <c r="D36">
        <v>99</v>
      </c>
      <c r="E36">
        <v>58157</v>
      </c>
      <c r="G36" s="1">
        <v>8</v>
      </c>
      <c r="H36" s="1">
        <v>775.56710483248594</v>
      </c>
      <c r="I36" s="1">
        <v>-572.56710483248594</v>
      </c>
      <c r="J36">
        <f t="shared" si="0"/>
        <v>327833.08953625493</v>
      </c>
      <c r="K36">
        <f t="shared" si="1"/>
        <v>0.1272020437720435</v>
      </c>
      <c r="L36">
        <v>23</v>
      </c>
      <c r="M36">
        <v>16762</v>
      </c>
      <c r="O36" s="2" t="s">
        <v>9</v>
      </c>
      <c r="P36" s="2">
        <v>50</v>
      </c>
    </row>
    <row r="37" spans="2:23" x14ac:dyDescent="0.25">
      <c r="B37">
        <v>34</v>
      </c>
      <c r="C37">
        <v>1040</v>
      </c>
      <c r="D37">
        <v>100</v>
      </c>
      <c r="E37">
        <v>22680</v>
      </c>
      <c r="G37" s="1">
        <v>9</v>
      </c>
      <c r="H37" s="1">
        <v>1469.8065558062044</v>
      </c>
      <c r="I37" s="1">
        <v>-69.806555806204415</v>
      </c>
      <c r="J37">
        <f t="shared" si="0"/>
        <v>4872.9552335247308</v>
      </c>
      <c r="K37">
        <f t="shared" si="1"/>
        <v>1.8907483249810033E-3</v>
      </c>
      <c r="L37">
        <v>29</v>
      </c>
      <c r="M37">
        <v>41000</v>
      </c>
    </row>
    <row r="38" spans="2:23" ht="15.75" thickBot="1" x14ac:dyDescent="0.3">
      <c r="B38">
        <v>35</v>
      </c>
      <c r="C38">
        <v>1256</v>
      </c>
      <c r="D38">
        <v>108</v>
      </c>
      <c r="E38">
        <v>33179</v>
      </c>
      <c r="G38" s="1">
        <v>10</v>
      </c>
      <c r="H38" s="1">
        <v>900.08459793757515</v>
      </c>
      <c r="I38" s="1">
        <v>-100.08459793757515</v>
      </c>
      <c r="J38">
        <f t="shared" si="0"/>
        <v>10016.926744326072</v>
      </c>
      <c r="K38">
        <f t="shared" si="1"/>
        <v>3.8866532844367072E-3</v>
      </c>
      <c r="L38">
        <v>30</v>
      </c>
      <c r="M38">
        <v>21000</v>
      </c>
      <c r="O38" t="s">
        <v>10</v>
      </c>
    </row>
    <row r="39" spans="2:23" x14ac:dyDescent="0.25">
      <c r="B39">
        <v>36</v>
      </c>
      <c r="C39">
        <v>4000</v>
      </c>
      <c r="D39">
        <v>108</v>
      </c>
      <c r="E39">
        <v>129000</v>
      </c>
      <c r="G39" s="1">
        <v>11</v>
      </c>
      <c r="H39" s="1">
        <v>957.10939304268607</v>
      </c>
      <c r="I39" s="1">
        <v>-733.10939304268607</v>
      </c>
      <c r="J39">
        <f t="shared" si="0"/>
        <v>537449.38216741558</v>
      </c>
      <c r="K39">
        <f t="shared" si="1"/>
        <v>0.2085349588487983</v>
      </c>
      <c r="L39">
        <v>30</v>
      </c>
      <c r="M39">
        <v>23000</v>
      </c>
      <c r="O39" s="3"/>
      <c r="P39" s="3" t="s">
        <v>15</v>
      </c>
      <c r="Q39" s="3" t="s">
        <v>16</v>
      </c>
      <c r="R39" s="3" t="s">
        <v>17</v>
      </c>
      <c r="S39" s="3" t="s">
        <v>18</v>
      </c>
      <c r="T39" s="3" t="s">
        <v>19</v>
      </c>
    </row>
    <row r="40" spans="2:23" x14ac:dyDescent="0.25">
      <c r="B40">
        <v>37</v>
      </c>
      <c r="C40">
        <v>7401</v>
      </c>
      <c r="D40">
        <v>109</v>
      </c>
      <c r="E40">
        <v>42514</v>
      </c>
      <c r="G40" s="1">
        <v>12</v>
      </c>
      <c r="H40" s="1">
        <v>753.73046130030798</v>
      </c>
      <c r="I40" s="1">
        <v>-1.7304613003079794</v>
      </c>
      <c r="J40">
        <f t="shared" si="0"/>
        <v>2.9944963118635828</v>
      </c>
      <c r="K40">
        <f t="shared" si="1"/>
        <v>1.1618901907544328E-6</v>
      </c>
      <c r="L40">
        <v>30</v>
      </c>
      <c r="M40">
        <v>15867</v>
      </c>
      <c r="O40" s="1" t="s">
        <v>11</v>
      </c>
      <c r="P40" s="1">
        <v>2</v>
      </c>
      <c r="Q40" s="11">
        <v>42.175762402111445</v>
      </c>
      <c r="R40" s="1">
        <v>21.087881201055723</v>
      </c>
      <c r="S40" s="1">
        <v>1.9147259690044343</v>
      </c>
      <c r="T40" s="1">
        <v>0.15870372738282512</v>
      </c>
    </row>
    <row r="41" spans="2:23" x14ac:dyDescent="0.25">
      <c r="B41">
        <v>38</v>
      </c>
      <c r="C41">
        <v>2000</v>
      </c>
      <c r="D41">
        <v>114</v>
      </c>
      <c r="E41">
        <v>52000</v>
      </c>
      <c r="G41" s="1">
        <v>13</v>
      </c>
      <c r="H41" s="1">
        <v>8673.5719023605834</v>
      </c>
      <c r="I41" s="1">
        <v>1826.4280976394166</v>
      </c>
      <c r="J41">
        <f t="shared" si="0"/>
        <v>3335839.5958467382</v>
      </c>
      <c r="K41">
        <f t="shared" si="1"/>
        <v>1.2943343055688914</v>
      </c>
      <c r="L41">
        <v>33</v>
      </c>
      <c r="M41">
        <v>293580</v>
      </c>
      <c r="O41" s="1" t="s">
        <v>12</v>
      </c>
      <c r="P41" s="1">
        <v>47</v>
      </c>
      <c r="Q41" s="1">
        <v>517.63564734276792</v>
      </c>
      <c r="R41" s="1">
        <v>11.013524411548254</v>
      </c>
      <c r="S41" s="1"/>
      <c r="T41" s="1"/>
    </row>
    <row r="42" spans="2:23" ht="15.75" thickBot="1" x14ac:dyDescent="0.3">
      <c r="B42">
        <v>39</v>
      </c>
      <c r="C42">
        <v>3500</v>
      </c>
      <c r="D42">
        <v>115</v>
      </c>
      <c r="E42">
        <v>63000</v>
      </c>
      <c r="G42" s="1">
        <v>14</v>
      </c>
      <c r="H42" s="1">
        <v>1338.2669765183268</v>
      </c>
      <c r="I42" s="1">
        <v>-638.26697651832683</v>
      </c>
      <c r="J42">
        <f t="shared" si="0"/>
        <v>407384.73331384634</v>
      </c>
      <c r="K42">
        <f t="shared" si="1"/>
        <v>0.15806876222395294</v>
      </c>
      <c r="L42">
        <v>37</v>
      </c>
      <c r="M42">
        <v>36239</v>
      </c>
      <c r="O42" s="2" t="s">
        <v>13</v>
      </c>
      <c r="P42" s="2">
        <v>49</v>
      </c>
      <c r="Q42" s="2">
        <v>559.81140974487937</v>
      </c>
      <c r="R42" s="2"/>
      <c r="S42" s="2"/>
      <c r="T42" s="2"/>
    </row>
    <row r="43" spans="2:23" ht="15.75" thickBot="1" x14ac:dyDescent="0.3">
      <c r="B43">
        <v>40</v>
      </c>
      <c r="C43">
        <v>1450</v>
      </c>
      <c r="D43">
        <v>132</v>
      </c>
      <c r="E43">
        <v>67250</v>
      </c>
      <c r="G43" s="1">
        <v>15</v>
      </c>
      <c r="H43" s="1">
        <v>738.28742015746661</v>
      </c>
      <c r="I43" s="1">
        <v>31.712579842533387</v>
      </c>
      <c r="J43">
        <f t="shared" si="0"/>
        <v>1005.6877202690549</v>
      </c>
      <c r="K43">
        <f t="shared" si="1"/>
        <v>3.902154404109465E-4</v>
      </c>
      <c r="L43">
        <v>42</v>
      </c>
      <c r="M43">
        <v>15104</v>
      </c>
    </row>
    <row r="44" spans="2:23" x14ac:dyDescent="0.25">
      <c r="B44">
        <v>41</v>
      </c>
      <c r="C44">
        <v>797</v>
      </c>
      <c r="D44">
        <v>161</v>
      </c>
      <c r="E44">
        <v>17000</v>
      </c>
      <c r="G44" s="1">
        <v>16</v>
      </c>
      <c r="H44" s="1">
        <v>935.96090004484881</v>
      </c>
      <c r="I44" s="1">
        <v>-135.96090004484881</v>
      </c>
      <c r="J44">
        <f t="shared" si="0"/>
        <v>18485.36634100537</v>
      </c>
      <c r="K44">
        <f t="shared" si="1"/>
        <v>7.172480306295582E-3</v>
      </c>
      <c r="L44">
        <v>44</v>
      </c>
      <c r="M44">
        <v>22000</v>
      </c>
      <c r="O44" s="3"/>
      <c r="P44" s="3" t="s">
        <v>20</v>
      </c>
      <c r="Q44" s="3" t="s">
        <v>8</v>
      </c>
      <c r="R44" s="3" t="s">
        <v>21</v>
      </c>
      <c r="S44" s="3" t="s">
        <v>22</v>
      </c>
      <c r="T44" s="3" t="s">
        <v>23</v>
      </c>
      <c r="U44" s="3" t="s">
        <v>24</v>
      </c>
      <c r="V44" s="3" t="s">
        <v>25</v>
      </c>
      <c r="W44" s="3" t="s">
        <v>26</v>
      </c>
    </row>
    <row r="45" spans="2:23" x14ac:dyDescent="0.25">
      <c r="B45">
        <v>42</v>
      </c>
      <c r="C45">
        <v>573</v>
      </c>
      <c r="D45">
        <v>161</v>
      </c>
      <c r="E45">
        <v>17500</v>
      </c>
      <c r="G45" s="1">
        <v>17</v>
      </c>
      <c r="H45" s="1">
        <v>13646.553685104684</v>
      </c>
      <c r="I45" s="1">
        <v>-587.55368510468361</v>
      </c>
      <c r="J45">
        <f t="shared" si="0"/>
        <v>345219.33288009372</v>
      </c>
      <c r="K45">
        <f t="shared" si="1"/>
        <v>0.13394805495103343</v>
      </c>
      <c r="L45">
        <v>48</v>
      </c>
      <c r="M45">
        <v>467718</v>
      </c>
      <c r="O45" s="1" t="s">
        <v>14</v>
      </c>
      <c r="P45" s="1">
        <v>0.47589163838835158</v>
      </c>
      <c r="Q45" s="1">
        <v>0.60966178088935874</v>
      </c>
      <c r="R45" s="1">
        <v>0.78058302702546523</v>
      </c>
      <c r="S45" s="1">
        <v>0.43896163111742836</v>
      </c>
      <c r="T45" s="1">
        <v>-0.75058966589941156</v>
      </c>
      <c r="U45" s="1">
        <v>1.7023729426761147</v>
      </c>
      <c r="V45" s="1">
        <v>-0.75058966589941156</v>
      </c>
      <c r="W45" s="1">
        <v>1.7023729426761147</v>
      </c>
    </row>
    <row r="46" spans="2:23" x14ac:dyDescent="0.25">
      <c r="B46">
        <v>43</v>
      </c>
      <c r="C46">
        <v>3109</v>
      </c>
      <c r="D46">
        <v>233</v>
      </c>
      <c r="E46">
        <v>90000</v>
      </c>
      <c r="G46" s="1">
        <v>18</v>
      </c>
      <c r="H46" s="1">
        <v>883.14405039957683</v>
      </c>
      <c r="I46" s="1">
        <v>-94.144050399576827</v>
      </c>
      <c r="J46">
        <f t="shared" si="0"/>
        <v>8863.102225638062</v>
      </c>
      <c r="K46">
        <f t="shared" si="1"/>
        <v>3.4389594987391586E-3</v>
      </c>
      <c r="L46">
        <v>52</v>
      </c>
      <c r="M46">
        <v>20000</v>
      </c>
      <c r="O46" s="1" t="s">
        <v>27</v>
      </c>
      <c r="P46" s="1">
        <v>-8.8227813771046782E-4</v>
      </c>
      <c r="Q46" s="1">
        <v>2.0918576630409224E-3</v>
      </c>
      <c r="R46" s="1">
        <v>-0.42176776809369754</v>
      </c>
      <c r="S46" s="1">
        <v>0.67511747091760577</v>
      </c>
      <c r="T46" s="1">
        <v>-5.0905529474059626E-3</v>
      </c>
      <c r="U46" s="1">
        <v>3.3259966719850266E-3</v>
      </c>
      <c r="V46" s="1">
        <v>-5.0905529474059626E-3</v>
      </c>
      <c r="W46" s="1">
        <v>3.3259966719850266E-3</v>
      </c>
    </row>
    <row r="47" spans="2:23" ht="15.75" thickBot="1" x14ac:dyDescent="0.3">
      <c r="B47">
        <v>44</v>
      </c>
      <c r="C47">
        <v>12400</v>
      </c>
      <c r="D47">
        <v>238</v>
      </c>
      <c r="E47">
        <v>267397</v>
      </c>
      <c r="G47" s="1">
        <v>19</v>
      </c>
      <c r="H47" s="1">
        <v>849.98115970147001</v>
      </c>
      <c r="I47" s="1">
        <v>-81.981159701470006</v>
      </c>
      <c r="J47">
        <f t="shared" si="0"/>
        <v>6720.9105459979301</v>
      </c>
      <c r="K47">
        <f t="shared" si="1"/>
        <v>2.6077707978452032E-3</v>
      </c>
      <c r="L47">
        <v>54</v>
      </c>
      <c r="M47">
        <v>18800</v>
      </c>
      <c r="O47" s="2" t="s">
        <v>28</v>
      </c>
      <c r="P47" s="2">
        <v>8.0480460999949879E-6</v>
      </c>
      <c r="Q47" s="2">
        <v>4.1127958806095166E-6</v>
      </c>
      <c r="R47" s="2">
        <v>1.9568309086135018</v>
      </c>
      <c r="S47" s="2">
        <v>5.6322573089230166E-2</v>
      </c>
      <c r="T47" s="2">
        <v>-2.2583199772806923E-7</v>
      </c>
      <c r="U47" s="2">
        <v>1.6321924197718045E-5</v>
      </c>
      <c r="V47" s="2">
        <v>-2.2583199772806923E-7</v>
      </c>
      <c r="W47" s="2">
        <v>1.6321924197718045E-5</v>
      </c>
    </row>
    <row r="48" spans="2:23" x14ac:dyDescent="0.25">
      <c r="B48">
        <v>45</v>
      </c>
      <c r="C48">
        <v>250</v>
      </c>
      <c r="D48">
        <v>256</v>
      </c>
      <c r="E48">
        <v>43394</v>
      </c>
      <c r="G48" s="1">
        <v>20</v>
      </c>
      <c r="H48" s="1">
        <v>15389.219534138934</v>
      </c>
      <c r="I48" s="1">
        <v>-262.21953413893425</v>
      </c>
      <c r="J48">
        <f t="shared" si="0"/>
        <v>68759.0840840397</v>
      </c>
      <c r="K48">
        <f t="shared" si="1"/>
        <v>2.6679112946639844E-2</v>
      </c>
      <c r="L48">
        <v>56</v>
      </c>
      <c r="M48">
        <v>528690</v>
      </c>
    </row>
    <row r="49" spans="2:19" x14ac:dyDescent="0.25">
      <c r="B49">
        <v>46</v>
      </c>
      <c r="C49">
        <v>4100</v>
      </c>
      <c r="D49">
        <v>304</v>
      </c>
      <c r="E49">
        <v>95200</v>
      </c>
      <c r="G49" s="1">
        <v>21</v>
      </c>
      <c r="H49" s="1">
        <v>745.31600127911838</v>
      </c>
      <c r="I49" s="1">
        <v>-642.31600127911838</v>
      </c>
      <c r="J49">
        <f t="shared" si="0"/>
        <v>412569.84549919638</v>
      </c>
      <c r="K49">
        <f t="shared" si="1"/>
        <v>0.16008063011714468</v>
      </c>
      <c r="L49">
        <v>61</v>
      </c>
      <c r="M49">
        <v>15000</v>
      </c>
    </row>
    <row r="50" spans="2:19" x14ac:dyDescent="0.25">
      <c r="B50">
        <v>47</v>
      </c>
      <c r="C50">
        <v>12501</v>
      </c>
      <c r="D50">
        <v>438</v>
      </c>
      <c r="E50">
        <v>345801</v>
      </c>
      <c r="G50" s="1">
        <v>22</v>
      </c>
      <c r="H50" s="1">
        <v>731.58579568532048</v>
      </c>
      <c r="I50" s="1">
        <v>-71.585795685320477</v>
      </c>
      <c r="J50">
        <f t="shared" si="0"/>
        <v>5124.526143900448</v>
      </c>
      <c r="K50">
        <f t="shared" si="1"/>
        <v>1.9883599907181372E-3</v>
      </c>
      <c r="L50">
        <v>62</v>
      </c>
      <c r="M50">
        <v>14500</v>
      </c>
      <c r="P50" t="s">
        <v>63</v>
      </c>
      <c r="R50" s="7">
        <f>+Q40/2</f>
        <v>21.087881201055723</v>
      </c>
      <c r="S50">
        <f>_xlfn.CHISQ.DIST.RT(R50,2)</f>
        <v>2.6352679468757406E-5</v>
      </c>
    </row>
    <row r="51" spans="2:19" x14ac:dyDescent="0.25">
      <c r="B51">
        <v>48</v>
      </c>
      <c r="C51">
        <v>2977</v>
      </c>
      <c r="D51">
        <v>445</v>
      </c>
      <c r="E51">
        <v>26194</v>
      </c>
      <c r="G51" s="1">
        <v>23</v>
      </c>
      <c r="H51" s="1">
        <v>739.17097408289487</v>
      </c>
      <c r="I51" s="1">
        <v>60.829025917105128</v>
      </c>
      <c r="J51">
        <f t="shared" si="0"/>
        <v>3700.1703940238472</v>
      </c>
      <c r="K51">
        <f t="shared" si="1"/>
        <v>1.4356977725782307E-3</v>
      </c>
      <c r="L51">
        <v>71</v>
      </c>
      <c r="M51">
        <v>14600</v>
      </c>
    </row>
    <row r="52" spans="2:19" x14ac:dyDescent="0.25">
      <c r="B52">
        <v>49</v>
      </c>
      <c r="C52">
        <v>191</v>
      </c>
      <c r="D52">
        <v>875</v>
      </c>
      <c r="E52">
        <v>27500</v>
      </c>
      <c r="G52" s="1">
        <v>24</v>
      </c>
      <c r="H52" s="1">
        <v>1637.4166295451478</v>
      </c>
      <c r="I52" s="1">
        <v>-239.41662954514777</v>
      </c>
      <c r="J52">
        <f t="shared" si="0"/>
        <v>57320.322502758521</v>
      </c>
      <c r="K52">
        <f t="shared" si="1"/>
        <v>2.2240775579846408E-2</v>
      </c>
      <c r="L52">
        <v>77</v>
      </c>
      <c r="M52">
        <v>45993</v>
      </c>
    </row>
    <row r="53" spans="2:19" x14ac:dyDescent="0.25">
      <c r="B53">
        <v>50</v>
      </c>
      <c r="C53">
        <v>7395</v>
      </c>
      <c r="D53">
        <v>1394</v>
      </c>
      <c r="E53">
        <v>273313</v>
      </c>
      <c r="G53" s="1">
        <v>25</v>
      </c>
      <c r="H53" s="1">
        <v>1879.6392444361554</v>
      </c>
      <c r="I53" s="1">
        <v>911.36075556384458</v>
      </c>
      <c r="J53">
        <f t="shared" si="0"/>
        <v>830578.42678190162</v>
      </c>
      <c r="K53">
        <f t="shared" si="1"/>
        <v>0.32227153625364152</v>
      </c>
      <c r="L53">
        <v>80</v>
      </c>
      <c r="M53">
        <v>54433</v>
      </c>
    </row>
    <row r="54" spans="2:19" x14ac:dyDescent="0.25">
      <c r="G54" s="1">
        <v>26</v>
      </c>
      <c r="H54" s="1">
        <v>1276.713113445333</v>
      </c>
      <c r="I54" s="1">
        <v>-246.71311344533297</v>
      </c>
      <c r="J54">
        <f t="shared" si="0"/>
        <v>60867.360345889734</v>
      </c>
      <c r="K54">
        <f t="shared" si="1"/>
        <v>2.3617056612433188E-2</v>
      </c>
      <c r="L54">
        <v>82</v>
      </c>
      <c r="M54">
        <v>33250</v>
      </c>
    </row>
    <row r="55" spans="2:19" x14ac:dyDescent="0.25">
      <c r="G55" s="1">
        <v>27</v>
      </c>
      <c r="H55" s="1">
        <v>1101.1405946542604</v>
      </c>
      <c r="I55" s="1">
        <v>-220.14059465426044</v>
      </c>
      <c r="J55">
        <f t="shared" si="0"/>
        <v>48461.881414731397</v>
      </c>
      <c r="K55">
        <f t="shared" si="1"/>
        <v>1.8803624642382295E-2</v>
      </c>
      <c r="L55">
        <v>87</v>
      </c>
      <c r="M55">
        <v>27000</v>
      </c>
    </row>
    <row r="56" spans="2:19" x14ac:dyDescent="0.25">
      <c r="G56" s="1">
        <v>28</v>
      </c>
      <c r="H56" s="1">
        <v>3038.9001571210351</v>
      </c>
      <c r="I56" s="1">
        <v>703.09984287896486</v>
      </c>
      <c r="J56">
        <f t="shared" si="0"/>
        <v>494349.38905642508</v>
      </c>
      <c r="K56">
        <f t="shared" si="1"/>
        <v>0.19181179274608953</v>
      </c>
      <c r="L56">
        <v>87</v>
      </c>
      <c r="M56">
        <v>94962</v>
      </c>
    </row>
    <row r="57" spans="2:19" x14ac:dyDescent="0.25">
      <c r="G57" s="1">
        <v>29</v>
      </c>
      <c r="H57" s="1">
        <v>1386.6194889769795</v>
      </c>
      <c r="I57" s="1">
        <v>-442.61948897697948</v>
      </c>
      <c r="J57">
        <f t="shared" si="0"/>
        <v>195912.01202224247</v>
      </c>
      <c r="K57">
        <f t="shared" si="1"/>
        <v>7.6015536942821205E-2</v>
      </c>
      <c r="L57">
        <v>88</v>
      </c>
      <c r="M57">
        <v>36994</v>
      </c>
    </row>
    <row r="58" spans="2:19" x14ac:dyDescent="0.25">
      <c r="G58" s="1">
        <v>30</v>
      </c>
      <c r="H58" s="1">
        <v>1412.2304473167387</v>
      </c>
      <c r="I58" s="1">
        <v>137.76955268326128</v>
      </c>
      <c r="J58">
        <f t="shared" si="0"/>
        <v>18980.449646545905</v>
      </c>
      <c r="K58">
        <f t="shared" si="1"/>
        <v>7.3645768649171018E-3</v>
      </c>
      <c r="L58">
        <v>93</v>
      </c>
      <c r="M58">
        <v>37800</v>
      </c>
    </row>
    <row r="59" spans="2:19" x14ac:dyDescent="0.25">
      <c r="G59" s="1">
        <v>31</v>
      </c>
      <c r="H59" s="1">
        <v>994.74597766325201</v>
      </c>
      <c r="I59" s="1">
        <v>5.2540223367479939</v>
      </c>
      <c r="J59">
        <f t="shared" si="0"/>
        <v>27.604750715046851</v>
      </c>
      <c r="K59">
        <f t="shared" si="1"/>
        <v>1.0710879471437299E-5</v>
      </c>
      <c r="L59">
        <v>97</v>
      </c>
      <c r="M59">
        <v>23084</v>
      </c>
    </row>
    <row r="60" spans="2:19" x14ac:dyDescent="0.25">
      <c r="G60" s="1">
        <v>32</v>
      </c>
      <c r="H60" s="1">
        <v>998.28151495976886</v>
      </c>
      <c r="I60" s="1">
        <v>101.71848504023114</v>
      </c>
      <c r="J60">
        <f t="shared" si="0"/>
        <v>10346.650198879726</v>
      </c>
      <c r="K60">
        <f t="shared" si="1"/>
        <v>4.0145888060099952E-3</v>
      </c>
      <c r="L60">
        <v>97</v>
      </c>
      <c r="M60">
        <v>23208</v>
      </c>
    </row>
    <row r="61" spans="2:19" x14ac:dyDescent="0.25">
      <c r="G61" s="1">
        <v>33</v>
      </c>
      <c r="H61" s="1">
        <v>1995.8132833889895</v>
      </c>
      <c r="I61" s="1">
        <v>21.186716611010525</v>
      </c>
      <c r="J61">
        <f t="shared" si="0"/>
        <v>448.87696075526929</v>
      </c>
      <c r="K61">
        <f t="shared" si="1"/>
        <v>1.7416810149037493E-4</v>
      </c>
      <c r="L61">
        <v>99</v>
      </c>
      <c r="M61">
        <v>58157</v>
      </c>
    </row>
    <row r="62" spans="2:19" x14ac:dyDescent="0.25">
      <c r="G62" s="1">
        <v>34</v>
      </c>
      <c r="H62" s="1">
        <v>984.80494859945929</v>
      </c>
      <c r="I62" s="1">
        <v>55.195051400540706</v>
      </c>
      <c r="J62">
        <f t="shared" si="0"/>
        <v>3046.4936991083305</v>
      </c>
      <c r="K62">
        <f t="shared" si="1"/>
        <v>1.1820656219096422E-3</v>
      </c>
      <c r="L62">
        <v>100</v>
      </c>
      <c r="M62">
        <v>22680</v>
      </c>
    </row>
    <row r="63" spans="2:19" x14ac:dyDescent="0.25">
      <c r="G63" s="1">
        <v>35</v>
      </c>
      <c r="H63" s="1">
        <v>1288.3645559635779</v>
      </c>
      <c r="I63" s="1">
        <v>-32.364555963577914</v>
      </c>
      <c r="J63">
        <f t="shared" si="0"/>
        <v>1047.4644827195666</v>
      </c>
      <c r="K63">
        <f t="shared" si="1"/>
        <v>4.0642518169545634E-4</v>
      </c>
      <c r="L63">
        <v>108</v>
      </c>
      <c r="M63">
        <v>33179</v>
      </c>
    </row>
    <row r="64" spans="2:19" x14ac:dyDescent="0.25">
      <c r="G64" s="1">
        <v>36</v>
      </c>
      <c r="H64" s="1">
        <v>4020.451001846995</v>
      </c>
      <c r="I64" s="1">
        <v>-20.451001846995041</v>
      </c>
      <c r="J64">
        <f t="shared" si="0"/>
        <v>418.24347654579458</v>
      </c>
      <c r="K64">
        <f t="shared" si="1"/>
        <v>1.6228204750840531E-4</v>
      </c>
      <c r="L64">
        <v>108</v>
      </c>
      <c r="M64">
        <v>129000</v>
      </c>
    </row>
    <row r="65" spans="7:13" x14ac:dyDescent="0.25">
      <c r="G65" s="1">
        <v>37</v>
      </c>
      <c r="H65" s="1">
        <v>1555.053780299163</v>
      </c>
      <c r="I65" s="1">
        <v>5845.946219700837</v>
      </c>
      <c r="J65">
        <f t="shared" si="0"/>
        <v>34175087.203634508</v>
      </c>
      <c r="K65">
        <f t="shared" si="1"/>
        <v>13.260226246653396</v>
      </c>
      <c r="L65">
        <v>109</v>
      </c>
      <c r="M65">
        <v>42514</v>
      </c>
    </row>
    <row r="66" spans="7:13" x14ac:dyDescent="0.25">
      <c r="G66" s="1">
        <v>38</v>
      </c>
      <c r="H66" s="1">
        <v>1828.1523493951036</v>
      </c>
      <c r="I66" s="1">
        <v>171.84765060489644</v>
      </c>
      <c r="J66">
        <f t="shared" si="0"/>
        <v>29531.615018422566</v>
      </c>
      <c r="K66">
        <f t="shared" si="1"/>
        <v>1.1458519307939161E-2</v>
      </c>
      <c r="L66">
        <v>114</v>
      </c>
      <c r="M66">
        <v>52000</v>
      </c>
    </row>
    <row r="67" spans="7:13" x14ac:dyDescent="0.25">
      <c r="G67" s="1">
        <v>39</v>
      </c>
      <c r="H67" s="1">
        <v>2142.3147156556934</v>
      </c>
      <c r="I67" s="1">
        <v>1357.6852843443066</v>
      </c>
      <c r="J67">
        <f t="shared" si="0"/>
        <v>1843309.3313250807</v>
      </c>
      <c r="K67">
        <f t="shared" si="1"/>
        <v>0.71521979242641065</v>
      </c>
      <c r="L67">
        <v>115</v>
      </c>
      <c r="M67">
        <v>63000</v>
      </c>
    </row>
    <row r="68" spans="7:13" x14ac:dyDescent="0.25">
      <c r="G68" s="1">
        <v>40</v>
      </c>
      <c r="H68" s="1">
        <v>2272.434289356212</v>
      </c>
      <c r="I68" s="1">
        <v>-822.43428935621205</v>
      </c>
      <c r="J68">
        <f t="shared" si="0"/>
        <v>676398.16030885756</v>
      </c>
      <c r="K68">
        <f t="shared" si="1"/>
        <v>0.26244827365244333</v>
      </c>
      <c r="L68">
        <v>132</v>
      </c>
      <c r="M68">
        <v>67250</v>
      </c>
    </row>
    <row r="69" spans="7:13" x14ac:dyDescent="0.25">
      <c r="G69" s="1">
        <v>41</v>
      </c>
      <c r="H69" s="1">
        <v>854.94011463221636</v>
      </c>
      <c r="I69" s="1">
        <v>-57.940114632216364</v>
      </c>
      <c r="J69">
        <f t="shared" si="0"/>
        <v>3357.0568835943727</v>
      </c>
      <c r="K69">
        <f t="shared" si="1"/>
        <v>1.3025667947560457E-3</v>
      </c>
      <c r="L69">
        <v>161</v>
      </c>
      <c r="M69">
        <v>17000</v>
      </c>
    </row>
    <row r="70" spans="7:13" x14ac:dyDescent="0.25">
      <c r="G70" s="1">
        <v>42</v>
      </c>
      <c r="H70" s="1">
        <v>869.19631340849401</v>
      </c>
      <c r="I70" s="1">
        <v>-296.19631340849401</v>
      </c>
      <c r="J70">
        <f t="shared" si="0"/>
        <v>87732.256076782811</v>
      </c>
      <c r="K70">
        <f t="shared" si="1"/>
        <v>3.4040866019611808E-2</v>
      </c>
      <c r="L70">
        <v>161</v>
      </c>
      <c r="M70">
        <v>17500</v>
      </c>
    </row>
    <row r="71" spans="7:13" x14ac:dyDescent="0.25">
      <c r="G71" s="1">
        <v>43</v>
      </c>
      <c r="H71" s="1">
        <v>2974.2166451073158</v>
      </c>
      <c r="I71" s="1">
        <v>134.7833548926842</v>
      </c>
      <c r="J71">
        <f t="shared" si="0"/>
        <v>18166.552756127257</v>
      </c>
      <c r="K71">
        <f t="shared" si="1"/>
        <v>7.0487779075043121E-3</v>
      </c>
      <c r="L71">
        <v>233</v>
      </c>
      <c r="M71">
        <v>90000</v>
      </c>
    </row>
    <row r="72" spans="7:13" x14ac:dyDescent="0.25">
      <c r="G72" s="1">
        <v>44</v>
      </c>
      <c r="H72" s="1">
        <v>8034.8603996503971</v>
      </c>
      <c r="I72" s="1">
        <v>4365.1396003496029</v>
      </c>
      <c r="J72">
        <f t="shared" si="0"/>
        <v>19054443.73054029</v>
      </c>
      <c r="K72">
        <f t="shared" si="1"/>
        <v>7.3932872026210852</v>
      </c>
      <c r="L72">
        <v>238</v>
      </c>
      <c r="M72">
        <v>267397</v>
      </c>
    </row>
    <row r="73" spans="7:13" x14ac:dyDescent="0.25">
      <c r="G73" s="1">
        <v>45</v>
      </c>
      <c r="H73" s="1">
        <v>1657.465687969953</v>
      </c>
      <c r="I73" s="1">
        <v>-1407.465687969953</v>
      </c>
      <c r="J73">
        <f t="shared" si="0"/>
        <v>1980959.6628127331</v>
      </c>
      <c r="K73">
        <f t="shared" si="1"/>
        <v>0.76862929881851116</v>
      </c>
      <c r="L73">
        <v>256</v>
      </c>
      <c r="M73">
        <v>43394</v>
      </c>
    </row>
    <row r="74" spans="7:13" x14ac:dyDescent="0.25">
      <c r="G74" s="1">
        <v>46</v>
      </c>
      <c r="H74" s="1">
        <v>3159.8266283366752</v>
      </c>
      <c r="I74" s="1">
        <v>940.17337166332482</v>
      </c>
      <c r="J74">
        <f t="shared" si="0"/>
        <v>883925.96878478432</v>
      </c>
      <c r="K74">
        <f t="shared" si="1"/>
        <v>0.34297083900731051</v>
      </c>
      <c r="L74">
        <v>304</v>
      </c>
      <c r="M74">
        <v>95200</v>
      </c>
    </row>
    <row r="75" spans="7:13" x14ac:dyDescent="0.25">
      <c r="G75" s="1">
        <v>47</v>
      </c>
      <c r="H75" s="1">
        <v>10375.545053856929</v>
      </c>
      <c r="I75" s="1">
        <v>2125.4549461430706</v>
      </c>
      <c r="J75">
        <f t="shared" si="0"/>
        <v>4517558.7280840436</v>
      </c>
      <c r="K75">
        <f t="shared" si="1"/>
        <v>1.7528514399977131</v>
      </c>
      <c r="L75">
        <v>438</v>
      </c>
      <c r="M75">
        <v>345801</v>
      </c>
    </row>
    <row r="76" spans="7:13" x14ac:dyDescent="0.25">
      <c r="G76" s="1">
        <v>48</v>
      </c>
      <c r="H76" s="1">
        <v>1266.4651615546945</v>
      </c>
      <c r="I76" s="1">
        <v>1710.5348384453055</v>
      </c>
      <c r="J76">
        <f t="shared" si="0"/>
        <v>2925929.4335351074</v>
      </c>
      <c r="K76">
        <f t="shared" si="1"/>
        <v>1.1352856552855184</v>
      </c>
      <c r="L76">
        <v>445</v>
      </c>
      <c r="M76">
        <v>26194</v>
      </c>
    </row>
    <row r="77" spans="7:13" x14ac:dyDescent="0.25">
      <c r="G77" s="1">
        <v>49</v>
      </c>
      <c r="H77" s="1">
        <v>1529.8794212246767</v>
      </c>
      <c r="I77" s="1">
        <v>-1338.8794212246767</v>
      </c>
      <c r="J77">
        <f t="shared" si="0"/>
        <v>1792598.1045789251</v>
      </c>
      <c r="K77">
        <f t="shared" si="1"/>
        <v>0.6955434025494055</v>
      </c>
      <c r="L77">
        <v>875</v>
      </c>
      <c r="M77">
        <v>27500</v>
      </c>
    </row>
    <row r="78" spans="7:13" ht="15.75" thickBot="1" x14ac:dyDescent="0.3">
      <c r="G78" s="2">
        <v>50</v>
      </c>
      <c r="H78" s="2">
        <v>8811.5878625180449</v>
      </c>
      <c r="I78" s="2">
        <v>-1416.5878625180449</v>
      </c>
      <c r="J78">
        <f t="shared" si="0"/>
        <v>2006721.1722334432</v>
      </c>
      <c r="K78">
        <f t="shared" si="1"/>
        <v>0.77862498489645571</v>
      </c>
      <c r="L78">
        <v>1394</v>
      </c>
      <c r="M78">
        <v>273313</v>
      </c>
    </row>
    <row r="79" spans="7:13" x14ac:dyDescent="0.25">
      <c r="J79">
        <f>SUM(J29:J78)</f>
        <v>128863137.65671828</v>
      </c>
    </row>
    <row r="81" spans="9:10" x14ac:dyDescent="0.25">
      <c r="I81" s="7" t="s">
        <v>61</v>
      </c>
      <c r="J81">
        <f>+J79/50</f>
        <v>2577262.7531343657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3"/>
  <sheetViews>
    <sheetView workbookViewId="0">
      <selection activeCell="B2" sqref="B2:Y73"/>
    </sheetView>
  </sheetViews>
  <sheetFormatPr baseColWidth="10" defaultRowHeight="15" x14ac:dyDescent="0.25"/>
  <sheetData>
    <row r="2" spans="2:5" x14ac:dyDescent="0.25">
      <c r="C2" t="s">
        <v>0</v>
      </c>
      <c r="D2" t="s">
        <v>1</v>
      </c>
      <c r="E2" t="s">
        <v>2</v>
      </c>
    </row>
    <row r="4" spans="2:5" x14ac:dyDescent="0.25">
      <c r="B4">
        <v>1</v>
      </c>
      <c r="C4">
        <v>156</v>
      </c>
      <c r="D4">
        <v>5</v>
      </c>
      <c r="E4">
        <v>29765</v>
      </c>
    </row>
    <row r="5" spans="2:5" x14ac:dyDescent="0.25">
      <c r="B5">
        <v>2</v>
      </c>
      <c r="C5">
        <v>182</v>
      </c>
      <c r="D5">
        <v>9</v>
      </c>
      <c r="E5">
        <v>25313</v>
      </c>
    </row>
    <row r="6" spans="2:5" x14ac:dyDescent="0.25">
      <c r="B6">
        <v>3</v>
      </c>
      <c r="C6">
        <v>630</v>
      </c>
      <c r="D6">
        <v>10</v>
      </c>
      <c r="E6">
        <v>16100</v>
      </c>
    </row>
    <row r="7" spans="2:5" x14ac:dyDescent="0.25">
      <c r="B7">
        <v>4</v>
      </c>
      <c r="C7">
        <v>714</v>
      </c>
      <c r="D7">
        <v>17</v>
      </c>
      <c r="E7">
        <v>32408</v>
      </c>
    </row>
    <row r="8" spans="2:5" x14ac:dyDescent="0.25">
      <c r="B8">
        <v>5</v>
      </c>
      <c r="C8">
        <v>950</v>
      </c>
      <c r="D8">
        <v>17</v>
      </c>
      <c r="E8">
        <v>270000</v>
      </c>
    </row>
    <row r="9" spans="2:5" x14ac:dyDescent="0.25">
      <c r="B9">
        <v>6</v>
      </c>
      <c r="C9">
        <v>625</v>
      </c>
      <c r="D9">
        <v>18</v>
      </c>
      <c r="E9">
        <v>18100</v>
      </c>
    </row>
    <row r="10" spans="2:5" x14ac:dyDescent="0.25">
      <c r="B10">
        <v>7</v>
      </c>
      <c r="C10">
        <v>490</v>
      </c>
      <c r="D10">
        <v>21</v>
      </c>
      <c r="E10">
        <v>17636</v>
      </c>
    </row>
    <row r="11" spans="2:5" x14ac:dyDescent="0.25">
      <c r="B11">
        <v>8</v>
      </c>
      <c r="C11">
        <v>203</v>
      </c>
      <c r="D11">
        <v>23</v>
      </c>
      <c r="E11">
        <v>16762</v>
      </c>
    </row>
    <row r="12" spans="2:5" x14ac:dyDescent="0.25">
      <c r="B12">
        <v>9</v>
      </c>
      <c r="C12">
        <v>1400</v>
      </c>
      <c r="D12">
        <v>29</v>
      </c>
      <c r="E12">
        <v>41000</v>
      </c>
    </row>
    <row r="13" spans="2:5" x14ac:dyDescent="0.25">
      <c r="B13">
        <v>10</v>
      </c>
      <c r="C13">
        <v>800</v>
      </c>
      <c r="D13">
        <v>30</v>
      </c>
      <c r="E13">
        <v>21000</v>
      </c>
    </row>
    <row r="14" spans="2:5" x14ac:dyDescent="0.25">
      <c r="B14">
        <v>11</v>
      </c>
      <c r="C14">
        <v>224</v>
      </c>
      <c r="D14">
        <v>30</v>
      </c>
      <c r="E14">
        <v>23000</v>
      </c>
    </row>
    <row r="15" spans="2:5" x14ac:dyDescent="0.25">
      <c r="B15">
        <v>12</v>
      </c>
      <c r="C15">
        <v>752</v>
      </c>
      <c r="D15">
        <v>30</v>
      </c>
      <c r="E15">
        <v>15867</v>
      </c>
    </row>
    <row r="16" spans="2:5" x14ac:dyDescent="0.25">
      <c r="B16">
        <v>13</v>
      </c>
      <c r="C16">
        <v>10500</v>
      </c>
      <c r="D16">
        <v>33</v>
      </c>
      <c r="E16">
        <v>293580</v>
      </c>
    </row>
    <row r="17" spans="2:5" x14ac:dyDescent="0.25">
      <c r="B17">
        <v>14</v>
      </c>
      <c r="C17">
        <v>700</v>
      </c>
      <c r="D17">
        <v>37</v>
      </c>
      <c r="E17">
        <v>36239</v>
      </c>
    </row>
    <row r="18" spans="2:5" x14ac:dyDescent="0.25">
      <c r="B18">
        <v>15</v>
      </c>
      <c r="C18">
        <v>770</v>
      </c>
      <c r="D18">
        <v>42</v>
      </c>
      <c r="E18">
        <v>15104</v>
      </c>
    </row>
    <row r="19" spans="2:5" x14ac:dyDescent="0.25">
      <c r="B19">
        <v>16</v>
      </c>
      <c r="C19">
        <v>800</v>
      </c>
      <c r="D19">
        <v>44</v>
      </c>
      <c r="E19">
        <v>22000</v>
      </c>
    </row>
    <row r="20" spans="2:5" x14ac:dyDescent="0.25">
      <c r="B20">
        <v>17</v>
      </c>
      <c r="C20">
        <v>13059</v>
      </c>
      <c r="D20">
        <v>48</v>
      </c>
      <c r="E20">
        <v>467718</v>
      </c>
    </row>
    <row r="21" spans="2:5" x14ac:dyDescent="0.25">
      <c r="B21">
        <v>18</v>
      </c>
      <c r="C21">
        <v>789</v>
      </c>
      <c r="D21">
        <v>52</v>
      </c>
      <c r="E21">
        <v>20000</v>
      </c>
    </row>
    <row r="22" spans="2:5" x14ac:dyDescent="0.25">
      <c r="B22">
        <v>19</v>
      </c>
      <c r="C22">
        <v>768</v>
      </c>
      <c r="D22">
        <v>54</v>
      </c>
      <c r="E22">
        <v>18800</v>
      </c>
    </row>
    <row r="23" spans="2:5" x14ac:dyDescent="0.25">
      <c r="B23">
        <v>20</v>
      </c>
      <c r="C23">
        <v>15127</v>
      </c>
      <c r="D23">
        <v>56</v>
      </c>
      <c r="E23">
        <v>528690</v>
      </c>
    </row>
    <row r="24" spans="2:5" x14ac:dyDescent="0.25">
      <c r="B24">
        <v>21</v>
      </c>
      <c r="C24">
        <v>103</v>
      </c>
      <c r="D24">
        <v>61</v>
      </c>
      <c r="E24">
        <v>15000</v>
      </c>
    </row>
    <row r="25" spans="2:5" x14ac:dyDescent="0.25">
      <c r="B25">
        <v>22</v>
      </c>
      <c r="C25">
        <v>660</v>
      </c>
      <c r="D25">
        <v>62</v>
      </c>
      <c r="E25">
        <v>14500</v>
      </c>
    </row>
    <row r="26" spans="2:5" x14ac:dyDescent="0.25">
      <c r="B26">
        <v>23</v>
      </c>
      <c r="C26">
        <v>800</v>
      </c>
      <c r="D26">
        <v>71</v>
      </c>
      <c r="E26">
        <v>14600</v>
      </c>
    </row>
    <row r="27" spans="2:5" x14ac:dyDescent="0.25">
      <c r="B27">
        <v>24</v>
      </c>
      <c r="C27">
        <v>1398</v>
      </c>
      <c r="D27">
        <v>77</v>
      </c>
      <c r="E27">
        <v>45993</v>
      </c>
    </row>
    <row r="28" spans="2:5" x14ac:dyDescent="0.25">
      <c r="B28">
        <v>25</v>
      </c>
      <c r="C28">
        <v>2791</v>
      </c>
      <c r="D28">
        <v>80</v>
      </c>
      <c r="E28">
        <v>54433</v>
      </c>
    </row>
    <row r="29" spans="2:5" x14ac:dyDescent="0.25">
      <c r="B29">
        <v>26</v>
      </c>
      <c r="C29">
        <v>1030</v>
      </c>
      <c r="D29">
        <v>82</v>
      </c>
      <c r="E29">
        <v>33250</v>
      </c>
    </row>
    <row r="30" spans="2:5" x14ac:dyDescent="0.25">
      <c r="B30">
        <v>27</v>
      </c>
      <c r="C30">
        <v>881</v>
      </c>
      <c r="D30">
        <v>87</v>
      </c>
      <c r="E30">
        <v>27000</v>
      </c>
    </row>
    <row r="31" spans="2:5" x14ac:dyDescent="0.25">
      <c r="B31">
        <v>28</v>
      </c>
      <c r="C31">
        <v>3742</v>
      </c>
      <c r="D31">
        <v>87</v>
      </c>
      <c r="E31">
        <v>94962</v>
      </c>
    </row>
    <row r="32" spans="2:5" x14ac:dyDescent="0.25">
      <c r="B32">
        <v>29</v>
      </c>
      <c r="C32">
        <v>944</v>
      </c>
      <c r="D32">
        <v>88</v>
      </c>
      <c r="E32">
        <v>36994</v>
      </c>
    </row>
    <row r="33" spans="2:5" x14ac:dyDescent="0.25">
      <c r="B33">
        <v>30</v>
      </c>
      <c r="C33">
        <v>1550</v>
      </c>
      <c r="D33">
        <v>93</v>
      </c>
      <c r="E33">
        <v>37800</v>
      </c>
    </row>
    <row r="34" spans="2:5" x14ac:dyDescent="0.25">
      <c r="B34">
        <v>31</v>
      </c>
      <c r="C34">
        <v>1000</v>
      </c>
      <c r="D34">
        <v>97</v>
      </c>
      <c r="E34">
        <v>23084</v>
      </c>
    </row>
    <row r="35" spans="2:5" x14ac:dyDescent="0.25">
      <c r="B35">
        <v>32</v>
      </c>
      <c r="C35">
        <v>1100</v>
      </c>
      <c r="D35">
        <v>97</v>
      </c>
      <c r="E35">
        <v>23208</v>
      </c>
    </row>
    <row r="36" spans="2:5" x14ac:dyDescent="0.25">
      <c r="B36">
        <v>33</v>
      </c>
      <c r="C36">
        <v>2017</v>
      </c>
      <c r="D36">
        <v>99</v>
      </c>
      <c r="E36">
        <v>58157</v>
      </c>
    </row>
    <row r="37" spans="2:5" x14ac:dyDescent="0.25">
      <c r="B37">
        <v>34</v>
      </c>
      <c r="C37">
        <v>1040</v>
      </c>
      <c r="D37">
        <v>100</v>
      </c>
      <c r="E37">
        <v>22680</v>
      </c>
    </row>
    <row r="38" spans="2:5" x14ac:dyDescent="0.25">
      <c r="B38">
        <v>35</v>
      </c>
      <c r="C38">
        <v>1256</v>
      </c>
      <c r="D38">
        <v>108</v>
      </c>
      <c r="E38">
        <v>33179</v>
      </c>
    </row>
    <row r="39" spans="2:5" x14ac:dyDescent="0.25">
      <c r="B39">
        <v>36</v>
      </c>
      <c r="C39">
        <v>4000</v>
      </c>
      <c r="D39">
        <v>108</v>
      </c>
      <c r="E39">
        <v>129000</v>
      </c>
    </row>
    <row r="40" spans="2:5" x14ac:dyDescent="0.25">
      <c r="B40">
        <v>37</v>
      </c>
      <c r="C40">
        <v>7401</v>
      </c>
      <c r="D40">
        <v>109</v>
      </c>
      <c r="E40">
        <v>42514</v>
      </c>
    </row>
    <row r="41" spans="2:5" x14ac:dyDescent="0.25">
      <c r="B41">
        <v>38</v>
      </c>
      <c r="C41">
        <v>2000</v>
      </c>
      <c r="D41">
        <v>114</v>
      </c>
      <c r="E41">
        <v>52000</v>
      </c>
    </row>
    <row r="42" spans="2:5" x14ac:dyDescent="0.25">
      <c r="B42">
        <v>39</v>
      </c>
      <c r="C42">
        <v>3500</v>
      </c>
      <c r="D42">
        <v>115</v>
      </c>
      <c r="E42">
        <v>63000</v>
      </c>
    </row>
    <row r="43" spans="2:5" x14ac:dyDescent="0.25">
      <c r="B43">
        <v>40</v>
      </c>
      <c r="C43">
        <v>1450</v>
      </c>
      <c r="D43">
        <v>132</v>
      </c>
      <c r="E43">
        <v>67250</v>
      </c>
    </row>
    <row r="44" spans="2:5" x14ac:dyDescent="0.25">
      <c r="B44">
        <v>41</v>
      </c>
      <c r="C44">
        <v>797</v>
      </c>
      <c r="D44">
        <v>161</v>
      </c>
      <c r="E44">
        <v>17000</v>
      </c>
    </row>
    <row r="45" spans="2:5" x14ac:dyDescent="0.25">
      <c r="B45">
        <v>42</v>
      </c>
      <c r="C45">
        <v>573</v>
      </c>
      <c r="D45">
        <v>161</v>
      </c>
      <c r="E45">
        <v>17500</v>
      </c>
    </row>
    <row r="46" spans="2:5" x14ac:dyDescent="0.25">
      <c r="B46">
        <v>43</v>
      </c>
      <c r="C46">
        <v>3109</v>
      </c>
      <c r="D46">
        <v>233</v>
      </c>
      <c r="E46">
        <v>90000</v>
      </c>
    </row>
    <row r="47" spans="2:5" x14ac:dyDescent="0.25">
      <c r="B47">
        <v>44</v>
      </c>
      <c r="C47">
        <v>12400</v>
      </c>
      <c r="D47">
        <v>238</v>
      </c>
      <c r="E47">
        <v>267397</v>
      </c>
    </row>
    <row r="48" spans="2:5" x14ac:dyDescent="0.25">
      <c r="B48">
        <v>45</v>
      </c>
      <c r="C48">
        <v>250</v>
      </c>
      <c r="D48">
        <v>256</v>
      </c>
      <c r="E48">
        <v>43394</v>
      </c>
    </row>
    <row r="49" spans="2:5" x14ac:dyDescent="0.25">
      <c r="B49">
        <v>46</v>
      </c>
      <c r="C49">
        <v>4100</v>
      </c>
      <c r="D49">
        <v>304</v>
      </c>
      <c r="E49">
        <v>95200</v>
      </c>
    </row>
    <row r="50" spans="2:5" x14ac:dyDescent="0.25">
      <c r="B50">
        <v>47</v>
      </c>
      <c r="C50">
        <v>12501</v>
      </c>
      <c r="D50">
        <v>438</v>
      </c>
      <c r="E50">
        <v>345801</v>
      </c>
    </row>
    <row r="51" spans="2:5" x14ac:dyDescent="0.25">
      <c r="B51">
        <v>48</v>
      </c>
      <c r="C51">
        <v>2977</v>
      </c>
      <c r="D51">
        <v>445</v>
      </c>
      <c r="E51">
        <v>26194</v>
      </c>
    </row>
    <row r="52" spans="2:5" x14ac:dyDescent="0.25">
      <c r="B52">
        <v>49</v>
      </c>
      <c r="C52">
        <v>191</v>
      </c>
      <c r="D52">
        <v>875</v>
      </c>
      <c r="E52">
        <v>27500</v>
      </c>
    </row>
    <row r="53" spans="2:5" x14ac:dyDescent="0.25">
      <c r="B53">
        <v>50</v>
      </c>
      <c r="C53">
        <v>7395</v>
      </c>
      <c r="D53">
        <v>1394</v>
      </c>
      <c r="E53">
        <v>273313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3"/>
  <sheetViews>
    <sheetView workbookViewId="0">
      <selection activeCell="I8" sqref="I8"/>
    </sheetView>
  </sheetViews>
  <sheetFormatPr baseColWidth="10" defaultRowHeight="15" x14ac:dyDescent="0.25"/>
  <sheetData>
    <row r="2" spans="2:5" x14ac:dyDescent="0.25">
      <c r="C2" t="s">
        <v>0</v>
      </c>
      <c r="D2" t="s">
        <v>1</v>
      </c>
      <c r="E2" t="s">
        <v>2</v>
      </c>
    </row>
    <row r="4" spans="2:5" x14ac:dyDescent="0.25">
      <c r="B4">
        <v>1</v>
      </c>
      <c r="C4">
        <v>156</v>
      </c>
      <c r="D4">
        <v>5</v>
      </c>
      <c r="E4">
        <v>29765</v>
      </c>
    </row>
    <row r="5" spans="2:5" x14ac:dyDescent="0.25">
      <c r="B5">
        <v>2</v>
      </c>
      <c r="C5">
        <v>182</v>
      </c>
      <c r="D5">
        <v>9</v>
      </c>
      <c r="E5">
        <v>25313</v>
      </c>
    </row>
    <row r="6" spans="2:5" x14ac:dyDescent="0.25">
      <c r="B6">
        <v>3</v>
      </c>
      <c r="C6">
        <v>630</v>
      </c>
      <c r="D6">
        <v>10</v>
      </c>
      <c r="E6">
        <v>16100</v>
      </c>
    </row>
    <row r="7" spans="2:5" x14ac:dyDescent="0.25">
      <c r="B7">
        <v>4</v>
      </c>
      <c r="C7">
        <v>714</v>
      </c>
      <c r="D7">
        <v>17</v>
      </c>
      <c r="E7">
        <v>32408</v>
      </c>
    </row>
    <row r="8" spans="2:5" x14ac:dyDescent="0.25">
      <c r="B8">
        <v>5</v>
      </c>
      <c r="C8">
        <v>950</v>
      </c>
      <c r="D8">
        <v>17</v>
      </c>
      <c r="E8">
        <v>270000</v>
      </c>
    </row>
    <row r="9" spans="2:5" x14ac:dyDescent="0.25">
      <c r="B9">
        <v>6</v>
      </c>
      <c r="C9">
        <v>625</v>
      </c>
      <c r="D9">
        <v>18</v>
      </c>
      <c r="E9">
        <v>18100</v>
      </c>
    </row>
    <row r="10" spans="2:5" x14ac:dyDescent="0.25">
      <c r="B10">
        <v>7</v>
      </c>
      <c r="C10">
        <v>490</v>
      </c>
      <c r="D10">
        <v>21</v>
      </c>
      <c r="E10">
        <v>17636</v>
      </c>
    </row>
    <row r="11" spans="2:5" x14ac:dyDescent="0.25">
      <c r="B11">
        <v>8</v>
      </c>
      <c r="C11">
        <v>203</v>
      </c>
      <c r="D11">
        <v>23</v>
      </c>
      <c r="E11">
        <v>16762</v>
      </c>
    </row>
    <row r="12" spans="2:5" x14ac:dyDescent="0.25">
      <c r="B12">
        <v>9</v>
      </c>
      <c r="C12">
        <v>1400</v>
      </c>
      <c r="D12">
        <v>29</v>
      </c>
      <c r="E12">
        <v>41000</v>
      </c>
    </row>
    <row r="13" spans="2:5" x14ac:dyDescent="0.25">
      <c r="B13">
        <v>10</v>
      </c>
      <c r="C13">
        <v>800</v>
      </c>
      <c r="D13">
        <v>30</v>
      </c>
      <c r="E13">
        <v>21000</v>
      </c>
    </row>
    <row r="14" spans="2:5" x14ac:dyDescent="0.25">
      <c r="B14">
        <v>11</v>
      </c>
      <c r="C14">
        <v>224</v>
      </c>
      <c r="D14">
        <v>30</v>
      </c>
      <c r="E14">
        <v>23000</v>
      </c>
    </row>
    <row r="15" spans="2:5" x14ac:dyDescent="0.25">
      <c r="B15">
        <v>12</v>
      </c>
      <c r="C15">
        <v>752</v>
      </c>
      <c r="D15">
        <v>30</v>
      </c>
      <c r="E15">
        <v>15867</v>
      </c>
    </row>
    <row r="16" spans="2:5" x14ac:dyDescent="0.25">
      <c r="B16">
        <v>13</v>
      </c>
      <c r="C16">
        <v>10500</v>
      </c>
      <c r="D16">
        <v>33</v>
      </c>
      <c r="E16">
        <v>293580</v>
      </c>
    </row>
    <row r="17" spans="2:5" x14ac:dyDescent="0.25">
      <c r="B17">
        <v>14</v>
      </c>
      <c r="C17">
        <v>700</v>
      </c>
      <c r="D17">
        <v>37</v>
      </c>
      <c r="E17">
        <v>36239</v>
      </c>
    </row>
    <row r="18" spans="2:5" x14ac:dyDescent="0.25">
      <c r="B18">
        <v>15</v>
      </c>
      <c r="C18">
        <v>770</v>
      </c>
      <c r="D18">
        <v>42</v>
      </c>
      <c r="E18">
        <v>15104</v>
      </c>
    </row>
    <row r="19" spans="2:5" x14ac:dyDescent="0.25">
      <c r="B19">
        <v>16</v>
      </c>
      <c r="C19">
        <v>800</v>
      </c>
      <c r="D19">
        <v>44</v>
      </c>
      <c r="E19">
        <v>22000</v>
      </c>
    </row>
    <row r="20" spans="2:5" x14ac:dyDescent="0.25">
      <c r="B20">
        <v>17</v>
      </c>
      <c r="C20">
        <v>13059</v>
      </c>
      <c r="D20">
        <v>48</v>
      </c>
      <c r="E20">
        <v>467718</v>
      </c>
    </row>
    <row r="21" spans="2:5" x14ac:dyDescent="0.25">
      <c r="B21">
        <v>18</v>
      </c>
      <c r="C21">
        <v>789</v>
      </c>
      <c r="D21">
        <v>52</v>
      </c>
      <c r="E21">
        <v>20000</v>
      </c>
    </row>
    <row r="22" spans="2:5" x14ac:dyDescent="0.25">
      <c r="B22">
        <v>19</v>
      </c>
      <c r="C22">
        <v>768</v>
      </c>
      <c r="D22">
        <v>54</v>
      </c>
      <c r="E22">
        <v>18800</v>
      </c>
    </row>
    <row r="23" spans="2:5" x14ac:dyDescent="0.25">
      <c r="B23">
        <v>20</v>
      </c>
      <c r="C23">
        <v>15127</v>
      </c>
      <c r="D23">
        <v>56</v>
      </c>
      <c r="E23">
        <v>528690</v>
      </c>
    </row>
    <row r="24" spans="2:5" x14ac:dyDescent="0.25">
      <c r="B24">
        <v>21</v>
      </c>
      <c r="C24">
        <v>103</v>
      </c>
      <c r="D24">
        <v>61</v>
      </c>
      <c r="E24">
        <v>15000</v>
      </c>
    </row>
    <row r="25" spans="2:5" x14ac:dyDescent="0.25">
      <c r="B25">
        <v>22</v>
      </c>
      <c r="C25">
        <v>660</v>
      </c>
      <c r="D25">
        <v>62</v>
      </c>
      <c r="E25">
        <v>14500</v>
      </c>
    </row>
    <row r="26" spans="2:5" x14ac:dyDescent="0.25">
      <c r="B26">
        <v>23</v>
      </c>
      <c r="C26">
        <v>800</v>
      </c>
      <c r="D26">
        <v>71</v>
      </c>
      <c r="E26">
        <v>14600</v>
      </c>
    </row>
    <row r="27" spans="2:5" x14ac:dyDescent="0.25">
      <c r="B27">
        <v>24</v>
      </c>
      <c r="C27">
        <v>1398</v>
      </c>
      <c r="D27">
        <v>77</v>
      </c>
      <c r="E27">
        <v>45993</v>
      </c>
    </row>
    <row r="28" spans="2:5" x14ac:dyDescent="0.25">
      <c r="B28">
        <v>25</v>
      </c>
      <c r="C28">
        <v>2791</v>
      </c>
      <c r="D28">
        <v>80</v>
      </c>
      <c r="E28">
        <v>54433</v>
      </c>
    </row>
    <row r="29" spans="2:5" x14ac:dyDescent="0.25">
      <c r="B29">
        <v>26</v>
      </c>
      <c r="C29">
        <v>1030</v>
      </c>
      <c r="D29">
        <v>82</v>
      </c>
      <c r="E29">
        <v>33250</v>
      </c>
    </row>
    <row r="30" spans="2:5" x14ac:dyDescent="0.25">
      <c r="B30">
        <v>27</v>
      </c>
      <c r="C30">
        <v>881</v>
      </c>
      <c r="D30">
        <v>87</v>
      </c>
      <c r="E30">
        <v>27000</v>
      </c>
    </row>
    <row r="31" spans="2:5" x14ac:dyDescent="0.25">
      <c r="B31">
        <v>28</v>
      </c>
      <c r="C31">
        <v>3742</v>
      </c>
      <c r="D31">
        <v>87</v>
      </c>
      <c r="E31">
        <v>94962</v>
      </c>
    </row>
    <row r="32" spans="2:5" x14ac:dyDescent="0.25">
      <c r="B32">
        <v>29</v>
      </c>
      <c r="C32">
        <v>944</v>
      </c>
      <c r="D32">
        <v>88</v>
      </c>
      <c r="E32">
        <v>36994</v>
      </c>
    </row>
    <row r="33" spans="2:5" x14ac:dyDescent="0.25">
      <c r="B33">
        <v>30</v>
      </c>
      <c r="C33">
        <v>1550</v>
      </c>
      <c r="D33">
        <v>93</v>
      </c>
      <c r="E33">
        <v>37800</v>
      </c>
    </row>
    <row r="34" spans="2:5" x14ac:dyDescent="0.25">
      <c r="B34">
        <v>31</v>
      </c>
      <c r="C34">
        <v>1000</v>
      </c>
      <c r="D34">
        <v>97</v>
      </c>
      <c r="E34">
        <v>23084</v>
      </c>
    </row>
    <row r="35" spans="2:5" x14ac:dyDescent="0.25">
      <c r="B35">
        <v>32</v>
      </c>
      <c r="C35">
        <v>1100</v>
      </c>
      <c r="D35">
        <v>97</v>
      </c>
      <c r="E35">
        <v>23208</v>
      </c>
    </row>
    <row r="36" spans="2:5" x14ac:dyDescent="0.25">
      <c r="B36">
        <v>33</v>
      </c>
      <c r="C36">
        <v>2017</v>
      </c>
      <c r="D36">
        <v>99</v>
      </c>
      <c r="E36">
        <v>58157</v>
      </c>
    </row>
    <row r="37" spans="2:5" x14ac:dyDescent="0.25">
      <c r="B37">
        <v>34</v>
      </c>
      <c r="C37">
        <v>1040</v>
      </c>
      <c r="D37">
        <v>100</v>
      </c>
      <c r="E37">
        <v>22680</v>
      </c>
    </row>
    <row r="38" spans="2:5" x14ac:dyDescent="0.25">
      <c r="B38">
        <v>35</v>
      </c>
      <c r="C38">
        <v>1256</v>
      </c>
      <c r="D38">
        <v>108</v>
      </c>
      <c r="E38">
        <v>33179</v>
      </c>
    </row>
    <row r="39" spans="2:5" x14ac:dyDescent="0.25">
      <c r="B39">
        <v>36</v>
      </c>
      <c r="C39">
        <v>4000</v>
      </c>
      <c r="D39">
        <v>108</v>
      </c>
      <c r="E39">
        <v>129000</v>
      </c>
    </row>
    <row r="40" spans="2:5" x14ac:dyDescent="0.25">
      <c r="B40">
        <v>37</v>
      </c>
      <c r="C40">
        <v>7401</v>
      </c>
      <c r="D40">
        <v>109</v>
      </c>
      <c r="E40">
        <v>42514</v>
      </c>
    </row>
    <row r="41" spans="2:5" x14ac:dyDescent="0.25">
      <c r="B41">
        <v>38</v>
      </c>
      <c r="C41">
        <v>2000</v>
      </c>
      <c r="D41">
        <v>114</v>
      </c>
      <c r="E41">
        <v>52000</v>
      </c>
    </row>
    <row r="42" spans="2:5" x14ac:dyDescent="0.25">
      <c r="B42">
        <v>39</v>
      </c>
      <c r="C42">
        <v>3500</v>
      </c>
      <c r="D42">
        <v>115</v>
      </c>
      <c r="E42">
        <v>63000</v>
      </c>
    </row>
    <row r="43" spans="2:5" x14ac:dyDescent="0.25">
      <c r="B43">
        <v>40</v>
      </c>
      <c r="C43">
        <v>1450</v>
      </c>
      <c r="D43">
        <v>132</v>
      </c>
      <c r="E43">
        <v>67250</v>
      </c>
    </row>
    <row r="44" spans="2:5" x14ac:dyDescent="0.25">
      <c r="B44">
        <v>41</v>
      </c>
      <c r="C44">
        <v>797</v>
      </c>
      <c r="D44">
        <v>161</v>
      </c>
      <c r="E44">
        <v>17000</v>
      </c>
    </row>
    <row r="45" spans="2:5" x14ac:dyDescent="0.25">
      <c r="B45">
        <v>42</v>
      </c>
      <c r="C45">
        <v>573</v>
      </c>
      <c r="D45">
        <v>161</v>
      </c>
      <c r="E45">
        <v>17500</v>
      </c>
    </row>
    <row r="46" spans="2:5" x14ac:dyDescent="0.25">
      <c r="B46">
        <v>43</v>
      </c>
      <c r="C46">
        <v>3109</v>
      </c>
      <c r="D46">
        <v>233</v>
      </c>
      <c r="E46">
        <v>90000</v>
      </c>
    </row>
    <row r="47" spans="2:5" x14ac:dyDescent="0.25">
      <c r="B47">
        <v>44</v>
      </c>
      <c r="C47">
        <v>12400</v>
      </c>
      <c r="D47">
        <v>238</v>
      </c>
      <c r="E47">
        <v>267397</v>
      </c>
    </row>
    <row r="48" spans="2:5" x14ac:dyDescent="0.25">
      <c r="B48">
        <v>45</v>
      </c>
      <c r="C48">
        <v>250</v>
      </c>
      <c r="D48">
        <v>256</v>
      </c>
      <c r="E48">
        <v>43394</v>
      </c>
    </row>
    <row r="49" spans="2:5" x14ac:dyDescent="0.25">
      <c r="B49">
        <v>46</v>
      </c>
      <c r="C49">
        <v>4100</v>
      </c>
      <c r="D49">
        <v>304</v>
      </c>
      <c r="E49">
        <v>95200</v>
      </c>
    </row>
    <row r="50" spans="2:5" x14ac:dyDescent="0.25">
      <c r="B50">
        <v>47</v>
      </c>
      <c r="C50">
        <v>12501</v>
      </c>
      <c r="D50">
        <v>438</v>
      </c>
      <c r="E50">
        <v>345801</v>
      </c>
    </row>
    <row r="51" spans="2:5" x14ac:dyDescent="0.25">
      <c r="B51">
        <v>48</v>
      </c>
      <c r="C51">
        <v>2977</v>
      </c>
      <c r="D51">
        <v>445</v>
      </c>
      <c r="E51">
        <v>26194</v>
      </c>
    </row>
    <row r="52" spans="2:5" x14ac:dyDescent="0.25">
      <c r="B52">
        <v>49</v>
      </c>
      <c r="C52">
        <v>191</v>
      </c>
      <c r="D52">
        <v>875</v>
      </c>
      <c r="E52">
        <v>27500</v>
      </c>
    </row>
    <row r="53" spans="2:5" x14ac:dyDescent="0.25">
      <c r="B53">
        <v>50</v>
      </c>
      <c r="C53">
        <v>7395</v>
      </c>
      <c r="D53">
        <v>1394</v>
      </c>
      <c r="E53">
        <v>273313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Park</vt:lpstr>
      <vt:lpstr>Glejser</vt:lpstr>
      <vt:lpstr>Spearman</vt:lpstr>
      <vt:lpstr>G-Q</vt:lpstr>
      <vt:lpstr>White</vt:lpstr>
      <vt:lpstr>K-B</vt:lpstr>
      <vt:lpstr>B_P_G</vt:lpstr>
      <vt:lpstr>Hoja8</vt:lpstr>
      <vt:lpstr>Hoja9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2018-12-16T23:30:59Z</dcterms:created>
  <dcterms:modified xsi:type="dcterms:W3CDTF">2018-12-17T00:47:35Z</dcterms:modified>
</cp:coreProperties>
</file>