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0_Heterocedasticidad\"/>
    </mc:Choice>
  </mc:AlternateContent>
  <xr:revisionPtr revIDLastSave="0" documentId="13_ncr:1_{0F6402C6-DFF2-42E0-ACF7-CC68E7BFEA0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tos y salida" sheetId="1" r:id="rId1"/>
    <sheet name="gráficos detección heteroc" sheetId="2" r:id="rId2"/>
    <sheet name="Hoja2" sheetId="14" r:id="rId3"/>
    <sheet name="Prueba de Spearman " sheetId="11" r:id="rId4"/>
    <sheet name="Goldfeld Quant" sheetId="3" r:id="rId5"/>
    <sheet name="White" sheetId="12" r:id="rId6"/>
    <sheet name="Sol MCPonderados" sheetId="7" r:id="rId7"/>
    <sheet name="salida MCP" sheetId="10" r:id="rId8"/>
    <sheet name="Hoja1" sheetId="13" r:id="rId9"/>
  </sheets>
  <definedNames>
    <definedName name="_xlnm.Print_Area" localSheetId="4">'Goldfeld Quant'!$A$1:$J$51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12" l="1"/>
  <c r="K32" i="12"/>
  <c r="F11" i="7"/>
  <c r="E11" i="7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5" i="12"/>
  <c r="G5" i="12"/>
  <c r="B6" i="12"/>
  <c r="B7" i="12"/>
  <c r="B8" i="12"/>
  <c r="B9" i="12"/>
  <c r="D9" i="12" s="1"/>
  <c r="E9" i="12" s="1"/>
  <c r="B10" i="12"/>
  <c r="B11" i="12"/>
  <c r="B12" i="12"/>
  <c r="D12" i="12" s="1"/>
  <c r="E12" i="12" s="1"/>
  <c r="B13" i="12"/>
  <c r="D13" i="12" s="1"/>
  <c r="E13" i="12" s="1"/>
  <c r="B14" i="12"/>
  <c r="B15" i="12"/>
  <c r="B16" i="12"/>
  <c r="B17" i="12"/>
  <c r="D17" i="12" s="1"/>
  <c r="E17" i="12" s="1"/>
  <c r="B18" i="12"/>
  <c r="B19" i="12"/>
  <c r="B20" i="12"/>
  <c r="D20" i="12" s="1"/>
  <c r="E20" i="12" s="1"/>
  <c r="B21" i="12"/>
  <c r="D21" i="12" s="1"/>
  <c r="E21" i="12" s="1"/>
  <c r="B22" i="12"/>
  <c r="B23" i="12"/>
  <c r="B24" i="12"/>
  <c r="B25" i="12"/>
  <c r="D25" i="12" s="1"/>
  <c r="E25" i="12" s="1"/>
  <c r="B26" i="12"/>
  <c r="B27" i="12"/>
  <c r="B28" i="12"/>
  <c r="D28" i="12" s="1"/>
  <c r="E28" i="12" s="1"/>
  <c r="B29" i="12"/>
  <c r="D29" i="12" s="1"/>
  <c r="E29" i="12" s="1"/>
  <c r="B30" i="12"/>
  <c r="B31" i="12"/>
  <c r="B32" i="12"/>
  <c r="B33" i="12"/>
  <c r="D33" i="12" s="1"/>
  <c r="E33" i="12" s="1"/>
  <c r="B34" i="12"/>
  <c r="B5" i="12"/>
  <c r="D6" i="1"/>
  <c r="E6" i="1" s="1"/>
  <c r="F6" i="1" s="1"/>
  <c r="C6" i="12"/>
  <c r="D6" i="12" s="1"/>
  <c r="E6" i="12" s="1"/>
  <c r="D7" i="1"/>
  <c r="C7" i="12" s="1"/>
  <c r="D7" i="12" s="1"/>
  <c r="E7" i="12" s="1"/>
  <c r="E7" i="1"/>
  <c r="F7" i="1" s="1"/>
  <c r="D8" i="1"/>
  <c r="E8" i="1"/>
  <c r="F8" i="1"/>
  <c r="D9" i="1"/>
  <c r="C9" i="12"/>
  <c r="D10" i="1"/>
  <c r="C10" i="12"/>
  <c r="D10" i="12"/>
  <c r="E10" i="12"/>
  <c r="D11" i="1"/>
  <c r="E11" i="1"/>
  <c r="F11" i="1"/>
  <c r="D12" i="1"/>
  <c r="E12" i="1" s="1"/>
  <c r="F12" i="1" s="1"/>
  <c r="D13" i="1"/>
  <c r="E13" i="1" s="1"/>
  <c r="F13" i="1" s="1"/>
  <c r="C13" i="12"/>
  <c r="D14" i="1"/>
  <c r="E14" i="1" s="1"/>
  <c r="F14" i="1" s="1"/>
  <c r="C14" i="12"/>
  <c r="D14" i="12" s="1"/>
  <c r="E14" i="12" s="1"/>
  <c r="D15" i="1"/>
  <c r="C15" i="12" s="1"/>
  <c r="D15" i="12" s="1"/>
  <c r="E15" i="12" s="1"/>
  <c r="E15" i="1"/>
  <c r="F15" i="1" s="1"/>
  <c r="D16" i="1"/>
  <c r="E16" i="1"/>
  <c r="F16" i="1"/>
  <c r="D17" i="1"/>
  <c r="C17" i="12"/>
  <c r="D18" i="1"/>
  <c r="C18" i="12"/>
  <c r="D18" i="12"/>
  <c r="E18" i="12"/>
  <c r="D19" i="1"/>
  <c r="E19" i="1"/>
  <c r="F19" i="1"/>
  <c r="D20" i="1"/>
  <c r="E20" i="1" s="1"/>
  <c r="F20" i="1" s="1"/>
  <c r="D21" i="1"/>
  <c r="E21" i="1" s="1"/>
  <c r="F21" i="1" s="1"/>
  <c r="C21" i="12"/>
  <c r="D22" i="1"/>
  <c r="E22" i="1" s="1"/>
  <c r="F22" i="1" s="1"/>
  <c r="C22" i="12"/>
  <c r="D22" i="12" s="1"/>
  <c r="E22" i="12" s="1"/>
  <c r="D23" i="1"/>
  <c r="C23" i="12" s="1"/>
  <c r="D23" i="12" s="1"/>
  <c r="E23" i="12" s="1"/>
  <c r="E23" i="1"/>
  <c r="F23" i="1" s="1"/>
  <c r="D24" i="1"/>
  <c r="E24" i="1"/>
  <c r="F24" i="1"/>
  <c r="D25" i="1"/>
  <c r="C25" i="12"/>
  <c r="D26" i="1"/>
  <c r="C26" i="12"/>
  <c r="D26" i="12"/>
  <c r="E26" i="12"/>
  <c r="D27" i="1"/>
  <c r="E27" i="1"/>
  <c r="F27" i="1"/>
  <c r="D28" i="1"/>
  <c r="E28" i="1" s="1"/>
  <c r="F28" i="1" s="1"/>
  <c r="D29" i="1"/>
  <c r="E29" i="1" s="1"/>
  <c r="F29" i="1" s="1"/>
  <c r="C29" i="12"/>
  <c r="D30" i="1"/>
  <c r="E30" i="1" s="1"/>
  <c r="F30" i="1" s="1"/>
  <c r="C30" i="12"/>
  <c r="D30" i="12" s="1"/>
  <c r="E30" i="12" s="1"/>
  <c r="D31" i="1"/>
  <c r="C31" i="12" s="1"/>
  <c r="D31" i="12" s="1"/>
  <c r="E31" i="12" s="1"/>
  <c r="E31" i="1"/>
  <c r="F31" i="1" s="1"/>
  <c r="D32" i="1"/>
  <c r="E32" i="1"/>
  <c r="F32" i="1"/>
  <c r="D33" i="1"/>
  <c r="C33" i="12"/>
  <c r="D34" i="1"/>
  <c r="C34" i="12"/>
  <c r="D34" i="12"/>
  <c r="E34" i="12"/>
  <c r="D5" i="1"/>
  <c r="E5" i="1"/>
  <c r="F5" i="1"/>
  <c r="H21" i="1"/>
  <c r="I5" i="11"/>
  <c r="J5" i="11"/>
  <c r="I6" i="11"/>
  <c r="J6" i="11"/>
  <c r="J35" i="11" s="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M32" i="11"/>
  <c r="I23" i="11"/>
  <c r="J23" i="11"/>
  <c r="M3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G26" i="3"/>
  <c r="G25" i="3"/>
  <c r="G23" i="3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34" i="1"/>
  <c r="F34" i="1" s="1"/>
  <c r="E26" i="1"/>
  <c r="F26" i="1" s="1"/>
  <c r="E18" i="1"/>
  <c r="F18" i="1" s="1"/>
  <c r="E10" i="1"/>
  <c r="F10" i="1" s="1"/>
  <c r="E33" i="1"/>
  <c r="F33" i="1" s="1"/>
  <c r="E25" i="1"/>
  <c r="F25" i="1" s="1"/>
  <c r="E17" i="1"/>
  <c r="F17" i="1" s="1"/>
  <c r="E9" i="1"/>
  <c r="F9" i="1" s="1"/>
  <c r="C5" i="12"/>
  <c r="D5" i="12"/>
  <c r="E5" i="12" s="1"/>
  <c r="C32" i="12"/>
  <c r="D32" i="12"/>
  <c r="E32" i="12"/>
  <c r="C28" i="12"/>
  <c r="C27" i="12"/>
  <c r="D27" i="12"/>
  <c r="E27" i="12" s="1"/>
  <c r="C24" i="12"/>
  <c r="D24" i="12"/>
  <c r="E24" i="12"/>
  <c r="C20" i="12"/>
  <c r="C19" i="12"/>
  <c r="D19" i="12"/>
  <c r="E19" i="12" s="1"/>
  <c r="C16" i="12"/>
  <c r="D16" i="12"/>
  <c r="E16" i="12"/>
  <c r="C12" i="12"/>
  <c r="C11" i="12"/>
  <c r="D11" i="12"/>
  <c r="E11" i="12" s="1"/>
  <c r="C8" i="12"/>
  <c r="D8" i="12"/>
  <c r="E8" i="12"/>
</calcChain>
</file>

<file path=xl/sharedStrings.xml><?xml version="1.0" encoding="utf-8"?>
<sst xmlns="http://schemas.openxmlformats.org/spreadsheetml/2006/main" count="143" uniqueCount="103">
  <si>
    <t>Empresa</t>
  </si>
  <si>
    <t>FBK</t>
  </si>
  <si>
    <t>Ventas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</si>
  <si>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</si>
  <si>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</si>
  <si>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</si>
  <si>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</si>
  <si>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</si>
  <si>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</si>
  <si>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</si>
  <si>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</si>
  <si>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</si>
  <si>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</si>
  <si>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</si>
  <si>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</si>
  <si>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</si>
  <si>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</si>
  <si>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</si>
  <si>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</si>
  <si>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</si>
  <si>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</si>
  <si>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</si>
  <si>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</si>
  <si>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</si>
  <si>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</si>
  <si>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Variable X 1</t>
  </si>
  <si>
    <t>Análisis de los residuales</t>
  </si>
  <si>
    <t>Observación</t>
  </si>
  <si>
    <t>Pronóstico para Y</t>
  </si>
  <si>
    <t>Métodos Graficos de detección</t>
  </si>
  <si>
    <t>Residuos absolutos</t>
  </si>
  <si>
    <t>Puesto</t>
  </si>
  <si>
    <t>Series originales</t>
  </si>
  <si>
    <t>Series ordenadas</t>
  </si>
  <si>
    <t>puesto original (1)</t>
  </si>
  <si>
    <t>puesto original (2)</t>
  </si>
  <si>
    <t>d               (1-2)</t>
  </si>
  <si>
    <t>N=30</t>
  </si>
  <si>
    <t>suma</t>
  </si>
  <si>
    <t>Ho: la correlación no es significativa (homocedasticidad)</t>
  </si>
  <si>
    <t>Observación:  solo sirve si suponemos que la heterocedasticidad modela una relación positiva</t>
  </si>
  <si>
    <t>Suponemos que se da:</t>
  </si>
  <si>
    <t>Pasos:</t>
  </si>
  <si>
    <r>
      <t>1-</t>
    </r>
    <r>
      <rPr>
        <sz val="7"/>
        <rFont val="Times New Roman"/>
        <family val="1"/>
      </rPr>
      <t xml:space="preserve">      </t>
    </r>
    <r>
      <rPr>
        <u/>
        <sz val="11"/>
        <rFont val="Times New Roman"/>
        <family val="1"/>
      </rPr>
      <t>ordenar</t>
    </r>
    <r>
      <rPr>
        <sz val="11"/>
        <rFont val="Times New Roman"/>
        <family val="1"/>
      </rPr>
      <t xml:space="preserve"> ascendentemente las observaciones según X</t>
    </r>
  </si>
  <si>
    <r>
      <t>2-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Omitir c observaciones centrales (generalmente usamos 25% central) obtenemos dos grupos con (N-c)/2 observaciones cada uno</t>
    </r>
  </si>
  <si>
    <t>3- Correr el modelo en cada uno de los grupos guardandonos las sumas de los residuos al cuadrado de cada uno</t>
  </si>
  <si>
    <t>4- Calculo el siguiente estadistico</t>
  </si>
  <si>
    <r>
      <t>s</t>
    </r>
    <r>
      <rPr>
        <b/>
        <vertAlign val="superscript"/>
        <sz val="11"/>
        <rFont val="Times New Roman"/>
        <family val="1"/>
      </rPr>
      <t>2</t>
    </r>
    <r>
      <rPr>
        <b/>
        <vertAlign val="subscript"/>
        <sz val="11"/>
        <rFont val="Times New Roman"/>
        <family val="1"/>
      </rPr>
      <t>i</t>
    </r>
    <r>
      <rPr>
        <b/>
        <sz val="11"/>
        <rFont val="Times New Roman"/>
        <family val="1"/>
      </rPr>
      <t xml:space="preserve"> = </t>
    </r>
    <r>
      <rPr>
        <b/>
        <sz val="11"/>
        <rFont val="Symbol"/>
        <family val="1"/>
        <charset val="2"/>
      </rPr>
      <t>s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Times New Roman"/>
        <family val="1"/>
      </rPr>
      <t xml:space="preserve"> X</t>
    </r>
    <r>
      <rPr>
        <b/>
        <vertAlign val="superscript"/>
        <sz val="11"/>
        <rFont val="Times New Roman"/>
        <family val="1"/>
      </rPr>
      <t>2</t>
    </r>
    <r>
      <rPr>
        <b/>
        <vertAlign val="subscript"/>
        <sz val="11"/>
        <rFont val="Times New Roman"/>
        <family val="1"/>
      </rPr>
      <t>i</t>
    </r>
  </si>
  <si>
    <t>Ordenamos las X ascendentemente</t>
  </si>
  <si>
    <t>(30-7-2*1)/2          =</t>
  </si>
  <si>
    <t>F tabla           =</t>
  </si>
  <si>
    <t>F empírico    =</t>
  </si>
  <si>
    <t>Receta:</t>
  </si>
  <si>
    <t>1- Estimo los parámetros por MCO</t>
  </si>
  <si>
    <t>2- Supongo algún modelo para los residuos:</t>
  </si>
  <si>
    <t>Y*</t>
  </si>
  <si>
    <t>Y estim</t>
  </si>
  <si>
    <t>Y</t>
  </si>
  <si>
    <t>X</t>
  </si>
  <si>
    <t>error</t>
  </si>
  <si>
    <t>Y*= Y/X</t>
  </si>
  <si>
    <t>cte*= 1/X</t>
  </si>
  <si>
    <t>X*= X/X</t>
  </si>
  <si>
    <t>X* = B1</t>
  </si>
  <si>
    <t>constante  = B0</t>
  </si>
  <si>
    <t>gl</t>
  </si>
  <si>
    <t>Sum cuad</t>
  </si>
  <si>
    <t>Prom cuad</t>
  </si>
  <si>
    <t>Test para detectar heterocedasticidad: Test de Goldfeld y Quant</t>
  </si>
  <si>
    <t>Ventas (X)</t>
  </si>
  <si>
    <r>
      <t>s</t>
    </r>
    <r>
      <rPr>
        <b/>
        <vertAlign val="superscript"/>
        <sz val="14"/>
        <color indexed="10"/>
        <rFont val="Times New Roman"/>
        <family val="1"/>
      </rPr>
      <t>2</t>
    </r>
    <r>
      <rPr>
        <b/>
        <vertAlign val="subscript"/>
        <sz val="14"/>
        <color indexed="10"/>
        <rFont val="Times New Roman"/>
        <family val="1"/>
      </rPr>
      <t>i</t>
    </r>
    <r>
      <rPr>
        <b/>
        <sz val="14"/>
        <color indexed="10"/>
        <rFont val="Times New Roman"/>
        <family val="1"/>
      </rPr>
      <t xml:space="preserve"> = </t>
    </r>
    <r>
      <rPr>
        <b/>
        <sz val="14"/>
        <color indexed="10"/>
        <rFont val="Symbol"/>
        <family val="1"/>
        <charset val="2"/>
      </rPr>
      <t>s</t>
    </r>
    <r>
      <rPr>
        <b/>
        <vertAlign val="superscript"/>
        <sz val="14"/>
        <color indexed="10"/>
        <rFont val="Times New Roman"/>
        <family val="1"/>
      </rPr>
      <t>2</t>
    </r>
    <r>
      <rPr>
        <b/>
        <sz val="14"/>
        <color indexed="10"/>
        <rFont val="Times New Roman"/>
        <family val="1"/>
      </rPr>
      <t xml:space="preserve"> X</t>
    </r>
    <r>
      <rPr>
        <b/>
        <vertAlign val="superscript"/>
        <sz val="14"/>
        <color indexed="10"/>
        <rFont val="Times New Roman"/>
        <family val="1"/>
      </rPr>
      <t>2</t>
    </r>
    <r>
      <rPr>
        <b/>
        <vertAlign val="subscript"/>
        <sz val="14"/>
        <color indexed="10"/>
        <rFont val="Times New Roman"/>
        <family val="1"/>
      </rPr>
      <t>i</t>
    </r>
  </si>
  <si>
    <t>4- Estimo los parámetros con las variables transformadas por MCO</t>
  </si>
  <si>
    <t>3- Divido cada observación por  la raíz cuadrada de lo que está generando la heterocedasticidad</t>
  </si>
  <si>
    <r>
      <t>1/</t>
    </r>
    <r>
      <rPr>
        <b/>
        <sz val="14"/>
        <color indexed="10"/>
        <rFont val="Arial"/>
        <family val="2"/>
      </rPr>
      <t>√</t>
    </r>
    <r>
      <rPr>
        <b/>
        <sz val="14"/>
        <color indexed="10"/>
        <rFont val="Times New Roman"/>
        <family val="1"/>
      </rPr>
      <t>X</t>
    </r>
    <r>
      <rPr>
        <b/>
        <vertAlign val="superscript"/>
        <sz val="14"/>
        <color indexed="10"/>
        <rFont val="Times New Roman"/>
        <family val="1"/>
      </rPr>
      <t>2</t>
    </r>
    <r>
      <rPr>
        <b/>
        <vertAlign val="subscript"/>
        <sz val="14"/>
        <color indexed="10"/>
        <rFont val="Times New Roman"/>
        <family val="1"/>
      </rPr>
      <t>i</t>
    </r>
  </si>
  <si>
    <t>variables originales</t>
  </si>
  <si>
    <t>variables transformadas</t>
  </si>
  <si>
    <t>Mínimos Cuadrados Ordinarios</t>
  </si>
  <si>
    <t>FBK pronost</t>
  </si>
  <si>
    <t xml:space="preserve">Error </t>
  </si>
  <si>
    <t>Error cuadrado</t>
  </si>
  <si>
    <t>Test para detectar heterocedasticidad: WHITE</t>
  </si>
  <si>
    <t xml:space="preserve">En nuestro ejemplo… </t>
  </si>
  <si>
    <t>Ventas cuadrado</t>
  </si>
  <si>
    <t xml:space="preserve"> </t>
  </si>
  <si>
    <t>K   =</t>
  </si>
  <si>
    <t>N   =</t>
  </si>
  <si>
    <r>
      <t xml:space="preserve">Chi-sqr </t>
    </r>
    <r>
      <rPr>
        <vertAlign val="subscript"/>
        <sz val="12"/>
        <rFont val="Arial"/>
        <family val="2"/>
      </rPr>
      <t>(2 gl)</t>
    </r>
    <r>
      <rPr>
        <sz val="12"/>
        <rFont val="Arial"/>
        <family val="2"/>
      </rPr>
      <t>:</t>
    </r>
  </si>
  <si>
    <r>
      <t>H</t>
    </r>
    <r>
      <rPr>
        <vertAlign val="subscript"/>
        <sz val="14"/>
        <rFont val="Arial"/>
        <family val="2"/>
      </rPr>
      <t>0</t>
    </r>
    <r>
      <rPr>
        <sz val="14"/>
        <rFont val="Arial"/>
        <family val="2"/>
      </rPr>
      <t>: la correlación no es significativa (homocedasticidad)</t>
    </r>
  </si>
  <si>
    <t>Regresión Auxiliar:</t>
  </si>
  <si>
    <r>
      <t>R</t>
    </r>
    <r>
      <rPr>
        <vertAlign val="superscript"/>
        <sz val="12"/>
        <rFont val="Arial"/>
        <family val="2"/>
      </rPr>
      <t xml:space="preserve">2  </t>
    </r>
    <r>
      <rPr>
        <sz val="12"/>
        <rFont val="Arial"/>
        <family val="2"/>
      </rPr>
      <t>=</t>
    </r>
  </si>
  <si>
    <r>
      <t xml:space="preserve">Estadístico :  </t>
    </r>
    <r>
      <rPr>
        <i/>
        <sz val="12"/>
        <rFont val="Arial"/>
        <family val="2"/>
      </rPr>
      <t>n</t>
    </r>
    <r>
      <rPr>
        <sz val="12"/>
        <rFont val="Arial"/>
        <family val="2"/>
      </rPr>
      <t>R</t>
    </r>
    <r>
      <rPr>
        <vertAlign val="superscript"/>
        <sz val="12"/>
        <rFont val="Arial"/>
        <family val="2"/>
      </rPr>
      <t>2</t>
    </r>
  </si>
  <si>
    <r>
      <t xml:space="preserve">Conclusión: </t>
    </r>
    <r>
      <rPr>
        <sz val="12"/>
        <rFont val="Arial"/>
        <family val="2"/>
      </rPr>
      <t>como el nR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es mayor que el estadístico de tabla o teorica, se concluye rechazar la H</t>
    </r>
    <r>
      <rPr>
        <vertAlign val="subscript"/>
        <sz val="12"/>
        <rFont val="Arial"/>
        <family val="2"/>
      </rPr>
      <t>0</t>
    </r>
  </si>
  <si>
    <t>Entonces hay evidencia de heterocedasticidad al 5% de significación</t>
  </si>
  <si>
    <r>
      <t>H</t>
    </r>
    <r>
      <rPr>
        <vertAlign val="subscript"/>
        <sz val="14"/>
        <rFont val="Arial"/>
        <family val="2"/>
      </rPr>
      <t>0</t>
    </r>
    <r>
      <rPr>
        <sz val="14"/>
        <rFont val="Arial"/>
        <family val="2"/>
      </rPr>
      <t>: No hay diferencia entre la SCR (homocedasticidad)</t>
    </r>
  </si>
  <si>
    <t>SCR mayores     =</t>
  </si>
  <si>
    <t>SCR menores     =</t>
  </si>
  <si>
    <t>Test para detectar heterocedasticidad: Prueba de Spearman</t>
  </si>
  <si>
    <t>Formación Bruta de Capitali = f(Ventasi) + ei</t>
  </si>
  <si>
    <t>FBKi = a + b Vi + ei</t>
  </si>
  <si>
    <r>
      <t>d</t>
    </r>
    <r>
      <rPr>
        <b/>
        <vertAlign val="superscript"/>
        <sz val="12"/>
        <rFont val="Agency FB"/>
        <family val="2"/>
      </rPr>
      <t>2</t>
    </r>
  </si>
  <si>
    <r>
      <rPr>
        <b/>
        <i/>
        <sz val="14"/>
        <rFont val="Agency FB"/>
        <family val="2"/>
      </rPr>
      <t>r</t>
    </r>
    <r>
      <rPr>
        <b/>
        <sz val="14"/>
        <rFont val="Agency FB"/>
        <family val="2"/>
      </rPr>
      <t xml:space="preserve">   =</t>
    </r>
  </si>
  <si>
    <r>
      <rPr>
        <b/>
        <i/>
        <sz val="14"/>
        <rFont val="Agency FB"/>
        <family val="2"/>
      </rPr>
      <t>t</t>
    </r>
    <r>
      <rPr>
        <b/>
        <sz val="14"/>
        <rFont val="Agency FB"/>
        <family val="2"/>
      </rPr>
      <t xml:space="preserve"> </t>
    </r>
    <r>
      <rPr>
        <b/>
        <sz val="10"/>
        <rFont val="Agency FB"/>
        <family val="2"/>
      </rPr>
      <t>empírica</t>
    </r>
    <r>
      <rPr>
        <b/>
        <sz val="14"/>
        <rFont val="Agency FB"/>
        <family val="2"/>
      </rPr>
      <t>=</t>
    </r>
  </si>
  <si>
    <r>
      <rPr>
        <b/>
        <i/>
        <sz val="14"/>
        <rFont val="Agency FB"/>
        <family val="2"/>
      </rPr>
      <t>t</t>
    </r>
    <r>
      <rPr>
        <b/>
        <sz val="14"/>
        <rFont val="Agency FB"/>
        <family val="2"/>
      </rPr>
      <t xml:space="preserve"> </t>
    </r>
    <r>
      <rPr>
        <b/>
        <sz val="10"/>
        <rFont val="Agency FB"/>
        <family val="2"/>
      </rPr>
      <t xml:space="preserve">tabla      </t>
    </r>
    <r>
      <rPr>
        <b/>
        <sz val="14"/>
        <rFont val="Agency FB"/>
        <family val="2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</si>
</sst>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0.00000"/>
    <numFmt numFmtId="166" formatCode="0.0000"/>
    <numFmt numFmtId="167" formatCode="0.000"/>
    <numFmt numFmtId="168" formatCode="0.0"/>
    <numFmt numFmtId="169" formatCode="0.000000"/>
    <numFmt numFmtId="170" formatCode="_ * #,##0.000000_ ;_ * \-#,##0.000000_ ;_ * &quot;-&quot;??_ ;_ @_ "/>
    <numFmt numFmtId="171" formatCode="_ * #,##0_ ;_ * \-#,##0_ ;_ * &quot;-&quot;??_ ;_ @_ "/>
  </numFmts>
  <fonts count="4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i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b/>
      <u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Times New Roman"/>
      <family val="1"/>
    </font>
    <font>
      <sz val="7"/>
      <name val="Times New Roman"/>
      <family val="1"/>
    </font>
    <font>
      <u/>
      <sz val="11"/>
      <name val="Times New Roman"/>
      <family val="1"/>
    </font>
    <font>
      <i/>
      <sz val="8"/>
      <name val="Arial"/>
      <family val="2"/>
    </font>
    <font>
      <b/>
      <sz val="11"/>
      <name val="Symbol"/>
      <family val="1"/>
      <charset val="2"/>
    </font>
    <font>
      <b/>
      <vertAlign val="superscript"/>
      <sz val="11"/>
      <name val="Times New Roman"/>
      <family val="1"/>
    </font>
    <font>
      <b/>
      <vertAlign val="subscript"/>
      <sz val="11"/>
      <name val="Times New Roman"/>
      <family val="1"/>
    </font>
    <font>
      <b/>
      <sz val="11"/>
      <name val="Times New Roman"/>
      <family val="1"/>
    </font>
    <font>
      <u/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indexed="10"/>
      <name val="Times New Roman"/>
      <family val="1"/>
    </font>
    <font>
      <b/>
      <sz val="14"/>
      <color indexed="10"/>
      <name val="Symbol"/>
      <family val="1"/>
      <charset val="2"/>
    </font>
    <font>
      <b/>
      <vertAlign val="superscript"/>
      <sz val="14"/>
      <color indexed="10"/>
      <name val="Times New Roman"/>
      <family val="1"/>
    </font>
    <font>
      <b/>
      <vertAlign val="subscript"/>
      <sz val="14"/>
      <color indexed="10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0"/>
      <name val="Arial"/>
      <family val="2"/>
    </font>
    <font>
      <b/>
      <u/>
      <sz val="12"/>
      <color indexed="10"/>
      <name val="Arial"/>
      <family val="2"/>
    </font>
    <font>
      <b/>
      <i/>
      <sz val="10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vertAlign val="subscript"/>
      <sz val="14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sz val="12"/>
      <name val="Agency FB"/>
      <family val="2"/>
    </font>
    <font>
      <sz val="12"/>
      <name val="Agency FB"/>
      <family val="2"/>
    </font>
    <font>
      <i/>
      <sz val="12"/>
      <name val="Agency FB"/>
      <family val="2"/>
    </font>
    <font>
      <b/>
      <sz val="10"/>
      <name val="Agency FB"/>
      <family val="2"/>
    </font>
    <font>
      <sz val="10"/>
      <name val="Agency FB"/>
      <family val="2"/>
    </font>
    <font>
      <b/>
      <sz val="14"/>
      <name val="Agency FB"/>
      <family val="2"/>
    </font>
    <font>
      <b/>
      <i/>
      <sz val="14"/>
      <name val="Agency FB"/>
      <family val="2"/>
    </font>
    <font>
      <sz val="14"/>
      <name val="Agency FB"/>
      <family val="2"/>
    </font>
    <font>
      <b/>
      <sz val="14"/>
      <color indexed="8"/>
      <name val="Agency FB"/>
      <family val="2"/>
    </font>
    <font>
      <b/>
      <vertAlign val="superscript"/>
      <sz val="12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167" fontId="2" fillId="0" borderId="3" xfId="0" applyNumberFormat="1" applyFont="1" applyBorder="1" applyAlignment="1">
      <alignment horizontal="center" vertical="top" wrapText="1"/>
    </xf>
    <xf numFmtId="0" fontId="5" fillId="0" borderId="0" xfId="0" applyFont="1"/>
    <xf numFmtId="165" fontId="0" fillId="0" borderId="0" xfId="0" applyNumberFormat="1" applyFill="1" applyBorder="1" applyAlignment="1"/>
    <xf numFmtId="0" fontId="6" fillId="0" borderId="0" xfId="0" applyFont="1"/>
    <xf numFmtId="0" fontId="7" fillId="0" borderId="6" xfId="0" applyFont="1" applyBorder="1" applyAlignment="1">
      <alignment horizontal="center" vertical="top" wrapText="1"/>
    </xf>
    <xf numFmtId="0" fontId="8" fillId="0" borderId="0" xfId="0" applyFont="1"/>
    <xf numFmtId="0" fontId="3" fillId="0" borderId="6" xfId="0" applyFont="1" applyFill="1" applyBorder="1" applyAlignment="1">
      <alignment horizontal="center" vertical="top" wrapText="1"/>
    </xf>
    <xf numFmtId="0" fontId="9" fillId="0" borderId="0" xfId="0" applyFont="1"/>
    <xf numFmtId="0" fontId="10" fillId="0" borderId="0" xfId="0" applyFont="1"/>
    <xf numFmtId="0" fontId="4" fillId="0" borderId="0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center"/>
    </xf>
    <xf numFmtId="0" fontId="19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2" fontId="5" fillId="0" borderId="0" xfId="0" applyNumberFormat="1" applyFont="1"/>
    <xf numFmtId="1" fontId="5" fillId="0" borderId="0" xfId="0" applyNumberFormat="1" applyFont="1"/>
    <xf numFmtId="166" fontId="0" fillId="3" borderId="6" xfId="0" applyNumberFormat="1" applyFill="1" applyBorder="1"/>
    <xf numFmtId="1" fontId="0" fillId="3" borderId="6" xfId="0" applyNumberFormat="1" applyFill="1" applyBorder="1"/>
    <xf numFmtId="166" fontId="0" fillId="0" borderId="0" xfId="0" applyNumberFormat="1" applyFill="1" applyBorder="1" applyAlignment="1"/>
    <xf numFmtId="166" fontId="0" fillId="0" borderId="4" xfId="0" applyNumberFormat="1" applyFill="1" applyBorder="1" applyAlignment="1"/>
    <xf numFmtId="0" fontId="2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1" fillId="0" borderId="0" xfId="0" applyFont="1"/>
    <xf numFmtId="0" fontId="28" fillId="0" borderId="0" xfId="0" applyFont="1"/>
    <xf numFmtId="167" fontId="0" fillId="3" borderId="6" xfId="0" applyNumberFormat="1" applyFill="1" applyBorder="1"/>
    <xf numFmtId="0" fontId="5" fillId="0" borderId="0" xfId="0" applyFont="1" applyFill="1" applyAlignment="1">
      <alignment horizontal="right"/>
    </xf>
    <xf numFmtId="0" fontId="22" fillId="3" borderId="6" xfId="0" applyFont="1" applyFill="1" applyBorder="1" applyAlignment="1">
      <alignment horizontal="center" vertical="top" wrapText="1"/>
    </xf>
    <xf numFmtId="0" fontId="29" fillId="0" borderId="5" xfId="0" applyFont="1" applyFill="1" applyBorder="1" applyAlignment="1">
      <alignment horizontal="center"/>
    </xf>
    <xf numFmtId="0" fontId="6" fillId="0" borderId="0" xfId="0" applyFont="1" applyFill="1" applyBorder="1" applyAlignment="1"/>
    <xf numFmtId="165" fontId="6" fillId="0" borderId="0" xfId="0" applyNumberFormat="1" applyFont="1" applyFill="1" applyBorder="1" applyAlignment="1"/>
    <xf numFmtId="0" fontId="6" fillId="0" borderId="4" xfId="0" applyFont="1" applyFill="1" applyBorder="1" applyAlignment="1"/>
    <xf numFmtId="165" fontId="6" fillId="0" borderId="4" xfId="0" applyNumberFormat="1" applyFont="1" applyFill="1" applyBorder="1" applyAlignment="1"/>
    <xf numFmtId="166" fontId="6" fillId="0" borderId="0" xfId="0" applyNumberFormat="1" applyFont="1" applyFill="1" applyBorder="1" applyAlignment="1"/>
    <xf numFmtId="166" fontId="6" fillId="0" borderId="4" xfId="0" applyNumberFormat="1" applyFont="1" applyFill="1" applyBorder="1" applyAlignment="1"/>
    <xf numFmtId="167" fontId="6" fillId="0" borderId="0" xfId="0" applyNumberFormat="1" applyFont="1" applyFill="1" applyBorder="1" applyAlignment="1"/>
    <xf numFmtId="167" fontId="6" fillId="0" borderId="4" xfId="0" applyNumberFormat="1" applyFont="1" applyFill="1" applyBorder="1" applyAlignment="1"/>
    <xf numFmtId="0" fontId="0" fillId="0" borderId="7" xfId="0" applyBorder="1" applyAlignment="1"/>
    <xf numFmtId="0" fontId="0" fillId="0" borderId="0" xfId="0" applyFill="1"/>
    <xf numFmtId="0" fontId="0" fillId="0" borderId="0" xfId="0" applyFill="1" applyBorder="1"/>
    <xf numFmtId="167" fontId="0" fillId="0" borderId="0" xfId="0" applyNumberFormat="1" applyFill="1"/>
    <xf numFmtId="0" fontId="9" fillId="0" borderId="0" xfId="0" applyFont="1" applyFill="1"/>
    <xf numFmtId="0" fontId="5" fillId="0" borderId="0" xfId="0" applyFont="1" applyFill="1"/>
    <xf numFmtId="167" fontId="5" fillId="0" borderId="0" xfId="0" applyNumberFormat="1" applyFont="1" applyFill="1"/>
    <xf numFmtId="167" fontId="3" fillId="0" borderId="6" xfId="0" applyNumberFormat="1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/>
    <xf numFmtId="0" fontId="2" fillId="0" borderId="6" xfId="0" applyFont="1" applyFill="1" applyBorder="1"/>
    <xf numFmtId="169" fontId="0" fillId="0" borderId="0" xfId="0" applyNumberFormat="1" applyFill="1" applyBorder="1" applyAlignment="1"/>
    <xf numFmtId="0" fontId="21" fillId="0" borderId="0" xfId="0" applyFont="1" applyFill="1" applyBorder="1" applyAlignment="1"/>
    <xf numFmtId="2" fontId="21" fillId="0" borderId="0" xfId="0" applyNumberFormat="1" applyFont="1" applyFill="1" applyBorder="1" applyAlignment="1"/>
    <xf numFmtId="0" fontId="21" fillId="0" borderId="4" xfId="0" applyFont="1" applyFill="1" applyBorder="1" applyAlignment="1"/>
    <xf numFmtId="2" fontId="0" fillId="0" borderId="0" xfId="0" applyNumberFormat="1" applyFill="1"/>
    <xf numFmtId="0" fontId="8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2" fontId="0" fillId="0" borderId="0" xfId="0" applyNumberFormat="1" applyFill="1" applyAlignment="1">
      <alignment horizontal="right"/>
    </xf>
    <xf numFmtId="0" fontId="20" fillId="0" borderId="0" xfId="0" applyFont="1" applyFill="1" applyBorder="1"/>
    <xf numFmtId="0" fontId="5" fillId="0" borderId="0" xfId="0" applyFont="1" applyFill="1" applyBorder="1" applyAlignment="1">
      <alignment horizontal="right"/>
    </xf>
    <xf numFmtId="2" fontId="2" fillId="0" borderId="6" xfId="0" applyNumberFormat="1" applyFont="1" applyFill="1" applyBorder="1"/>
    <xf numFmtId="171" fontId="2" fillId="0" borderId="6" xfId="1" applyNumberFormat="1" applyFont="1" applyFill="1" applyBorder="1"/>
    <xf numFmtId="2" fontId="2" fillId="0" borderId="6" xfId="0" applyNumberFormat="1" applyFont="1" applyFill="1" applyBorder="1" applyAlignment="1">
      <alignment horizontal="right" vertical="top" wrapText="1"/>
    </xf>
    <xf numFmtId="0" fontId="34" fillId="0" borderId="0" xfId="0" applyFont="1"/>
    <xf numFmtId="0" fontId="34" fillId="0" borderId="0" xfId="0" applyFont="1" applyFill="1" applyBorder="1" applyAlignment="1"/>
    <xf numFmtId="0" fontId="35" fillId="0" borderId="0" xfId="0" applyFont="1"/>
    <xf numFmtId="0" fontId="36" fillId="0" borderId="0" xfId="0" applyFont="1"/>
    <xf numFmtId="167" fontId="36" fillId="0" borderId="3" xfId="0" applyNumberFormat="1" applyFont="1" applyBorder="1" applyAlignment="1">
      <alignment horizontal="center" vertical="top" wrapText="1"/>
    </xf>
    <xf numFmtId="0" fontId="36" fillId="0" borderId="0" xfId="0" applyFont="1" applyBorder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7" fillId="0" borderId="5" xfId="0" applyFont="1" applyFill="1" applyBorder="1" applyAlignment="1">
      <alignment horizontal="center"/>
    </xf>
    <xf numFmtId="0" fontId="39" fillId="0" borderId="0" xfId="0" applyFont="1"/>
    <xf numFmtId="0" fontId="39" fillId="0" borderId="0" xfId="0" applyFont="1" applyBorder="1"/>
    <xf numFmtId="0" fontId="40" fillId="0" borderId="0" xfId="0" applyFont="1"/>
    <xf numFmtId="0" fontId="42" fillId="0" borderId="0" xfId="0" applyFont="1"/>
    <xf numFmtId="0" fontId="43" fillId="0" borderId="6" xfId="0" applyFont="1" applyBorder="1" applyAlignment="1">
      <alignment horizontal="center" vertical="top" wrapText="1"/>
    </xf>
    <xf numFmtId="0" fontId="40" fillId="0" borderId="1" xfId="0" applyFont="1" applyBorder="1" applyAlignment="1">
      <alignment horizontal="center" vertical="top" wrapText="1"/>
    </xf>
    <xf numFmtId="0" fontId="40" fillId="0" borderId="0" xfId="0" applyFont="1" applyBorder="1" applyAlignment="1">
      <alignment horizontal="center" vertical="top" wrapText="1"/>
    </xf>
    <xf numFmtId="0" fontId="40" fillId="0" borderId="0" xfId="0" applyFont="1" applyAlignment="1">
      <alignment vertical="center"/>
    </xf>
    <xf numFmtId="0" fontId="42" fillId="0" borderId="2" xfId="0" applyFont="1" applyBorder="1" applyAlignment="1">
      <alignment horizontal="center" vertical="top" wrapText="1"/>
    </xf>
    <xf numFmtId="0" fontId="42" fillId="0" borderId="3" xfId="0" applyFont="1" applyBorder="1" applyAlignment="1">
      <alignment horizontal="center" vertical="top" wrapText="1"/>
    </xf>
    <xf numFmtId="168" fontId="42" fillId="0" borderId="3" xfId="0" applyNumberFormat="1" applyFont="1" applyBorder="1" applyAlignment="1">
      <alignment horizontal="center" vertical="top" wrapText="1"/>
    </xf>
    <xf numFmtId="167" fontId="42" fillId="0" borderId="3" xfId="0" applyNumberFormat="1" applyFont="1" applyBorder="1" applyAlignment="1">
      <alignment horizontal="center" vertical="top" wrapText="1"/>
    </xf>
    <xf numFmtId="167" fontId="42" fillId="0" borderId="0" xfId="0" applyNumberFormat="1" applyFont="1" applyBorder="1" applyAlignment="1">
      <alignment horizontal="center" vertical="top" wrapText="1"/>
    </xf>
    <xf numFmtId="0" fontId="42" fillId="0" borderId="0" xfId="0" applyFont="1" applyBorder="1"/>
    <xf numFmtId="0" fontId="42" fillId="0" borderId="0" xfId="0" applyFont="1" applyFill="1" applyBorder="1" applyAlignment="1"/>
    <xf numFmtId="2" fontId="42" fillId="0" borderId="0" xfId="0" applyNumberFormat="1" applyFont="1" applyFill="1" applyBorder="1" applyAlignment="1"/>
    <xf numFmtId="0" fontId="42" fillId="0" borderId="4" xfId="0" applyFont="1" applyFill="1" applyBorder="1" applyAlignment="1"/>
    <xf numFmtId="167" fontId="42" fillId="0" borderId="0" xfId="0" applyNumberFormat="1" applyFont="1" applyFill="1" applyBorder="1" applyAlignment="1"/>
    <xf numFmtId="165" fontId="42" fillId="0" borderId="0" xfId="0" applyNumberFormat="1" applyFont="1" applyFill="1" applyBorder="1" applyAlignment="1"/>
    <xf numFmtId="167" fontId="42" fillId="0" borderId="4" xfId="0" applyNumberFormat="1" applyFont="1" applyFill="1" applyBorder="1" applyAlignment="1"/>
    <xf numFmtId="2" fontId="42" fillId="0" borderId="4" xfId="0" applyNumberFormat="1" applyFont="1" applyFill="1" applyBorder="1" applyAlignment="1"/>
    <xf numFmtId="165" fontId="42" fillId="0" borderId="4" xfId="0" applyNumberFormat="1" applyFont="1" applyFill="1" applyBorder="1" applyAlignment="1"/>
    <xf numFmtId="0" fontId="42" fillId="0" borderId="5" xfId="0" applyFont="1" applyFill="1" applyBorder="1" applyAlignment="1">
      <alignment horizontal="centerContinuous"/>
    </xf>
    <xf numFmtId="0" fontId="42" fillId="0" borderId="5" xfId="0" applyFont="1" applyFill="1" applyBorder="1" applyAlignment="1">
      <alignment horizontal="center"/>
    </xf>
    <xf numFmtId="0" fontId="42" fillId="0" borderId="5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left"/>
    </xf>
    <xf numFmtId="165" fontId="34" fillId="0" borderId="0" xfId="0" applyNumberFormat="1" applyFont="1" applyFill="1" applyBorder="1" applyAlignment="1"/>
    <xf numFmtId="0" fontId="42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 vertical="top" wrapText="1"/>
    </xf>
    <xf numFmtId="0" fontId="35" fillId="4" borderId="2" xfId="0" applyFont="1" applyFill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top" wrapText="1"/>
    </xf>
    <xf numFmtId="167" fontId="35" fillId="0" borderId="3" xfId="0" applyNumberFormat="1" applyFont="1" applyBorder="1" applyAlignment="1">
      <alignment horizontal="center" vertical="top" wrapText="1"/>
    </xf>
    <xf numFmtId="0" fontId="35" fillId="3" borderId="3" xfId="0" applyFont="1" applyFill="1" applyBorder="1" applyAlignment="1">
      <alignment horizontal="center" vertical="top" wrapText="1"/>
    </xf>
    <xf numFmtId="0" fontId="35" fillId="5" borderId="6" xfId="0" applyFont="1" applyFill="1" applyBorder="1" applyAlignment="1">
      <alignment horizontal="center" vertical="top" wrapText="1"/>
    </xf>
    <xf numFmtId="167" fontId="35" fillId="3" borderId="3" xfId="0" applyNumberFormat="1" applyFont="1" applyFill="1" applyBorder="1" applyAlignment="1">
      <alignment horizontal="center" vertical="top" wrapText="1"/>
    </xf>
    <xf numFmtId="0" fontId="36" fillId="4" borderId="2" xfId="0" applyFont="1" applyFill="1" applyBorder="1" applyAlignment="1">
      <alignment horizontal="center" vertical="top" wrapText="1"/>
    </xf>
    <xf numFmtId="1" fontId="36" fillId="0" borderId="3" xfId="0" applyNumberFormat="1" applyFont="1" applyBorder="1" applyAlignment="1">
      <alignment horizontal="center" vertical="top" wrapText="1"/>
    </xf>
    <xf numFmtId="0" fontId="36" fillId="3" borderId="3" xfId="0" applyFont="1" applyFill="1" applyBorder="1" applyAlignment="1">
      <alignment horizontal="center" vertical="top" wrapText="1"/>
    </xf>
    <xf numFmtId="0" fontId="36" fillId="5" borderId="2" xfId="0" applyFont="1" applyFill="1" applyBorder="1" applyAlignment="1">
      <alignment horizontal="center" vertical="top" wrapText="1"/>
    </xf>
    <xf numFmtId="167" fontId="36" fillId="3" borderId="3" xfId="0" applyNumberFormat="1" applyFont="1" applyFill="1" applyBorder="1" applyAlignment="1">
      <alignment horizontal="center" vertical="top" wrapText="1"/>
    </xf>
    <xf numFmtId="0" fontId="39" fillId="0" borderId="6" xfId="0" applyFont="1" applyBorder="1"/>
    <xf numFmtId="167" fontId="39" fillId="0" borderId="0" xfId="0" applyNumberFormat="1" applyFont="1"/>
    <xf numFmtId="167" fontId="42" fillId="0" borderId="0" xfId="0" applyNumberFormat="1" applyFont="1"/>
    <xf numFmtId="0" fontId="35" fillId="0" borderId="6" xfId="0" applyFont="1" applyBorder="1"/>
    <xf numFmtId="0" fontId="35" fillId="0" borderId="6" xfId="0" applyFont="1" applyFill="1" applyBorder="1"/>
    <xf numFmtId="0" fontId="35" fillId="0" borderId="0" xfId="0" applyFont="1" applyAlignment="1">
      <alignment horizontal="right"/>
    </xf>
    <xf numFmtId="167" fontId="35" fillId="0" borderId="0" xfId="0" applyNumberFormat="1" applyFont="1"/>
    <xf numFmtId="0" fontId="37" fillId="0" borderId="5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vertical="center" wrapText="1"/>
    </xf>
    <xf numFmtId="166" fontId="36" fillId="0" borderId="0" xfId="0" applyNumberFormat="1" applyFont="1" applyFill="1" applyBorder="1" applyAlignment="1"/>
    <xf numFmtId="0" fontId="36" fillId="0" borderId="4" xfId="0" applyFont="1" applyFill="1" applyBorder="1" applyAlignment="1">
      <alignment vertical="center" wrapText="1"/>
    </xf>
    <xf numFmtId="170" fontId="36" fillId="0" borderId="0" xfId="1" applyNumberFormat="1" applyFont="1" applyFill="1" applyBorder="1" applyAlignment="1"/>
    <xf numFmtId="166" fontId="36" fillId="0" borderId="4" xfId="0" applyNumberFormat="1" applyFont="1" applyFill="1" applyBorder="1" applyAlignment="1"/>
    <xf numFmtId="170" fontId="36" fillId="0" borderId="8" xfId="1" applyNumberFormat="1" applyFont="1" applyFill="1" applyBorder="1" applyAlignment="1"/>
    <xf numFmtId="170" fontId="36" fillId="0" borderId="4" xfId="1" applyNumberFormat="1" applyFont="1" applyFill="1" applyBorder="1" applyAlignment="1"/>
    <xf numFmtId="166" fontId="36" fillId="0" borderId="0" xfId="0" applyNumberFormat="1" applyFont="1"/>
    <xf numFmtId="0" fontId="35" fillId="0" borderId="6" xfId="0" applyFont="1" applyFill="1" applyBorder="1" applyAlignment="1">
      <alignment horizontal="center" vertical="top" wrapText="1"/>
    </xf>
    <xf numFmtId="0" fontId="38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7" fillId="0" borderId="5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dispersión
 FRK y Ventas</a:t>
            </a:r>
          </a:p>
        </c:rich>
      </c:tx>
      <c:layout>
        <c:manualLayout>
          <c:xMode val="edge"/>
          <c:yMode val="edge"/>
          <c:x val="0.11608961303462322"/>
          <c:y val="4.4585987261146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75967413441955E-2"/>
          <c:y val="7.32484076433121E-2"/>
          <c:w val="0.85539714867617112"/>
          <c:h val="0.7834394904458599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'datos y salida'!$B$5:$B$34</c:f>
              <c:numCache>
                <c:formatCode>General</c:formatCode>
                <c:ptCount val="30"/>
                <c:pt idx="0">
                  <c:v>29.3</c:v>
                </c:pt>
                <c:pt idx="1">
                  <c:v>31.5</c:v>
                </c:pt>
                <c:pt idx="2">
                  <c:v>43.2</c:v>
                </c:pt>
                <c:pt idx="3">
                  <c:v>36.9</c:v>
                </c:pt>
                <c:pt idx="4">
                  <c:v>32.700000000000003</c:v>
                </c:pt>
                <c:pt idx="5">
                  <c:v>43.2</c:v>
                </c:pt>
                <c:pt idx="6">
                  <c:v>42.9</c:v>
                </c:pt>
                <c:pt idx="7">
                  <c:v>30.2</c:v>
                </c:pt>
                <c:pt idx="8">
                  <c:v>39.1</c:v>
                </c:pt>
                <c:pt idx="9">
                  <c:v>30.5</c:v>
                </c:pt>
                <c:pt idx="10">
                  <c:v>42.8</c:v>
                </c:pt>
                <c:pt idx="11">
                  <c:v>32.799999999999997</c:v>
                </c:pt>
                <c:pt idx="12">
                  <c:v>36.299999999999997</c:v>
                </c:pt>
                <c:pt idx="13">
                  <c:v>37.4</c:v>
                </c:pt>
                <c:pt idx="14">
                  <c:v>37.9</c:v>
                </c:pt>
                <c:pt idx="15">
                  <c:v>44.9</c:v>
                </c:pt>
                <c:pt idx="16">
                  <c:v>45.9</c:v>
                </c:pt>
                <c:pt idx="17">
                  <c:v>45.8</c:v>
                </c:pt>
                <c:pt idx="18">
                  <c:v>41.2</c:v>
                </c:pt>
                <c:pt idx="19">
                  <c:v>35.1</c:v>
                </c:pt>
                <c:pt idx="20">
                  <c:v>28.7</c:v>
                </c:pt>
                <c:pt idx="21">
                  <c:v>38.1</c:v>
                </c:pt>
                <c:pt idx="22">
                  <c:v>49.3</c:v>
                </c:pt>
                <c:pt idx="23">
                  <c:v>31.9</c:v>
                </c:pt>
                <c:pt idx="24">
                  <c:v>37.799999999999997</c:v>
                </c:pt>
                <c:pt idx="25">
                  <c:v>31.5</c:v>
                </c:pt>
                <c:pt idx="26">
                  <c:v>27.6</c:v>
                </c:pt>
                <c:pt idx="27">
                  <c:v>35.700000000000003</c:v>
                </c:pt>
                <c:pt idx="28">
                  <c:v>40.799999999999997</c:v>
                </c:pt>
                <c:pt idx="29">
                  <c:v>46.2</c:v>
                </c:pt>
              </c:numCache>
            </c:numRef>
          </c:xVal>
          <c:yVal>
            <c:numRef>
              <c:f>'datos y salida'!$C$5:$C$34</c:f>
              <c:numCache>
                <c:formatCode>General</c:formatCode>
                <c:ptCount val="30"/>
                <c:pt idx="0">
                  <c:v>135</c:v>
                </c:pt>
                <c:pt idx="1">
                  <c:v>150</c:v>
                </c:pt>
                <c:pt idx="2">
                  <c:v>300</c:v>
                </c:pt>
                <c:pt idx="3">
                  <c:v>225</c:v>
                </c:pt>
                <c:pt idx="4">
                  <c:v>170</c:v>
                </c:pt>
                <c:pt idx="5">
                  <c:v>310</c:v>
                </c:pt>
                <c:pt idx="6">
                  <c:v>285</c:v>
                </c:pt>
                <c:pt idx="7">
                  <c:v>145</c:v>
                </c:pt>
                <c:pt idx="8">
                  <c:v>250</c:v>
                </c:pt>
                <c:pt idx="9">
                  <c:v>140</c:v>
                </c:pt>
                <c:pt idx="10">
                  <c:v>280</c:v>
                </c:pt>
                <c:pt idx="11">
                  <c:v>180</c:v>
                </c:pt>
                <c:pt idx="12">
                  <c:v>215</c:v>
                </c:pt>
                <c:pt idx="13">
                  <c:v>235</c:v>
                </c:pt>
                <c:pt idx="14">
                  <c:v>230</c:v>
                </c:pt>
                <c:pt idx="15">
                  <c:v>315</c:v>
                </c:pt>
                <c:pt idx="16">
                  <c:v>330</c:v>
                </c:pt>
                <c:pt idx="17">
                  <c:v>345</c:v>
                </c:pt>
                <c:pt idx="18">
                  <c:v>260</c:v>
                </c:pt>
                <c:pt idx="19">
                  <c:v>200</c:v>
                </c:pt>
                <c:pt idx="20">
                  <c:v>120</c:v>
                </c:pt>
                <c:pt idx="21">
                  <c:v>250</c:v>
                </c:pt>
                <c:pt idx="22">
                  <c:v>355</c:v>
                </c:pt>
                <c:pt idx="23">
                  <c:v>165</c:v>
                </c:pt>
                <c:pt idx="24">
                  <c:v>245</c:v>
                </c:pt>
                <c:pt idx="25">
                  <c:v>150</c:v>
                </c:pt>
                <c:pt idx="26">
                  <c:v>100</c:v>
                </c:pt>
                <c:pt idx="27">
                  <c:v>205</c:v>
                </c:pt>
                <c:pt idx="28">
                  <c:v>278</c:v>
                </c:pt>
                <c:pt idx="29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47D3-A0BA-B55BD6D3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0184"/>
        <c:axId val="1"/>
      </c:scatterChart>
      <c:valAx>
        <c:axId val="337080184"/>
        <c:scaling>
          <c:orientation val="minMax"/>
          <c:min val="28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7080184"/>
        <c:crosses val="autoZero"/>
        <c:crossBetween val="midCat"/>
      </c:valAx>
      <c:spPr>
        <a:gradFill rotWithShape="0">
          <a:gsLst>
            <a:gs pos="0">
              <a:srgbClr val="C0C0C0">
                <a:gamma/>
                <a:tint val="0"/>
                <a:invGamma/>
              </a:srgbClr>
            </a:gs>
            <a:gs pos="100000">
              <a:srgbClr val="C0C0C0"/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645621181262729"/>
          <c:y val="1.910828025477706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2830957230142567"/>
          <c:y val="0.11146496815286625"/>
          <c:w val="0.84317718940936859"/>
          <c:h val="0.80891719745222934"/>
        </c:manualLayout>
      </c:layout>
      <c:lineChart>
        <c:grouping val="standard"/>
        <c:varyColors val="0"/>
        <c:ser>
          <c:idx val="0"/>
          <c:order val="0"/>
          <c:tx>
            <c:v>Residuos</c:v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'datos y salida'!$A$5:$A$34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'datos y salida'!$E$5:$E$34</c:f>
              <c:numCache>
                <c:formatCode>0.000</c:formatCode>
                <c:ptCount val="30"/>
                <c:pt idx="0">
                  <c:v>-0.45490764772713632</c:v>
                </c:pt>
                <c:pt idx="1">
                  <c:v>0.50538426258900415</c:v>
                </c:pt>
                <c:pt idx="2">
                  <c:v>-0.19169663424956696</c:v>
                </c:pt>
                <c:pt idx="3">
                  <c:v>-0.29315618583028424</c:v>
                </c:pt>
                <c:pt idx="4">
                  <c:v>5.2440143010528573E-2</c:v>
                </c:pt>
                <c:pt idx="5">
                  <c:v>-1.0181686940388062</c:v>
                </c:pt>
                <c:pt idx="6">
                  <c:v>0.7480114554342876</c:v>
                </c:pt>
                <c:pt idx="7">
                  <c:v>-0.38137970751637695</c:v>
                </c:pt>
                <c:pt idx="8">
                  <c:v>-0.15933633530337232</c:v>
                </c:pt>
                <c:pt idx="9">
                  <c:v>0.33185632237824336</c:v>
                </c:pt>
                <c:pt idx="10">
                  <c:v>1.0612474853289058</c:v>
                </c:pt>
                <c:pt idx="11">
                  <c:v>-0.67403191677871632</c:v>
                </c:pt>
                <c:pt idx="12">
                  <c:v>-6.6684126041046454E-2</c:v>
                </c:pt>
                <c:pt idx="13">
                  <c:v>-0.61962824561951635</c:v>
                </c:pt>
                <c:pt idx="14">
                  <c:v>0.29360778427510326</c:v>
                </c:pt>
                <c:pt idx="15">
                  <c:v>0.26859527606656997</c:v>
                </c:pt>
                <c:pt idx="16">
                  <c:v>2.8887186382718255E-2</c:v>
                </c:pt>
                <c:pt idx="17">
                  <c:v>-1.310820903301142</c:v>
                </c:pt>
                <c:pt idx="18">
                  <c:v>1.1141916049073899</c:v>
                </c:pt>
                <c:pt idx="19">
                  <c:v>-2.6976036357183375E-2</c:v>
                </c:pt>
                <c:pt idx="20">
                  <c:v>0.18480044195671752</c:v>
                </c:pt>
                <c:pt idx="21">
                  <c:v>-1.1593363353033723</c:v>
                </c:pt>
                <c:pt idx="22">
                  <c:v>1.3627070369096259</c:v>
                </c:pt>
                <c:pt idx="23">
                  <c:v>-0.33432382709485609</c:v>
                </c:pt>
                <c:pt idx="24">
                  <c:v>-1.046100305408757</c:v>
                </c:pt>
                <c:pt idx="25">
                  <c:v>0.50538426258900415</c:v>
                </c:pt>
                <c:pt idx="26">
                  <c:v>0.73774456153519452</c:v>
                </c:pt>
                <c:pt idx="27">
                  <c:v>0.15978793374819844</c:v>
                </c:pt>
                <c:pt idx="28">
                  <c:v>-0.77345810271324922</c:v>
                </c:pt>
                <c:pt idx="29">
                  <c:v>1.1553592461719546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A-4743-ACD7-1BAAC647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83792"/>
        <c:axId val="1"/>
      </c:lineChart>
      <c:catAx>
        <c:axId val="33708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7083792"/>
        <c:crosses val="autoZero"/>
        <c:crossBetween val="between"/>
      </c:valAx>
      <c:spPr>
        <a:gradFill rotWithShape="0">
          <a:gsLst>
            <a:gs pos="0">
              <a:srgbClr val="C0C0C0">
                <a:gamma/>
                <a:tint val="0"/>
                <a:invGamma/>
              </a:srgbClr>
            </a:gs>
            <a:gs pos="100000">
              <a:srgbClr val="C0C0C0"/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dispersión
|residuos| y ventas</a:t>
            </a:r>
          </a:p>
        </c:rich>
      </c:tx>
      <c:layout>
        <c:manualLayout>
          <c:xMode val="edge"/>
          <c:yMode val="edge"/>
          <c:x val="0.16293279022403259"/>
          <c:y val="2.8213166144200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0957230142567"/>
          <c:y val="7.2100423841019057E-2"/>
          <c:w val="0.81873727087576376"/>
          <c:h val="0.7868350601780774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'datos y salida'!$C$5:$C$34</c:f>
              <c:numCache>
                <c:formatCode>General</c:formatCode>
                <c:ptCount val="30"/>
                <c:pt idx="0">
                  <c:v>135</c:v>
                </c:pt>
                <c:pt idx="1">
                  <c:v>150</c:v>
                </c:pt>
                <c:pt idx="2">
                  <c:v>300</c:v>
                </c:pt>
                <c:pt idx="3">
                  <c:v>225</c:v>
                </c:pt>
                <c:pt idx="4">
                  <c:v>170</c:v>
                </c:pt>
                <c:pt idx="5">
                  <c:v>310</c:v>
                </c:pt>
                <c:pt idx="6">
                  <c:v>285</c:v>
                </c:pt>
                <c:pt idx="7">
                  <c:v>145</c:v>
                </c:pt>
                <c:pt idx="8">
                  <c:v>250</c:v>
                </c:pt>
                <c:pt idx="9">
                  <c:v>140</c:v>
                </c:pt>
                <c:pt idx="10">
                  <c:v>280</c:v>
                </c:pt>
                <c:pt idx="11">
                  <c:v>180</c:v>
                </c:pt>
                <c:pt idx="12">
                  <c:v>215</c:v>
                </c:pt>
                <c:pt idx="13">
                  <c:v>235</c:v>
                </c:pt>
                <c:pt idx="14">
                  <c:v>230</c:v>
                </c:pt>
                <c:pt idx="15">
                  <c:v>315</c:v>
                </c:pt>
                <c:pt idx="16">
                  <c:v>330</c:v>
                </c:pt>
                <c:pt idx="17">
                  <c:v>345</c:v>
                </c:pt>
                <c:pt idx="18">
                  <c:v>260</c:v>
                </c:pt>
                <c:pt idx="19">
                  <c:v>200</c:v>
                </c:pt>
                <c:pt idx="20">
                  <c:v>120</c:v>
                </c:pt>
                <c:pt idx="21">
                  <c:v>250</c:v>
                </c:pt>
                <c:pt idx="22">
                  <c:v>355</c:v>
                </c:pt>
                <c:pt idx="23">
                  <c:v>165</c:v>
                </c:pt>
                <c:pt idx="24">
                  <c:v>245</c:v>
                </c:pt>
                <c:pt idx="25">
                  <c:v>150</c:v>
                </c:pt>
                <c:pt idx="26">
                  <c:v>100</c:v>
                </c:pt>
                <c:pt idx="27">
                  <c:v>205</c:v>
                </c:pt>
                <c:pt idx="28">
                  <c:v>278</c:v>
                </c:pt>
                <c:pt idx="29">
                  <c:v>320</c:v>
                </c:pt>
              </c:numCache>
            </c:numRef>
          </c:xVal>
          <c:yVal>
            <c:numRef>
              <c:f>'datos y salida'!$F$5:$F$34</c:f>
              <c:numCache>
                <c:formatCode>0.000</c:formatCode>
                <c:ptCount val="30"/>
                <c:pt idx="0">
                  <c:v>0.45490764772713632</c:v>
                </c:pt>
                <c:pt idx="1">
                  <c:v>0.50538426258900415</c:v>
                </c:pt>
                <c:pt idx="2">
                  <c:v>0.19169663424956696</c:v>
                </c:pt>
                <c:pt idx="3">
                  <c:v>0.29315618583028424</c:v>
                </c:pt>
                <c:pt idx="4">
                  <c:v>5.2440143010528573E-2</c:v>
                </c:pt>
                <c:pt idx="5">
                  <c:v>1.0181686940388062</c:v>
                </c:pt>
                <c:pt idx="6">
                  <c:v>0.7480114554342876</c:v>
                </c:pt>
                <c:pt idx="7">
                  <c:v>0.38137970751637695</c:v>
                </c:pt>
                <c:pt idx="8">
                  <c:v>0.15933633530337232</c:v>
                </c:pt>
                <c:pt idx="9">
                  <c:v>0.33185632237824336</c:v>
                </c:pt>
                <c:pt idx="10">
                  <c:v>1.0612474853289058</c:v>
                </c:pt>
                <c:pt idx="11">
                  <c:v>0.67403191677871632</c:v>
                </c:pt>
                <c:pt idx="12">
                  <c:v>6.6684126041046454E-2</c:v>
                </c:pt>
                <c:pt idx="13">
                  <c:v>0.61962824561951635</c:v>
                </c:pt>
                <c:pt idx="14">
                  <c:v>0.29360778427510326</c:v>
                </c:pt>
                <c:pt idx="15">
                  <c:v>0.26859527606656997</c:v>
                </c:pt>
                <c:pt idx="16">
                  <c:v>2.8887186382718255E-2</c:v>
                </c:pt>
                <c:pt idx="17">
                  <c:v>1.310820903301142</c:v>
                </c:pt>
                <c:pt idx="18">
                  <c:v>1.1141916049073899</c:v>
                </c:pt>
                <c:pt idx="19">
                  <c:v>2.6976036357183375E-2</c:v>
                </c:pt>
                <c:pt idx="20">
                  <c:v>0.18480044195671752</c:v>
                </c:pt>
                <c:pt idx="21">
                  <c:v>1.1593363353033723</c:v>
                </c:pt>
                <c:pt idx="22">
                  <c:v>1.3627070369096259</c:v>
                </c:pt>
                <c:pt idx="23">
                  <c:v>0.33432382709485609</c:v>
                </c:pt>
                <c:pt idx="24">
                  <c:v>1.046100305408757</c:v>
                </c:pt>
                <c:pt idx="25">
                  <c:v>0.50538426258900415</c:v>
                </c:pt>
                <c:pt idx="26">
                  <c:v>0.73774456153519452</c:v>
                </c:pt>
                <c:pt idx="27">
                  <c:v>0.15978793374819844</c:v>
                </c:pt>
                <c:pt idx="28">
                  <c:v>0.77345810271324922</c:v>
                </c:pt>
                <c:pt idx="29">
                  <c:v>1.1553592461719546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D-4A92-BCC0-B2477099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57648"/>
        <c:axId val="1"/>
      </c:scatterChart>
      <c:valAx>
        <c:axId val="338557648"/>
        <c:scaling>
          <c:orientation val="minMax"/>
          <c:min val="99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At val="-1"/>
        <c:crossBetween val="midCat"/>
      </c:valAx>
      <c:valAx>
        <c:axId val="1"/>
        <c:scaling>
          <c:orientation val="minMax"/>
          <c:max val="2"/>
          <c:min val="-1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8557648"/>
        <c:crosses val="autoZero"/>
        <c:crossBetween val="midCat"/>
      </c:valAx>
      <c:spPr>
        <a:gradFill rotWithShape="0">
          <a:gsLst>
            <a:gs pos="0">
              <a:srgbClr val="C0C0C0">
                <a:gamma/>
                <a:tint val="0"/>
                <a:invGamma/>
              </a:srgbClr>
            </a:gs>
            <a:gs pos="100000">
              <a:srgbClr val="C0C0C0"/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Residuos de MCP 1/Xi</a:t>
            </a:r>
          </a:p>
        </c:rich>
      </c:tx>
      <c:layout>
        <c:manualLayout>
          <c:xMode val="edge"/>
          <c:yMode val="edge"/>
          <c:x val="0.15631283564504336"/>
          <c:y val="2.24519761116816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271091126086"/>
          <c:y val="0.12722871489533275"/>
          <c:w val="0.84569276197701715"/>
          <c:h val="0.778340373477329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'salida MCP'!$C$24:$C$53</c:f>
              <c:numCache>
                <c:formatCode>General</c:formatCode>
                <c:ptCount val="30"/>
                <c:pt idx="0">
                  <c:v>-4.5514762520236507E-3</c:v>
                </c:pt>
                <c:pt idx="1">
                  <c:v>2.5017972403474642E-3</c:v>
                </c:pt>
                <c:pt idx="2">
                  <c:v>-9.1805377315623549E-5</c:v>
                </c:pt>
                <c:pt idx="3">
                  <c:v>-1.2272711714279294E-3</c:v>
                </c:pt>
                <c:pt idx="4">
                  <c:v>-2.2610925792615477E-4</c:v>
                </c:pt>
                <c:pt idx="5">
                  <c:v>-2.6915990101434584E-3</c:v>
                </c:pt>
                <c:pt idx="6">
                  <c:v>3.0973316025613706E-3</c:v>
                </c:pt>
                <c:pt idx="7">
                  <c:v>-3.5951956825722997E-3</c:v>
                </c:pt>
                <c:pt idx="8">
                  <c:v>-3.730848537829845E-4</c:v>
                </c:pt>
                <c:pt idx="9">
                  <c:v>1.3008833285850785E-3</c:v>
                </c:pt>
                <c:pt idx="10">
                  <c:v>4.2363090953745908E-3</c:v>
                </c:pt>
                <c:pt idx="11">
                  <c:v>-4.14051474331803E-3</c:v>
                </c:pt>
                <c:pt idx="12">
                  <c:v>-3.2224155172791424E-4</c:v>
                </c:pt>
                <c:pt idx="13">
                  <c:v>-2.4808089086003071E-3</c:v>
                </c:pt>
                <c:pt idx="14">
                  <c:v>1.3932041150166163E-3</c:v>
                </c:pt>
                <c:pt idx="15">
                  <c:v>1.4672294186686419E-3</c:v>
                </c:pt>
                <c:pt idx="16">
                  <c:v>7.6332165744227853E-4</c:v>
                </c:pt>
                <c:pt idx="17">
                  <c:v>-3.0677825303441764E-3</c:v>
                </c:pt>
                <c:pt idx="18">
                  <c:v>4.6149027177094515E-3</c:v>
                </c:pt>
                <c:pt idx="19">
                  <c:v>-2.9500406848406713E-4</c:v>
                </c:pt>
                <c:pt idx="20">
                  <c:v>-3.4734784154305531E-5</c:v>
                </c:pt>
                <c:pt idx="21">
                  <c:v>-4.3730848537829881E-3</c:v>
                </c:pt>
                <c:pt idx="22">
                  <c:v>4.6049604143140188E-3</c:v>
                </c:pt>
                <c:pt idx="23">
                  <c:v>-2.6364335386215854E-3</c:v>
                </c:pt>
                <c:pt idx="24">
                  <c:v>-4.0401802998810687E-3</c:v>
                </c:pt>
                <c:pt idx="25">
                  <c:v>2.5017972403474642E-3</c:v>
                </c:pt>
                <c:pt idx="26">
                  <c:v>5.0953998580106075E-3</c:v>
                </c:pt>
                <c:pt idx="27">
                  <c:v>6.7108364062581916E-4</c:v>
                </c:pt>
                <c:pt idx="28">
                  <c:v>-2.3469879039753894E-3</c:v>
                </c:pt>
                <c:pt idx="29">
                  <c:v>4.2460944590804184E-3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D-4EED-B9A4-B4398241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61584"/>
        <c:axId val="1"/>
      </c:lineChart>
      <c:catAx>
        <c:axId val="33856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8561584"/>
        <c:crosses val="autoZero"/>
        <c:crossBetween val="between"/>
      </c:valAx>
      <c:spPr>
        <a:gradFill rotWithShape="0">
          <a:gsLst>
            <a:gs pos="0">
              <a:srgbClr val="C0C0C0">
                <a:gamma/>
                <a:tint val="0"/>
                <a:invGamma/>
              </a:srgbClr>
            </a:gs>
            <a:gs pos="100000">
              <a:srgbClr val="C0C0C0"/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Residuos de MCP 1/Xi</a:t>
            </a:r>
          </a:p>
        </c:rich>
      </c:tx>
      <c:layout>
        <c:manualLayout>
          <c:xMode val="edge"/>
          <c:yMode val="edge"/>
          <c:x val="0.15741575525063298"/>
          <c:y val="2.1616147539079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3410990007463"/>
          <c:y val="0.12249101896125744"/>
          <c:w val="0.84685709059574155"/>
          <c:h val="0.7889862691916288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'salida MCP'!$C$24:$C$53</c:f>
              <c:numCache>
                <c:formatCode>General</c:formatCode>
                <c:ptCount val="30"/>
                <c:pt idx="0">
                  <c:v>-4.5514762520236507E-3</c:v>
                </c:pt>
                <c:pt idx="1">
                  <c:v>2.5017972403474642E-3</c:v>
                </c:pt>
                <c:pt idx="2">
                  <c:v>-9.1805377315623549E-5</c:v>
                </c:pt>
                <c:pt idx="3">
                  <c:v>-1.2272711714279294E-3</c:v>
                </c:pt>
                <c:pt idx="4">
                  <c:v>-2.2610925792615477E-4</c:v>
                </c:pt>
                <c:pt idx="5">
                  <c:v>-2.6915990101434584E-3</c:v>
                </c:pt>
                <c:pt idx="6">
                  <c:v>3.0973316025613706E-3</c:v>
                </c:pt>
                <c:pt idx="7">
                  <c:v>-3.5951956825722997E-3</c:v>
                </c:pt>
                <c:pt idx="8">
                  <c:v>-3.730848537829845E-4</c:v>
                </c:pt>
                <c:pt idx="9">
                  <c:v>1.3008833285850785E-3</c:v>
                </c:pt>
                <c:pt idx="10">
                  <c:v>4.2363090953745908E-3</c:v>
                </c:pt>
                <c:pt idx="11">
                  <c:v>-4.14051474331803E-3</c:v>
                </c:pt>
                <c:pt idx="12">
                  <c:v>-3.2224155172791424E-4</c:v>
                </c:pt>
                <c:pt idx="13">
                  <c:v>-2.4808089086003071E-3</c:v>
                </c:pt>
                <c:pt idx="14">
                  <c:v>1.3932041150166163E-3</c:v>
                </c:pt>
                <c:pt idx="15">
                  <c:v>1.4672294186686419E-3</c:v>
                </c:pt>
                <c:pt idx="16">
                  <c:v>7.6332165744227853E-4</c:v>
                </c:pt>
                <c:pt idx="17">
                  <c:v>-3.0677825303441764E-3</c:v>
                </c:pt>
                <c:pt idx="18">
                  <c:v>4.6149027177094515E-3</c:v>
                </c:pt>
                <c:pt idx="19">
                  <c:v>-2.9500406848406713E-4</c:v>
                </c:pt>
                <c:pt idx="20">
                  <c:v>-3.4734784154305531E-5</c:v>
                </c:pt>
                <c:pt idx="21">
                  <c:v>-4.3730848537829881E-3</c:v>
                </c:pt>
                <c:pt idx="22">
                  <c:v>4.6049604143140188E-3</c:v>
                </c:pt>
                <c:pt idx="23">
                  <c:v>-2.6364335386215854E-3</c:v>
                </c:pt>
                <c:pt idx="24">
                  <c:v>-4.0401802998810687E-3</c:v>
                </c:pt>
                <c:pt idx="25">
                  <c:v>2.5017972403474642E-3</c:v>
                </c:pt>
                <c:pt idx="26">
                  <c:v>5.0953998580106075E-3</c:v>
                </c:pt>
                <c:pt idx="27">
                  <c:v>6.7108364062581916E-4</c:v>
                </c:pt>
                <c:pt idx="28">
                  <c:v>-2.3469879039753894E-3</c:v>
                </c:pt>
                <c:pt idx="29">
                  <c:v>4.2460944590804184E-3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3D7-A60A-11931A83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62240"/>
        <c:axId val="1"/>
      </c:lineChart>
      <c:catAx>
        <c:axId val="3385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8562240"/>
        <c:crosses val="autoZero"/>
        <c:crossBetween val="between"/>
      </c:valAx>
      <c:spPr>
        <a:gradFill rotWithShape="0">
          <a:gsLst>
            <a:gs pos="0">
              <a:srgbClr val="C0C0C0">
                <a:gamma/>
                <a:tint val="0"/>
                <a:invGamma/>
              </a:srgbClr>
            </a:gs>
            <a:gs pos="100000">
              <a:srgbClr val="C0C0C0"/>
            </a:gs>
          </a:gsLst>
          <a:lin ang="5400000" scaled="1"/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47625</xdr:rowOff>
    </xdr:from>
    <xdr:to>
      <xdr:col>6</xdr:col>
      <xdr:colOff>447675</xdr:colOff>
      <xdr:row>20</xdr:row>
      <xdr:rowOff>123825</xdr:rowOff>
    </xdr:to>
    <xdr:graphicFrame macro="">
      <xdr:nvGraphicFramePr>
        <xdr:cNvPr id="1090" name="Chart 1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3</xdr:row>
      <xdr:rowOff>114300</xdr:rowOff>
    </xdr:from>
    <xdr:to>
      <xdr:col>5</xdr:col>
      <xdr:colOff>276225</xdr:colOff>
      <xdr:row>16</xdr:row>
      <xdr:rowOff>95250</xdr:rowOff>
    </xdr:to>
    <xdr:sp macro="" textlink="">
      <xdr:nvSpPr>
        <xdr:cNvPr id="1091" name="Line 2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>
          <a:spLocks noChangeShapeType="1"/>
        </xdr:cNvSpPr>
      </xdr:nvSpPr>
      <xdr:spPr bwMode="auto">
        <a:xfrm flipV="1">
          <a:off x="876300" y="638175"/>
          <a:ext cx="3209925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190500</xdr:colOff>
      <xdr:row>6</xdr:row>
      <xdr:rowOff>9525</xdr:rowOff>
    </xdr:from>
    <xdr:to>
      <xdr:col>5</xdr:col>
      <xdr:colOff>571500</xdr:colOff>
      <xdr:row>17</xdr:row>
      <xdr:rowOff>66675</xdr:rowOff>
    </xdr:to>
    <xdr:sp macro="" textlink="">
      <xdr:nvSpPr>
        <xdr:cNvPr id="1092" name="Line 3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>
          <a:spLocks noChangeShapeType="1"/>
        </xdr:cNvSpPr>
      </xdr:nvSpPr>
      <xdr:spPr bwMode="auto">
        <a:xfrm flipV="1">
          <a:off x="952500" y="1019175"/>
          <a:ext cx="3429000" cy="1838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</xdr:row>
      <xdr:rowOff>57150</xdr:rowOff>
    </xdr:from>
    <xdr:to>
      <xdr:col>13</xdr:col>
      <xdr:colOff>104775</xdr:colOff>
      <xdr:row>20</xdr:row>
      <xdr:rowOff>133350</xdr:rowOff>
    </xdr:to>
    <xdr:graphicFrame macro="">
      <xdr:nvGraphicFramePr>
        <xdr:cNvPr id="1093" name="Chart 5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22</xdr:row>
      <xdr:rowOff>66675</xdr:rowOff>
    </xdr:from>
    <xdr:to>
      <xdr:col>9</xdr:col>
      <xdr:colOff>619125</xdr:colOff>
      <xdr:row>41</xdr:row>
      <xdr:rowOff>28575</xdr:rowOff>
    </xdr:to>
    <xdr:graphicFrame macro="">
      <xdr:nvGraphicFramePr>
        <xdr:cNvPr id="1094" name="Chart 6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25</xdr:row>
      <xdr:rowOff>123825</xdr:rowOff>
    </xdr:from>
    <xdr:to>
      <xdr:col>8</xdr:col>
      <xdr:colOff>619125</xdr:colOff>
      <xdr:row>29</xdr:row>
      <xdr:rowOff>85725</xdr:rowOff>
    </xdr:to>
    <xdr:sp macro="" textlink="">
      <xdr:nvSpPr>
        <xdr:cNvPr id="1095" name="Line 8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>
          <a:spLocks noChangeShapeType="1"/>
        </xdr:cNvSpPr>
      </xdr:nvSpPr>
      <xdr:spPr bwMode="auto">
        <a:xfrm flipV="1">
          <a:off x="3467100" y="4210050"/>
          <a:ext cx="3248025" cy="609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466725</xdr:colOff>
      <xdr:row>33</xdr:row>
      <xdr:rowOff>38100</xdr:rowOff>
    </xdr:from>
    <xdr:to>
      <xdr:col>9</xdr:col>
      <xdr:colOff>28575</xdr:colOff>
      <xdr:row>35</xdr:row>
      <xdr:rowOff>19050</xdr:rowOff>
    </xdr:to>
    <xdr:sp macro="" textlink="">
      <xdr:nvSpPr>
        <xdr:cNvPr id="1096" name="Line 9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>
          <a:spLocks noChangeShapeType="1"/>
        </xdr:cNvSpPr>
      </xdr:nvSpPr>
      <xdr:spPr bwMode="auto">
        <a:xfrm>
          <a:off x="3514725" y="5419725"/>
          <a:ext cx="337185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76200</xdr:rowOff>
    </xdr:from>
    <xdr:to>
      <xdr:col>17</xdr:col>
      <xdr:colOff>95250</xdr:colOff>
      <xdr:row>10</xdr:row>
      <xdr:rowOff>19050</xdr:rowOff>
    </xdr:to>
    <xdr:sp macro="" textlink="">
      <xdr:nvSpPr>
        <xdr:cNvPr id="8195" name="Text Box 3">
          <a:extLst>
            <a:ext uri="{FF2B5EF4-FFF2-40B4-BE49-F238E27FC236}">
              <a16:creationId xmlns:a16="http://schemas.microsoft.com/office/drawing/2014/main" id="{00000000-0008-0000-0300-000003200000}"/>
            </a:ext>
          </a:extLst>
        </xdr:cNvPr>
        <xdr:cNvSpPr txBox="1">
          <a:spLocks noChangeArrowheads="1"/>
        </xdr:cNvSpPr>
      </xdr:nvSpPr>
      <xdr:spPr bwMode="auto">
        <a:xfrm>
          <a:off x="7848600" y="76200"/>
          <a:ext cx="4752975" cy="2133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Filosofia del test: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 variable sospechosa (supongamos es X1) de producir heterocedasticidad, debería provocar un crecimiento del residuo al mismo ritmo que ella va creciendo.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Por eso si ordenamos de  &gt; a &lt;  a la variable sospechosa y al valor absoluto del residuo, X1 y | e | , en caso de existir efectivamente heterocedasticidad  por  X1, el cambio de puesto en ambas y para cada una de las observaciones debiera coincidir con el cambio respecto al puesto original.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 la medida que los cambios no coincidan se puede hablar de movimientos no correlacionados.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Como la correlación esta entre -1 y 1, Spearman propone un grado de correlación entre el cambio en el puesto respecto al original de cada una de las variables  a partir de la diferencia entre el nuevo puesto y el original.  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Donde d= puesto original - puesto ordenado</a:t>
          </a:r>
        </a:p>
      </xdr:txBody>
    </xdr:sp>
    <xdr:clientData/>
  </xdr:twoCellAnchor>
  <xdr:twoCellAnchor>
    <xdr:from>
      <xdr:col>11</xdr:col>
      <xdr:colOff>19050</xdr:colOff>
      <xdr:row>15</xdr:row>
      <xdr:rowOff>0</xdr:rowOff>
    </xdr:from>
    <xdr:to>
      <xdr:col>14</xdr:col>
      <xdr:colOff>666750</xdr:colOff>
      <xdr:row>18</xdr:row>
      <xdr:rowOff>85725</xdr:rowOff>
    </xdr:to>
    <xdr:sp macro="" textlink="">
      <xdr:nvSpPr>
        <xdr:cNvPr id="8196" name="Text Box 4">
          <a:extLst>
            <a:ext uri="{FF2B5EF4-FFF2-40B4-BE49-F238E27FC236}">
              <a16:creationId xmlns:a16="http://schemas.microsoft.com/office/drawing/2014/main" id="{00000000-0008-0000-0300-000004200000}"/>
            </a:ext>
          </a:extLst>
        </xdr:cNvPr>
        <xdr:cNvSpPr txBox="1">
          <a:spLocks noChangeArrowheads="1"/>
        </xdr:cNvSpPr>
      </xdr:nvSpPr>
      <xdr:spPr bwMode="auto">
        <a:xfrm>
          <a:off x="7858125" y="3190875"/>
          <a:ext cx="3028950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Una coincidencia máxima daría lugar a 1 (porque las distancias serían 0)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Una distancia máxima, daria lugar a 0</a:t>
          </a:r>
        </a:p>
      </xdr:txBody>
    </xdr:sp>
    <xdr:clientData/>
  </xdr:twoCellAnchor>
  <xdr:twoCellAnchor>
    <xdr:from>
      <xdr:col>11</xdr:col>
      <xdr:colOff>19050</xdr:colOff>
      <xdr:row>19</xdr:row>
      <xdr:rowOff>95250</xdr:rowOff>
    </xdr:from>
    <xdr:to>
      <xdr:col>14</xdr:col>
      <xdr:colOff>704850</xdr:colOff>
      <xdr:row>22</xdr:row>
      <xdr:rowOff>180975</xdr:rowOff>
    </xdr:to>
    <xdr:sp macro="" textlink="">
      <xdr:nvSpPr>
        <xdr:cNvPr id="8197" name="Text Box 5">
          <a:extLst>
            <a:ext uri="{FF2B5EF4-FFF2-40B4-BE49-F238E27FC236}">
              <a16:creationId xmlns:a16="http://schemas.microsoft.com/office/drawing/2014/main" id="{00000000-0008-0000-0300-000005200000}"/>
            </a:ext>
          </a:extLst>
        </xdr:cNvPr>
        <xdr:cNvSpPr txBox="1">
          <a:spLocks noChangeArrowheads="1"/>
        </xdr:cNvSpPr>
      </xdr:nvSpPr>
      <xdr:spPr bwMode="auto">
        <a:xfrm>
          <a:off x="7858125" y="4086225"/>
          <a:ext cx="3067050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 puede demostrar que este estadistico tiende a una t-student, entonces podemos valorar el rango y decidir si es o no grave la correlación. Si Existe correlación, entonces hay heterocedasticidad</a:t>
          </a:r>
        </a:p>
      </xdr:txBody>
    </xdr:sp>
    <xdr:clientData/>
  </xdr:twoCellAnchor>
  <xdr:twoCellAnchor>
    <xdr:from>
      <xdr:col>11</xdr:col>
      <xdr:colOff>133350</xdr:colOff>
      <xdr:row>34</xdr:row>
      <xdr:rowOff>28575</xdr:rowOff>
    </xdr:from>
    <xdr:to>
      <xdr:col>15</xdr:col>
      <xdr:colOff>142875</xdr:colOff>
      <xdr:row>39</xdr:row>
      <xdr:rowOff>0</xdr:rowOff>
    </xdr:to>
    <xdr:sp macro="" textlink="">
      <xdr:nvSpPr>
        <xdr:cNvPr id="8198" name="Text Box 6">
          <a:extLst>
            <a:ext uri="{FF2B5EF4-FFF2-40B4-BE49-F238E27FC236}">
              <a16:creationId xmlns:a16="http://schemas.microsoft.com/office/drawing/2014/main" id="{00000000-0008-0000-0300-000006200000}"/>
            </a:ext>
          </a:extLst>
        </xdr:cNvPr>
        <xdr:cNvSpPr txBox="1">
          <a:spLocks noChangeArrowheads="1"/>
        </xdr:cNvSpPr>
      </xdr:nvSpPr>
      <xdr:spPr bwMode="auto">
        <a:xfrm>
          <a:off x="7972425" y="7134225"/>
          <a:ext cx="3152775" cy="895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Conclusión: 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 rechazo la Ho dado un nivel de significación del 0.05, entonces concluyo que hay evidencia de heterocedasticidad en el modelo que tendrá consecuencias sobre la eficiencia de los estimadores</a:t>
          </a:r>
        </a:p>
      </xdr:txBody>
    </xdr:sp>
    <xdr:clientData/>
  </xdr:twoCellAnchor>
  <xdr:twoCellAnchor>
    <xdr:from>
      <xdr:col>2</xdr:col>
      <xdr:colOff>542925</xdr:colOff>
      <xdr:row>4</xdr:row>
      <xdr:rowOff>123825</xdr:rowOff>
    </xdr:from>
    <xdr:to>
      <xdr:col>4</xdr:col>
      <xdr:colOff>361950</xdr:colOff>
      <xdr:row>30</xdr:row>
      <xdr:rowOff>133350</xdr:rowOff>
    </xdr:to>
    <xdr:sp macro="" textlink="">
      <xdr:nvSpPr>
        <xdr:cNvPr id="8253" name="Line 7">
          <a:extLst>
            <a:ext uri="{FF2B5EF4-FFF2-40B4-BE49-F238E27FC236}">
              <a16:creationId xmlns:a16="http://schemas.microsoft.com/office/drawing/2014/main" id="{00000000-0008-0000-0300-00003D200000}"/>
            </a:ext>
          </a:extLst>
        </xdr:cNvPr>
        <xdr:cNvSpPr>
          <a:spLocks noChangeShapeType="1"/>
        </xdr:cNvSpPr>
      </xdr:nvSpPr>
      <xdr:spPr bwMode="auto">
        <a:xfrm flipV="1">
          <a:off x="1524000" y="1152525"/>
          <a:ext cx="1343025" cy="5305425"/>
        </a:xfrm>
        <a:prstGeom prst="line">
          <a:avLst/>
        </a:prstGeom>
        <a:noFill/>
        <a:ln w="25400" cap="rnd">
          <a:solidFill>
            <a:srgbClr val="FF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447675</xdr:colOff>
      <xdr:row>4</xdr:row>
      <xdr:rowOff>104775</xdr:rowOff>
    </xdr:from>
    <xdr:to>
      <xdr:col>6</xdr:col>
      <xdr:colOff>304800</xdr:colOff>
      <xdr:row>23</xdr:row>
      <xdr:rowOff>123825</xdr:rowOff>
    </xdr:to>
    <xdr:sp macro="" textlink="">
      <xdr:nvSpPr>
        <xdr:cNvPr id="8254" name="Line 8">
          <a:extLst>
            <a:ext uri="{FF2B5EF4-FFF2-40B4-BE49-F238E27FC236}">
              <a16:creationId xmlns:a16="http://schemas.microsoft.com/office/drawing/2014/main" id="{00000000-0008-0000-0300-00003E200000}"/>
            </a:ext>
          </a:extLst>
        </xdr:cNvPr>
        <xdr:cNvSpPr>
          <a:spLocks noChangeShapeType="1"/>
        </xdr:cNvSpPr>
      </xdr:nvSpPr>
      <xdr:spPr bwMode="auto">
        <a:xfrm flipV="1">
          <a:off x="2190750" y="1133475"/>
          <a:ext cx="2143125" cy="3819525"/>
        </a:xfrm>
        <a:prstGeom prst="line">
          <a:avLst/>
        </a:prstGeom>
        <a:noFill/>
        <a:ln w="25400" cap="rnd">
          <a:solidFill>
            <a:srgbClr val="FF0000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800100</xdr:colOff>
          <xdr:row>10</xdr:row>
          <xdr:rowOff>19050</xdr:rowOff>
        </xdr:from>
        <xdr:to>
          <xdr:col>13</xdr:col>
          <xdr:colOff>752475</xdr:colOff>
          <xdr:row>14</xdr:row>
          <xdr:rowOff>104775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561975</xdr:colOff>
          <xdr:row>27</xdr:row>
          <xdr:rowOff>19050</xdr:rowOff>
        </xdr:from>
        <xdr:to>
          <xdr:col>16</xdr:col>
          <xdr:colOff>190500</xdr:colOff>
          <xdr:row>30</xdr:row>
          <xdr:rowOff>142875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31</xdr:row>
      <xdr:rowOff>57150</xdr:rowOff>
    </xdr:from>
    <xdr:to>
      <xdr:col>3</xdr:col>
      <xdr:colOff>257175</xdr:colOff>
      <xdr:row>37</xdr:row>
      <xdr:rowOff>180975</xdr:rowOff>
    </xdr:to>
    <xdr:sp macro="" textlink="">
      <xdr:nvSpPr>
        <xdr:cNvPr id="5140" name="AutoShape 2">
          <a:extLst>
            <a:ext uri="{FF2B5EF4-FFF2-40B4-BE49-F238E27FC236}">
              <a16:creationId xmlns:a16="http://schemas.microsoft.com/office/drawing/2014/main" id="{00000000-0008-0000-0400-000014140000}"/>
            </a:ext>
          </a:extLst>
        </xdr:cNvPr>
        <xdr:cNvSpPr>
          <a:spLocks/>
        </xdr:cNvSpPr>
      </xdr:nvSpPr>
      <xdr:spPr bwMode="auto">
        <a:xfrm>
          <a:off x="2352675" y="5829300"/>
          <a:ext cx="190500" cy="1323975"/>
        </a:xfrm>
        <a:prstGeom prst="rightBrace">
          <a:avLst>
            <a:gd name="adj1" fmla="val 5791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314325</xdr:colOff>
      <xdr:row>33</xdr:row>
      <xdr:rowOff>123825</xdr:rowOff>
    </xdr:from>
    <xdr:to>
      <xdr:col>5</xdr:col>
      <xdr:colOff>438150</xdr:colOff>
      <xdr:row>35</xdr:row>
      <xdr:rowOff>38100</xdr:rowOff>
    </xdr:to>
    <xdr:sp macro="" textlink="">
      <xdr:nvSpPr>
        <xdr:cNvPr id="5123" name="Text Box 3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SpPr txBox="1">
          <a:spLocks noChangeArrowheads="1"/>
        </xdr:cNvSpPr>
      </xdr:nvSpPr>
      <xdr:spPr bwMode="auto">
        <a:xfrm>
          <a:off x="2600325" y="6296025"/>
          <a:ext cx="1647825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Elimino aproximadamente 25% de las observaciones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10</xdr:row>
          <xdr:rowOff>133350</xdr:rowOff>
        </xdr:from>
        <xdr:to>
          <xdr:col>8</xdr:col>
          <xdr:colOff>457200</xdr:colOff>
          <xdr:row>15</xdr:row>
          <xdr:rowOff>76200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104775</xdr:rowOff>
    </xdr:from>
    <xdr:to>
      <xdr:col>15</xdr:col>
      <xdr:colOff>19050</xdr:colOff>
      <xdr:row>16</xdr:row>
      <xdr:rowOff>57150</xdr:rowOff>
    </xdr:to>
    <xdr:sp macro="" textlink="">
      <xdr:nvSpPr>
        <xdr:cNvPr id="9219" name="Text Box 3">
          <a:extLst>
            <a:ext uri="{FF2B5EF4-FFF2-40B4-BE49-F238E27FC236}">
              <a16:creationId xmlns:a16="http://schemas.microsoft.com/office/drawing/2014/main" id="{00000000-0008-0000-0500-000003240000}"/>
            </a:ext>
          </a:extLst>
        </xdr:cNvPr>
        <xdr:cNvSpPr txBox="1">
          <a:spLocks noChangeArrowheads="1"/>
        </xdr:cNvSpPr>
      </xdr:nvSpPr>
      <xdr:spPr bwMode="auto">
        <a:xfrm>
          <a:off x="5172075" y="333375"/>
          <a:ext cx="5924550" cy="3076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de White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intenta detectar la existencia de un comportamiento heterocedastico en los residuos.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ello utiliza una regresión auxiliar, donde regresa los residuos al cuadrado contra todas las vbles. explicativas y todos sus posibles productos cruzados.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el modelo original es:</a:t>
          </a:r>
        </a:p>
        <a:p>
          <a:pPr algn="l" rtl="0">
            <a:defRPr sz="1000"/>
          </a:pPr>
          <a:endParaRPr lang="es-A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Yt = b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+ b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X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+ b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Z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+ e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endParaRPr lang="es-A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A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 regresión auxiliar será:</a:t>
          </a:r>
        </a:p>
        <a:p>
          <a:pPr algn="l" rtl="0">
            <a:defRPr sz="1000"/>
          </a:pPr>
          <a:endParaRPr lang="es-A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</a:t>
          </a:r>
          <a:r>
            <a:rPr lang="es-AR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= b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+ b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 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+ b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Z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+ b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X</a:t>
          </a:r>
          <a:r>
            <a:rPr lang="es-AR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+ b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Z</a:t>
          </a:r>
          <a:r>
            <a:rPr lang="es-AR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+ b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X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Z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+ v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endParaRPr lang="es-A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A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donde v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t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es el términos de error de la regresión auxiliar que cumple con los supuestos de 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E(v)=0, Var(v)= homocedástica, el modelo está bien especificado.</a:t>
          </a:r>
        </a:p>
        <a:p>
          <a:pPr algn="l" rtl="0">
            <a:defRPr sz="1000"/>
          </a:pPr>
          <a:endParaRPr lang="es-A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 estadístico es: </a:t>
          </a:r>
          <a:r>
            <a:rPr lang="es-A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n.R</a:t>
          </a:r>
          <a:r>
            <a:rPr lang="es-AR" sz="1400" b="0" i="0" u="none" strike="noStrike" baseline="30000">
              <a:solidFill>
                <a:srgbClr val="000000"/>
              </a:solidFill>
              <a:latin typeface="Arial"/>
              <a:cs typeface="Arial"/>
            </a:rPr>
            <a:t>2  </a:t>
          </a:r>
          <a:r>
            <a:rPr lang="es-AR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 se distribuye como un</a:t>
          </a:r>
          <a:r>
            <a:rPr lang="es-A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Chi-cuadrado de (k-1)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gl [si incluimos al intercepto]</a:t>
          </a: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  <a:r>
            <a:rPr lang="es-A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A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nR</a:t>
          </a:r>
          <a:r>
            <a:rPr lang="es-AR" sz="1200" b="1" i="0" u="none" strike="noStrike" baseline="30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s-A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&gt; </a:t>
          </a:r>
          <a:r>
            <a:rPr lang="es-AR" sz="1400" b="1" i="0" u="none" strike="noStrike" baseline="0">
              <a:solidFill>
                <a:srgbClr val="000000"/>
              </a:solidFill>
              <a:latin typeface="Symbol"/>
            </a:rPr>
            <a:t>c</a:t>
          </a:r>
          <a:r>
            <a:rPr lang="es-AR" sz="12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(k-1)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rechazo la H</a:t>
          </a:r>
          <a:r>
            <a:rPr lang="es-AR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 homocedasticidad y el modelo original presenta evidencia de varianzas no constantes (es decir, es heterocedastica).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7</xdr:col>
      <xdr:colOff>209550</xdr:colOff>
      <xdr:row>61</xdr:row>
      <xdr:rowOff>38100</xdr:rowOff>
    </xdr:to>
    <xdr:graphicFrame macro="">
      <xdr:nvGraphicFramePr>
        <xdr:cNvPr id="7178" name="Chart 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22</xdr:row>
      <xdr:rowOff>47625</xdr:rowOff>
    </xdr:from>
    <xdr:to>
      <xdr:col>10</xdr:col>
      <xdr:colOff>219075</xdr:colOff>
      <xdr:row>38</xdr:row>
      <xdr:rowOff>76200</xdr:rowOff>
    </xdr:to>
    <xdr:graphicFrame macro="">
      <xdr:nvGraphicFramePr>
        <xdr:cNvPr id="6154" name="Chart 1">
          <a:extLst>
            <a:ext uri="{FF2B5EF4-FFF2-40B4-BE49-F238E27FC236}">
              <a16:creationId xmlns:a16="http://schemas.microsoft.com/office/drawing/2014/main" id="{00000000-0008-0000-0700-00000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5"/>
  <sheetViews>
    <sheetView showGridLines="0" tabSelected="1" zoomScale="77" zoomScaleNormal="77" workbookViewId="0">
      <selection activeCell="A24" sqref="A24"/>
    </sheetView>
  </sheetViews>
  <sheetFormatPr baseColWidth="10" defaultColWidth="11.42578125" defaultRowHeight="12.75" x14ac:dyDescent="0.2"/>
  <cols>
    <col min="1" max="3" width="11.42578125" customWidth="1"/>
    <col min="4" max="4" width="12.42578125" customWidth="1"/>
    <col min="5" max="6" width="11.42578125" customWidth="1"/>
    <col min="7" max="7" width="6.140625" customWidth="1"/>
    <col min="8" max="8" width="30.85546875" customWidth="1"/>
  </cols>
  <sheetData>
    <row r="1" spans="1:14" ht="19.5" x14ac:dyDescent="0.3">
      <c r="A1" s="85" t="s">
        <v>97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74"/>
    </row>
    <row r="2" spans="1:14" ht="19.5" x14ac:dyDescent="0.3">
      <c r="A2" s="85" t="s">
        <v>98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74"/>
    </row>
    <row r="3" spans="1:14" ht="15.75" customHeight="1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74"/>
    </row>
    <row r="4" spans="1:14" ht="39" x14ac:dyDescent="0.3">
      <c r="A4" s="87" t="s">
        <v>0</v>
      </c>
      <c r="B4" s="88" t="s">
        <v>1</v>
      </c>
      <c r="C4" s="88" t="s">
        <v>2</v>
      </c>
      <c r="D4" s="88" t="s">
        <v>28</v>
      </c>
      <c r="E4" s="88" t="s">
        <v>12</v>
      </c>
      <c r="F4" s="88" t="s">
        <v>30</v>
      </c>
      <c r="G4" s="89"/>
      <c r="H4" s="90" t="s">
        <v>76</v>
      </c>
      <c r="I4" s="86"/>
      <c r="J4" s="86"/>
      <c r="K4" s="86"/>
      <c r="L4" s="86"/>
      <c r="M4" s="86"/>
      <c r="N4" s="74"/>
    </row>
    <row r="5" spans="1:14" ht="20.25" thickBot="1" x14ac:dyDescent="0.35">
      <c r="A5" s="91">
        <v>1</v>
      </c>
      <c r="B5" s="92">
        <v>29.3</v>
      </c>
      <c r="C5" s="92">
        <v>135</v>
      </c>
      <c r="D5" s="93">
        <f>($I$20+$I$21*C5)</f>
        <v>29.754907647727137</v>
      </c>
      <c r="E5" s="94">
        <f>B5-D5</f>
        <v>-0.45490764772713632</v>
      </c>
      <c r="F5" s="94">
        <f>+ABS(E5)</f>
        <v>0.45490764772713632</v>
      </c>
      <c r="G5" s="95"/>
      <c r="H5" s="86"/>
      <c r="I5" s="86"/>
      <c r="J5" s="86"/>
      <c r="K5" s="86"/>
      <c r="L5" s="86"/>
      <c r="M5" s="86"/>
      <c r="N5" s="74"/>
    </row>
    <row r="6" spans="1:14" ht="19.5" x14ac:dyDescent="0.3">
      <c r="A6" s="91">
        <v>2</v>
      </c>
      <c r="B6" s="92">
        <v>31.5</v>
      </c>
      <c r="C6" s="92">
        <v>150</v>
      </c>
      <c r="D6" s="93">
        <f t="shared" ref="D6:D34" si="0">($I$20+$I$21*C6)</f>
        <v>30.994615737410996</v>
      </c>
      <c r="E6" s="94">
        <f t="shared" ref="E6:E34" si="1">B6-D6</f>
        <v>0.50538426258900415</v>
      </c>
      <c r="F6" s="94">
        <f t="shared" ref="F6:F34" si="2">+ABS(E6)</f>
        <v>0.50538426258900415</v>
      </c>
      <c r="G6" s="95"/>
      <c r="H6" s="105" t="s">
        <v>4</v>
      </c>
      <c r="I6" s="105"/>
      <c r="J6" s="96"/>
      <c r="K6" s="96"/>
      <c r="L6" s="86"/>
      <c r="M6" s="86"/>
      <c r="N6" s="74"/>
    </row>
    <row r="7" spans="1:14" ht="19.5" x14ac:dyDescent="0.3">
      <c r="A7" s="91">
        <v>3</v>
      </c>
      <c r="B7" s="92">
        <v>43.2</v>
      </c>
      <c r="C7" s="92">
        <v>300</v>
      </c>
      <c r="D7" s="93">
        <f t="shared" si="0"/>
        <v>43.39169663424957</v>
      </c>
      <c r="E7" s="94">
        <f t="shared" si="1"/>
        <v>-0.19169663424956696</v>
      </c>
      <c r="F7" s="94">
        <f t="shared" si="2"/>
        <v>0.19169663424956696</v>
      </c>
      <c r="G7" s="95"/>
      <c r="H7" s="97" t="s">
        <v>5</v>
      </c>
      <c r="I7" s="98">
        <v>0.99303796694908697</v>
      </c>
      <c r="J7" s="96"/>
      <c r="K7" s="96"/>
      <c r="L7" s="86"/>
      <c r="M7" s="86"/>
      <c r="N7" s="74"/>
    </row>
    <row r="8" spans="1:14" ht="19.5" x14ac:dyDescent="0.3">
      <c r="A8" s="91">
        <v>4</v>
      </c>
      <c r="B8" s="92">
        <v>36.9</v>
      </c>
      <c r="C8" s="92">
        <v>225</v>
      </c>
      <c r="D8" s="93">
        <f t="shared" si="0"/>
        <v>37.193156185830283</v>
      </c>
      <c r="E8" s="94">
        <f t="shared" si="1"/>
        <v>-0.29315618583028424</v>
      </c>
      <c r="F8" s="94">
        <f t="shared" si="2"/>
        <v>0.29315618583028424</v>
      </c>
      <c r="G8" s="95"/>
      <c r="H8" s="97" t="s">
        <v>6</v>
      </c>
      <c r="I8" s="98">
        <v>0.98612440380237598</v>
      </c>
      <c r="J8" s="96"/>
      <c r="K8" s="96"/>
      <c r="L8" s="86"/>
      <c r="M8" s="86"/>
      <c r="N8" s="74"/>
    </row>
    <row r="9" spans="1:14" ht="19.5" x14ac:dyDescent="0.3">
      <c r="A9" s="91">
        <v>5</v>
      </c>
      <c r="B9" s="92">
        <v>32.700000000000003</v>
      </c>
      <c r="C9" s="92">
        <v>170</v>
      </c>
      <c r="D9" s="93">
        <f t="shared" si="0"/>
        <v>32.647559856989474</v>
      </c>
      <c r="E9" s="94">
        <f t="shared" si="1"/>
        <v>5.2440143010528573E-2</v>
      </c>
      <c r="F9" s="94">
        <f t="shared" si="2"/>
        <v>5.2440143010528573E-2</v>
      </c>
      <c r="G9" s="95"/>
      <c r="H9" s="97" t="s">
        <v>7</v>
      </c>
      <c r="I9" s="98">
        <v>0.98562884679531793</v>
      </c>
      <c r="J9" s="96"/>
      <c r="K9" s="96"/>
      <c r="L9" s="86"/>
      <c r="M9" s="86"/>
      <c r="N9" s="74"/>
    </row>
    <row r="10" spans="1:14" ht="19.5" x14ac:dyDescent="0.3">
      <c r="A10" s="91">
        <v>6</v>
      </c>
      <c r="B10" s="92">
        <v>43.2</v>
      </c>
      <c r="C10" s="92">
        <v>310</v>
      </c>
      <c r="D10" s="93">
        <f t="shared" si="0"/>
        <v>44.218168694038809</v>
      </c>
      <c r="E10" s="94">
        <f t="shared" si="1"/>
        <v>-1.0181686940388062</v>
      </c>
      <c r="F10" s="94">
        <f t="shared" si="2"/>
        <v>1.0181686940388062</v>
      </c>
      <c r="G10" s="95"/>
      <c r="H10" s="97" t="s">
        <v>8</v>
      </c>
      <c r="I10" s="98">
        <v>0.72587558950668396</v>
      </c>
      <c r="J10" s="96"/>
      <c r="K10" s="96"/>
      <c r="L10" s="86"/>
      <c r="M10" s="86"/>
      <c r="N10" s="74"/>
    </row>
    <row r="11" spans="1:14" ht="20.25" thickBot="1" x14ac:dyDescent="0.35">
      <c r="A11" s="91">
        <v>7</v>
      </c>
      <c r="B11" s="92">
        <v>42.9</v>
      </c>
      <c r="C11" s="92">
        <v>285</v>
      </c>
      <c r="D11" s="93">
        <f t="shared" si="0"/>
        <v>42.151988544565711</v>
      </c>
      <c r="E11" s="94">
        <f t="shared" si="1"/>
        <v>0.7480114554342876</v>
      </c>
      <c r="F11" s="94">
        <f t="shared" si="2"/>
        <v>0.7480114554342876</v>
      </c>
      <c r="G11" s="95"/>
      <c r="H11" s="99" t="s">
        <v>9</v>
      </c>
      <c r="I11" s="99">
        <v>30</v>
      </c>
      <c r="J11" s="96"/>
      <c r="K11" s="96"/>
      <c r="L11" s="86"/>
      <c r="M11" s="86"/>
      <c r="N11" s="74"/>
    </row>
    <row r="12" spans="1:14" ht="19.5" x14ac:dyDescent="0.3">
      <c r="A12" s="91">
        <v>8</v>
      </c>
      <c r="B12" s="92">
        <v>30.2</v>
      </c>
      <c r="C12" s="92">
        <v>145</v>
      </c>
      <c r="D12" s="93">
        <f t="shared" si="0"/>
        <v>30.581379707516376</v>
      </c>
      <c r="E12" s="94">
        <f t="shared" si="1"/>
        <v>-0.38137970751637695</v>
      </c>
      <c r="F12" s="94">
        <f t="shared" si="2"/>
        <v>0.38137970751637695</v>
      </c>
      <c r="G12" s="95"/>
      <c r="H12" s="86"/>
      <c r="I12" s="86"/>
      <c r="J12" s="96"/>
      <c r="K12" s="96"/>
      <c r="L12" s="86"/>
      <c r="M12" s="86"/>
      <c r="N12" s="74"/>
    </row>
    <row r="13" spans="1:14" ht="20.25" thickBot="1" x14ac:dyDescent="0.35">
      <c r="A13" s="91">
        <v>9</v>
      </c>
      <c r="B13" s="92">
        <v>39.1</v>
      </c>
      <c r="C13" s="92">
        <v>250</v>
      </c>
      <c r="D13" s="93">
        <f t="shared" si="0"/>
        <v>39.259336335303374</v>
      </c>
      <c r="E13" s="94">
        <f t="shared" si="1"/>
        <v>-0.15933633530337232</v>
      </c>
      <c r="F13" s="94">
        <f t="shared" si="2"/>
        <v>0.15933633530337232</v>
      </c>
      <c r="G13" s="95"/>
      <c r="H13" s="86" t="s">
        <v>10</v>
      </c>
      <c r="I13" s="86"/>
      <c r="J13" s="86"/>
      <c r="K13" s="86"/>
      <c r="L13" s="86"/>
      <c r="M13" s="86"/>
      <c r="N13" s="74"/>
    </row>
    <row r="14" spans="1:14" ht="19.5" x14ac:dyDescent="0.3">
      <c r="A14" s="91">
        <v>10</v>
      </c>
      <c r="B14" s="92">
        <v>30.5</v>
      </c>
      <c r="C14" s="92">
        <v>140</v>
      </c>
      <c r="D14" s="93">
        <f t="shared" si="0"/>
        <v>30.168143677621757</v>
      </c>
      <c r="E14" s="94">
        <f t="shared" si="1"/>
        <v>0.33185632237824336</v>
      </c>
      <c r="F14" s="94">
        <f t="shared" si="2"/>
        <v>0.33185632237824336</v>
      </c>
      <c r="G14" s="95"/>
      <c r="H14" s="106"/>
      <c r="I14" s="106" t="s">
        <v>65</v>
      </c>
      <c r="J14" s="107" t="s">
        <v>66</v>
      </c>
      <c r="K14" s="107" t="s">
        <v>67</v>
      </c>
      <c r="L14" s="106" t="s">
        <v>18</v>
      </c>
      <c r="M14" s="107" t="s">
        <v>19</v>
      </c>
      <c r="N14" s="108"/>
    </row>
    <row r="15" spans="1:14" ht="19.5" x14ac:dyDescent="0.3">
      <c r="A15" s="91">
        <v>11</v>
      </c>
      <c r="B15" s="92">
        <v>42.8</v>
      </c>
      <c r="C15" s="92">
        <v>280</v>
      </c>
      <c r="D15" s="93">
        <f t="shared" si="0"/>
        <v>41.738752514671091</v>
      </c>
      <c r="E15" s="94">
        <f t="shared" si="1"/>
        <v>1.0612474853289058</v>
      </c>
      <c r="F15" s="94">
        <f t="shared" si="2"/>
        <v>1.0612474853289058</v>
      </c>
      <c r="G15" s="95"/>
      <c r="H15" s="97" t="s">
        <v>11</v>
      </c>
      <c r="I15" s="97">
        <v>1</v>
      </c>
      <c r="J15" s="100">
        <v>1048.4855962662998</v>
      </c>
      <c r="K15" s="100">
        <v>1048.4855962662998</v>
      </c>
      <c r="L15" s="100">
        <v>1989.9313091277756</v>
      </c>
      <c r="M15" s="101">
        <v>1.4751563329482032E-27</v>
      </c>
      <c r="N15" s="109"/>
    </row>
    <row r="16" spans="1:14" ht="19.5" x14ac:dyDescent="0.3">
      <c r="A16" s="91">
        <v>12</v>
      </c>
      <c r="B16" s="92">
        <v>32.799999999999997</v>
      </c>
      <c r="C16" s="92">
        <v>180</v>
      </c>
      <c r="D16" s="93">
        <f t="shared" si="0"/>
        <v>33.474031916778713</v>
      </c>
      <c r="E16" s="94">
        <f t="shared" si="1"/>
        <v>-0.67403191677871632</v>
      </c>
      <c r="F16" s="94">
        <f t="shared" si="2"/>
        <v>0.67403191677871632</v>
      </c>
      <c r="G16" s="95"/>
      <c r="H16" s="97" t="s">
        <v>12</v>
      </c>
      <c r="I16" s="97">
        <v>28</v>
      </c>
      <c r="J16" s="100">
        <v>14.753070400366926</v>
      </c>
      <c r="K16" s="100">
        <v>0.52689537144167597</v>
      </c>
      <c r="L16" s="97"/>
      <c r="M16" s="97"/>
      <c r="N16" s="75"/>
    </row>
    <row r="17" spans="1:14" ht="20.25" thickBot="1" x14ac:dyDescent="0.35">
      <c r="A17" s="91">
        <v>13</v>
      </c>
      <c r="B17" s="92">
        <v>36.299999999999997</v>
      </c>
      <c r="C17" s="92">
        <v>215</v>
      </c>
      <c r="D17" s="93">
        <f t="shared" si="0"/>
        <v>36.366684126041044</v>
      </c>
      <c r="E17" s="94">
        <f t="shared" si="1"/>
        <v>-6.6684126041046454E-2</v>
      </c>
      <c r="F17" s="94">
        <f t="shared" si="2"/>
        <v>6.6684126041046454E-2</v>
      </c>
      <c r="G17" s="95"/>
      <c r="H17" s="99" t="s">
        <v>13</v>
      </c>
      <c r="I17" s="99">
        <v>29</v>
      </c>
      <c r="J17" s="102">
        <v>1063.2386666666666</v>
      </c>
      <c r="K17" s="99"/>
      <c r="L17" s="99"/>
      <c r="M17" s="99"/>
      <c r="N17" s="75"/>
    </row>
    <row r="18" spans="1:14" ht="20.25" thickBot="1" x14ac:dyDescent="0.35">
      <c r="A18" s="91">
        <v>14</v>
      </c>
      <c r="B18" s="92">
        <v>37.4</v>
      </c>
      <c r="C18" s="92">
        <v>235</v>
      </c>
      <c r="D18" s="93">
        <f t="shared" si="0"/>
        <v>38.019628245619515</v>
      </c>
      <c r="E18" s="94">
        <f t="shared" si="1"/>
        <v>-0.61962824561951635</v>
      </c>
      <c r="F18" s="94">
        <f t="shared" si="2"/>
        <v>0.61962824561951635</v>
      </c>
      <c r="G18" s="95"/>
      <c r="H18" s="86"/>
      <c r="I18" s="86"/>
      <c r="J18" s="86"/>
      <c r="K18" s="86"/>
      <c r="L18" s="86"/>
      <c r="M18" s="86"/>
      <c r="N18" s="74"/>
    </row>
    <row r="19" spans="1:14" ht="19.5" x14ac:dyDescent="0.3">
      <c r="A19" s="91">
        <v>15</v>
      </c>
      <c r="B19" s="92">
        <v>37.9</v>
      </c>
      <c r="C19" s="92">
        <v>230</v>
      </c>
      <c r="D19" s="93">
        <f t="shared" si="0"/>
        <v>37.606392215724895</v>
      </c>
      <c r="E19" s="94">
        <f t="shared" si="1"/>
        <v>0.29360778427510326</v>
      </c>
      <c r="F19" s="94">
        <f t="shared" si="2"/>
        <v>0.29360778427510326</v>
      </c>
      <c r="G19" s="95"/>
      <c r="H19" s="106"/>
      <c r="I19" s="106" t="s">
        <v>20</v>
      </c>
      <c r="J19" s="106" t="s">
        <v>8</v>
      </c>
      <c r="K19" s="106" t="s">
        <v>21</v>
      </c>
      <c r="L19" s="106" t="s">
        <v>22</v>
      </c>
      <c r="M19" s="110"/>
      <c r="N19" s="111"/>
    </row>
    <row r="20" spans="1:14" ht="19.5" x14ac:dyDescent="0.3">
      <c r="A20" s="91">
        <v>16</v>
      </c>
      <c r="B20" s="92">
        <v>44.9</v>
      </c>
      <c r="C20" s="92">
        <v>315</v>
      </c>
      <c r="D20" s="93">
        <f t="shared" si="0"/>
        <v>44.631404723933429</v>
      </c>
      <c r="E20" s="94">
        <f t="shared" si="1"/>
        <v>0.26859527606656997</v>
      </c>
      <c r="F20" s="94">
        <f t="shared" si="2"/>
        <v>0.26859527606656997</v>
      </c>
      <c r="G20" s="95"/>
      <c r="H20" s="97" t="s">
        <v>14</v>
      </c>
      <c r="I20" s="98">
        <v>18.597534840572425</v>
      </c>
      <c r="J20" s="100">
        <v>0.44554978992730226</v>
      </c>
      <c r="K20" s="100">
        <v>41.740643270434212</v>
      </c>
      <c r="L20" s="101">
        <v>9.2328200650889257E-27</v>
      </c>
      <c r="M20" s="97"/>
      <c r="N20" s="75"/>
    </row>
    <row r="21" spans="1:14" ht="20.25" thickBot="1" x14ac:dyDescent="0.35">
      <c r="A21" s="91">
        <v>17</v>
      </c>
      <c r="B21" s="92">
        <v>45.9</v>
      </c>
      <c r="C21" s="92">
        <v>330</v>
      </c>
      <c r="D21" s="93">
        <f t="shared" si="0"/>
        <v>45.87111281361728</v>
      </c>
      <c r="E21" s="94">
        <f t="shared" si="1"/>
        <v>2.8887186382718255E-2</v>
      </c>
      <c r="F21" s="94">
        <f t="shared" si="2"/>
        <v>2.8887186382718255E-2</v>
      </c>
      <c r="G21" s="95"/>
      <c r="H21" s="99" t="str">
        <f>C4</f>
        <v>Ventas</v>
      </c>
      <c r="I21" s="103">
        <v>8.2647205978923804E-2</v>
      </c>
      <c r="J21" s="102">
        <v>1.852717200761282E-3</v>
      </c>
      <c r="K21" s="102">
        <v>44.608646125250011</v>
      </c>
      <c r="L21" s="104">
        <v>1.4751563329481334E-27</v>
      </c>
      <c r="M21" s="97"/>
      <c r="N21" s="75"/>
    </row>
    <row r="22" spans="1:14" ht="19.5" x14ac:dyDescent="0.3">
      <c r="A22" s="91">
        <v>18</v>
      </c>
      <c r="B22" s="92">
        <v>45.8</v>
      </c>
      <c r="C22" s="92">
        <v>345</v>
      </c>
      <c r="D22" s="93">
        <f t="shared" si="0"/>
        <v>47.110820903301139</v>
      </c>
      <c r="E22" s="94">
        <f t="shared" si="1"/>
        <v>-1.310820903301142</v>
      </c>
      <c r="F22" s="94">
        <f t="shared" si="2"/>
        <v>1.310820903301142</v>
      </c>
      <c r="G22" s="95"/>
      <c r="H22" s="95"/>
      <c r="I22" s="95"/>
      <c r="J22" s="95"/>
      <c r="K22" s="86"/>
      <c r="L22" s="86"/>
      <c r="M22" s="86"/>
      <c r="N22" s="74"/>
    </row>
    <row r="23" spans="1:14" ht="19.5" x14ac:dyDescent="0.3">
      <c r="A23" s="91">
        <v>19</v>
      </c>
      <c r="B23" s="92">
        <v>41.2</v>
      </c>
      <c r="C23" s="92">
        <v>260</v>
      </c>
      <c r="D23" s="93">
        <f t="shared" si="0"/>
        <v>40.085808395092613</v>
      </c>
      <c r="E23" s="94">
        <f t="shared" si="1"/>
        <v>1.1141916049073899</v>
      </c>
      <c r="F23" s="94">
        <f t="shared" si="2"/>
        <v>1.1141916049073899</v>
      </c>
      <c r="G23" s="95"/>
      <c r="H23" s="95"/>
      <c r="I23" s="95"/>
      <c r="J23" s="95"/>
      <c r="K23" s="86"/>
      <c r="L23" s="86"/>
      <c r="M23" s="86"/>
      <c r="N23" s="74"/>
    </row>
    <row r="24" spans="1:14" ht="19.5" x14ac:dyDescent="0.3">
      <c r="A24" s="91">
        <v>20</v>
      </c>
      <c r="B24" s="92">
        <v>35.1</v>
      </c>
      <c r="C24" s="92">
        <v>200</v>
      </c>
      <c r="D24" s="93">
        <f t="shared" si="0"/>
        <v>35.126976036357185</v>
      </c>
      <c r="E24" s="94">
        <f t="shared" si="1"/>
        <v>-2.6976036357183375E-2</v>
      </c>
      <c r="F24" s="94">
        <f t="shared" si="2"/>
        <v>2.6976036357183375E-2</v>
      </c>
      <c r="G24" s="95"/>
      <c r="H24" s="95"/>
      <c r="I24" s="95"/>
      <c r="J24" s="95"/>
      <c r="K24" s="86"/>
      <c r="L24" s="86"/>
      <c r="M24" s="86"/>
      <c r="N24" s="74"/>
    </row>
    <row r="25" spans="1:14" ht="19.5" x14ac:dyDescent="0.3">
      <c r="A25" s="91">
        <v>21</v>
      </c>
      <c r="B25" s="92">
        <v>28.7</v>
      </c>
      <c r="C25" s="92">
        <v>120</v>
      </c>
      <c r="D25" s="93">
        <f t="shared" si="0"/>
        <v>28.515199558043282</v>
      </c>
      <c r="E25" s="94">
        <f t="shared" si="1"/>
        <v>0.18480044195671752</v>
      </c>
      <c r="F25" s="94">
        <f t="shared" si="2"/>
        <v>0.18480044195671752</v>
      </c>
      <c r="G25" s="95"/>
      <c r="H25" s="95"/>
      <c r="I25" s="95"/>
      <c r="J25" s="95"/>
      <c r="K25" s="86"/>
      <c r="L25" s="86"/>
      <c r="M25" s="86"/>
      <c r="N25" s="74"/>
    </row>
    <row r="26" spans="1:14" ht="19.5" x14ac:dyDescent="0.3">
      <c r="A26" s="91">
        <v>22</v>
      </c>
      <c r="B26" s="92">
        <v>38.1</v>
      </c>
      <c r="C26" s="92">
        <v>250</v>
      </c>
      <c r="D26" s="93">
        <f t="shared" si="0"/>
        <v>39.259336335303374</v>
      </c>
      <c r="E26" s="94">
        <f t="shared" si="1"/>
        <v>-1.1593363353033723</v>
      </c>
      <c r="F26" s="94">
        <f t="shared" si="2"/>
        <v>1.1593363353033723</v>
      </c>
      <c r="G26" s="95"/>
      <c r="H26" s="95"/>
      <c r="I26" s="95"/>
      <c r="J26" s="95"/>
      <c r="K26" s="86"/>
      <c r="L26" s="86"/>
      <c r="M26" s="86"/>
      <c r="N26" s="74"/>
    </row>
    <row r="27" spans="1:14" ht="19.5" x14ac:dyDescent="0.3">
      <c r="A27" s="91">
        <v>23</v>
      </c>
      <c r="B27" s="92">
        <v>49.3</v>
      </c>
      <c r="C27" s="92">
        <v>355</v>
      </c>
      <c r="D27" s="93">
        <f t="shared" si="0"/>
        <v>47.937292963090371</v>
      </c>
      <c r="E27" s="94">
        <f t="shared" si="1"/>
        <v>1.3627070369096259</v>
      </c>
      <c r="F27" s="94">
        <f t="shared" si="2"/>
        <v>1.3627070369096259</v>
      </c>
      <c r="G27" s="95"/>
      <c r="H27" s="95"/>
      <c r="I27" s="95"/>
      <c r="J27" s="95"/>
      <c r="K27" s="86"/>
      <c r="L27" s="86"/>
      <c r="M27" s="86"/>
      <c r="N27" s="74"/>
    </row>
    <row r="28" spans="1:14" ht="19.5" x14ac:dyDescent="0.3">
      <c r="A28" s="91">
        <v>24</v>
      </c>
      <c r="B28" s="92">
        <v>31.9</v>
      </c>
      <c r="C28" s="92">
        <v>165</v>
      </c>
      <c r="D28" s="93">
        <f t="shared" si="0"/>
        <v>32.234323827094855</v>
      </c>
      <c r="E28" s="94">
        <f t="shared" si="1"/>
        <v>-0.33432382709485609</v>
      </c>
      <c r="F28" s="94">
        <f t="shared" si="2"/>
        <v>0.33432382709485609</v>
      </c>
      <c r="G28" s="95"/>
      <c r="H28" s="95"/>
      <c r="I28" s="95"/>
      <c r="J28" s="95"/>
      <c r="K28" s="86"/>
      <c r="L28" s="86"/>
      <c r="M28" s="86"/>
      <c r="N28" s="74"/>
    </row>
    <row r="29" spans="1:14" ht="19.5" x14ac:dyDescent="0.3">
      <c r="A29" s="91">
        <v>25</v>
      </c>
      <c r="B29" s="92">
        <v>37.799999999999997</v>
      </c>
      <c r="C29" s="92">
        <v>245</v>
      </c>
      <c r="D29" s="93">
        <f t="shared" si="0"/>
        <v>38.846100305408754</v>
      </c>
      <c r="E29" s="94">
        <f t="shared" si="1"/>
        <v>-1.046100305408757</v>
      </c>
      <c r="F29" s="94">
        <f t="shared" si="2"/>
        <v>1.046100305408757</v>
      </c>
      <c r="G29" s="95"/>
      <c r="H29" s="95"/>
      <c r="I29" s="95"/>
      <c r="J29" s="95"/>
      <c r="K29" s="86"/>
      <c r="L29" s="86"/>
      <c r="M29" s="86"/>
      <c r="N29" s="74"/>
    </row>
    <row r="30" spans="1:14" ht="19.5" x14ac:dyDescent="0.3">
      <c r="A30" s="91">
        <v>26</v>
      </c>
      <c r="B30" s="92">
        <v>31.5</v>
      </c>
      <c r="C30" s="92">
        <v>150</v>
      </c>
      <c r="D30" s="93">
        <f t="shared" si="0"/>
        <v>30.994615737410996</v>
      </c>
      <c r="E30" s="94">
        <f t="shared" si="1"/>
        <v>0.50538426258900415</v>
      </c>
      <c r="F30" s="94">
        <f t="shared" si="2"/>
        <v>0.50538426258900415</v>
      </c>
      <c r="G30" s="95"/>
      <c r="H30" s="95"/>
      <c r="I30" s="95"/>
      <c r="J30" s="95"/>
      <c r="K30" s="86"/>
      <c r="L30" s="86"/>
      <c r="M30" s="86"/>
      <c r="N30" s="74"/>
    </row>
    <row r="31" spans="1:14" ht="19.5" x14ac:dyDescent="0.3">
      <c r="A31" s="91">
        <v>27</v>
      </c>
      <c r="B31" s="92">
        <v>27.6</v>
      </c>
      <c r="C31" s="92">
        <v>100</v>
      </c>
      <c r="D31" s="93">
        <f t="shared" si="0"/>
        <v>26.862255438464807</v>
      </c>
      <c r="E31" s="94">
        <f t="shared" si="1"/>
        <v>0.73774456153519452</v>
      </c>
      <c r="F31" s="94">
        <f t="shared" si="2"/>
        <v>0.73774456153519452</v>
      </c>
      <c r="G31" s="95"/>
      <c r="H31" s="95"/>
      <c r="I31" s="95"/>
      <c r="J31" s="95"/>
      <c r="K31" s="86"/>
      <c r="L31" s="86"/>
      <c r="M31" s="86"/>
      <c r="N31" s="74"/>
    </row>
    <row r="32" spans="1:14" ht="19.5" x14ac:dyDescent="0.3">
      <c r="A32" s="91">
        <v>28</v>
      </c>
      <c r="B32" s="92">
        <v>35.700000000000003</v>
      </c>
      <c r="C32" s="92">
        <v>205</v>
      </c>
      <c r="D32" s="93">
        <f t="shared" si="0"/>
        <v>35.540212066251804</v>
      </c>
      <c r="E32" s="94">
        <f t="shared" si="1"/>
        <v>0.15978793374819844</v>
      </c>
      <c r="F32" s="94">
        <f t="shared" si="2"/>
        <v>0.15978793374819844</v>
      </c>
      <c r="G32" s="95"/>
      <c r="H32" s="95"/>
      <c r="I32" s="95"/>
      <c r="J32" s="95"/>
      <c r="K32" s="86"/>
      <c r="L32" s="86"/>
      <c r="M32" s="86"/>
      <c r="N32" s="74"/>
    </row>
    <row r="33" spans="1:14" ht="19.5" x14ac:dyDescent="0.3">
      <c r="A33" s="91">
        <v>29</v>
      </c>
      <c r="B33" s="92">
        <v>40.799999999999997</v>
      </c>
      <c r="C33" s="92">
        <v>278</v>
      </c>
      <c r="D33" s="93">
        <f t="shared" si="0"/>
        <v>41.573458102713246</v>
      </c>
      <c r="E33" s="94">
        <f t="shared" si="1"/>
        <v>-0.77345810271324922</v>
      </c>
      <c r="F33" s="94">
        <f t="shared" si="2"/>
        <v>0.77345810271324922</v>
      </c>
      <c r="G33" s="95"/>
      <c r="H33" s="95"/>
      <c r="I33" s="95"/>
      <c r="J33" s="95"/>
      <c r="K33" s="86"/>
      <c r="L33" s="86"/>
      <c r="M33" s="86"/>
      <c r="N33" s="74"/>
    </row>
    <row r="34" spans="1:14" ht="19.5" x14ac:dyDescent="0.3">
      <c r="A34" s="91">
        <v>30</v>
      </c>
      <c r="B34" s="92">
        <v>46.2</v>
      </c>
      <c r="C34" s="92">
        <v>320</v>
      </c>
      <c r="D34" s="93">
        <f t="shared" si="0"/>
        <v>45.044640753828048</v>
      </c>
      <c r="E34" s="94">
        <f t="shared" si="1"/>
        <v>1.1553592461719546</v>
      </c>
      <c r="F34" s="94">
        <f t="shared" si="2"/>
        <v>1.1553592461719546</v>
      </c>
      <c r="G34" s="95"/>
      <c r="H34" s="95"/>
      <c r="I34" s="95"/>
      <c r="J34" s="95"/>
      <c r="K34" s="86"/>
      <c r="L34" s="86"/>
      <c r="M34" s="86"/>
      <c r="N34" s="74"/>
    </row>
    <row r="35" spans="1:14" x14ac:dyDescent="0.2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</row>
    <row r="36" spans="1:14" x14ac:dyDescent="0.2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</row>
    <row r="37" spans="1:14" x14ac:dyDescent="0.2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</row>
    <row r="38" spans="1:14" x14ac:dyDescent="0.2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</row>
    <row r="39" spans="1:14" x14ac:dyDescent="0.2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7" spans="1:14" x14ac:dyDescent="0.2">
      <c r="H47" s="19"/>
      <c r="I47" s="19"/>
      <c r="J47" s="19"/>
    </row>
    <row r="48" spans="1:14" x14ac:dyDescent="0.2">
      <c r="H48" s="12"/>
      <c r="I48" s="12"/>
      <c r="J48" s="12"/>
    </row>
    <row r="49" spans="6:10" x14ac:dyDescent="0.2">
      <c r="H49" s="4"/>
      <c r="I49" s="4"/>
      <c r="J49" s="4"/>
    </row>
    <row r="50" spans="6:10" x14ac:dyDescent="0.2">
      <c r="H50" s="4"/>
      <c r="I50" s="4"/>
      <c r="J50" s="4"/>
    </row>
    <row r="52" spans="6:10" x14ac:dyDescent="0.2">
      <c r="H52" s="8"/>
      <c r="I52" s="8"/>
      <c r="J52" s="8"/>
    </row>
    <row r="53" spans="6:10" x14ac:dyDescent="0.2">
      <c r="H53" s="4"/>
      <c r="I53" s="4"/>
      <c r="J53" s="4"/>
    </row>
    <row r="54" spans="6:10" x14ac:dyDescent="0.2">
      <c r="H54" s="4"/>
      <c r="I54" s="4"/>
      <c r="J54" s="4"/>
    </row>
    <row r="55" spans="6:10" x14ac:dyDescent="0.2">
      <c r="F55" s="9"/>
      <c r="G55" s="9"/>
      <c r="H55" s="9"/>
      <c r="I55" s="9"/>
      <c r="J55" s="9"/>
    </row>
  </sheetData>
  <phoneticPr fontId="0" type="noConversion"/>
  <pageMargins left="0.43" right="0.17" top="0.35" bottom="1" header="0" footer="0"/>
  <pageSetup paperSize="9"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1"/>
  <sheetViews>
    <sheetView showGridLines="0" topLeftCell="A20" workbookViewId="0">
      <selection activeCell="M39" sqref="M39"/>
    </sheetView>
  </sheetViews>
  <sheetFormatPr baseColWidth="10" defaultColWidth="11.42578125" defaultRowHeight="12.75" x14ac:dyDescent="0.2"/>
  <sheetData>
    <row r="1" spans="1:11" ht="15.75" x14ac:dyDescent="0.25">
      <c r="A1" s="15" t="s">
        <v>29</v>
      </c>
    </row>
    <row r="6" spans="1:11" x14ac:dyDescent="0.2">
      <c r="J6" s="9"/>
      <c r="K6" s="9"/>
    </row>
    <row r="7" spans="1:11" x14ac:dyDescent="0.2">
      <c r="J7" s="9"/>
      <c r="K7" s="9"/>
    </row>
    <row r="8" spans="1:11" x14ac:dyDescent="0.2">
      <c r="J8" s="9"/>
      <c r="K8" s="9"/>
    </row>
    <row r="9" spans="1:11" x14ac:dyDescent="0.2">
      <c r="J9" s="9"/>
      <c r="K9" s="9"/>
    </row>
    <row r="10" spans="1:11" x14ac:dyDescent="0.2">
      <c r="J10" s="9"/>
      <c r="K10" s="9"/>
    </row>
    <row r="11" spans="1:11" x14ac:dyDescent="0.2">
      <c r="J11" s="9"/>
      <c r="K11" s="9"/>
    </row>
  </sheetData>
  <phoneticPr fontId="0" type="noConversion"/>
  <pageMargins left="0.36" right="0.22" top="0.39" bottom="1" header="0" footer="0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2" sqref="C12"/>
    </sheetView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5"/>
  <sheetViews>
    <sheetView showGridLines="0" zoomScale="70" workbookViewId="0">
      <selection activeCell="T9" sqref="T9"/>
    </sheetView>
  </sheetViews>
  <sheetFormatPr baseColWidth="10" defaultColWidth="11.42578125" defaultRowHeight="12.75" x14ac:dyDescent="0.2"/>
  <cols>
    <col min="1" max="1" width="3.28515625" customWidth="1"/>
    <col min="2" max="11" width="11.42578125" customWidth="1"/>
    <col min="12" max="12" width="12.85546875" customWidth="1"/>
  </cols>
  <sheetData>
    <row r="1" spans="2:18" ht="19.5" x14ac:dyDescent="0.3">
      <c r="B1" s="85" t="s">
        <v>96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2:18" ht="14.25" x14ac:dyDescent="0.25"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2:18" ht="15.75" x14ac:dyDescent="0.25">
      <c r="B3" s="140" t="s">
        <v>32</v>
      </c>
      <c r="C3" s="140"/>
      <c r="D3" s="140"/>
      <c r="E3" s="141" t="s">
        <v>33</v>
      </c>
      <c r="F3" s="141"/>
      <c r="G3" s="141"/>
      <c r="H3" s="141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2:18" ht="31.5" x14ac:dyDescent="0.25">
      <c r="B4" s="113" t="s">
        <v>31</v>
      </c>
      <c r="C4" s="114" t="s">
        <v>69</v>
      </c>
      <c r="D4" s="115" t="s">
        <v>30</v>
      </c>
      <c r="E4" s="116" t="s">
        <v>69</v>
      </c>
      <c r="F4" s="117" t="s">
        <v>34</v>
      </c>
      <c r="G4" s="118" t="s">
        <v>30</v>
      </c>
      <c r="H4" s="117" t="s">
        <v>35</v>
      </c>
      <c r="I4" s="112" t="s">
        <v>36</v>
      </c>
      <c r="J4" s="112" t="s">
        <v>99</v>
      </c>
      <c r="K4" s="83"/>
      <c r="L4" s="83"/>
      <c r="M4" s="83"/>
      <c r="N4" s="83"/>
      <c r="O4" s="83"/>
      <c r="P4" s="83"/>
      <c r="Q4" s="83"/>
      <c r="R4" s="83"/>
    </row>
    <row r="5" spans="2:18" ht="15.75" x14ac:dyDescent="0.25">
      <c r="B5" s="119">
        <v>1</v>
      </c>
      <c r="C5" s="120">
        <v>135</v>
      </c>
      <c r="D5" s="78">
        <v>0.45490764772713632</v>
      </c>
      <c r="E5" s="121">
        <v>100</v>
      </c>
      <c r="F5" s="122">
        <v>27</v>
      </c>
      <c r="G5" s="123">
        <v>2.6976036357183375E-2</v>
      </c>
      <c r="H5" s="122">
        <v>20</v>
      </c>
      <c r="I5" s="124">
        <f t="shared" ref="I5:I34" si="0">+F5-H5</f>
        <v>7</v>
      </c>
      <c r="J5" s="124">
        <f t="shared" ref="J5:J34" si="1">+I5*I5</f>
        <v>49</v>
      </c>
      <c r="K5" s="83"/>
      <c r="L5" s="83"/>
      <c r="M5" s="83"/>
      <c r="N5" s="83"/>
      <c r="O5" s="83"/>
      <c r="P5" s="83"/>
      <c r="Q5" s="83"/>
      <c r="R5" s="83"/>
    </row>
    <row r="6" spans="2:18" ht="15.75" x14ac:dyDescent="0.25">
      <c r="B6" s="119">
        <v>2</v>
      </c>
      <c r="C6" s="120">
        <v>150</v>
      </c>
      <c r="D6" s="78">
        <v>0.50538426258900415</v>
      </c>
      <c r="E6" s="121">
        <v>120</v>
      </c>
      <c r="F6" s="122">
        <v>21</v>
      </c>
      <c r="G6" s="123">
        <v>2.8887186382718255E-2</v>
      </c>
      <c r="H6" s="122">
        <v>17</v>
      </c>
      <c r="I6" s="124">
        <f t="shared" si="0"/>
        <v>4</v>
      </c>
      <c r="J6" s="124">
        <f t="shared" si="1"/>
        <v>16</v>
      </c>
      <c r="K6" s="84"/>
      <c r="L6" s="83"/>
      <c r="M6" s="83"/>
      <c r="N6" s="83"/>
      <c r="O6" s="83"/>
      <c r="P6" s="83"/>
      <c r="Q6" s="83"/>
      <c r="R6" s="83"/>
    </row>
    <row r="7" spans="2:18" ht="15.75" x14ac:dyDescent="0.25">
      <c r="B7" s="119">
        <v>3</v>
      </c>
      <c r="C7" s="120">
        <v>300</v>
      </c>
      <c r="D7" s="78">
        <v>0.19169663424956696</v>
      </c>
      <c r="E7" s="121">
        <v>135</v>
      </c>
      <c r="F7" s="122">
        <v>1</v>
      </c>
      <c r="G7" s="123">
        <v>5.2440143010528573E-2</v>
      </c>
      <c r="H7" s="122">
        <v>5</v>
      </c>
      <c r="I7" s="124">
        <f t="shared" si="0"/>
        <v>-4</v>
      </c>
      <c r="J7" s="124">
        <f t="shared" si="1"/>
        <v>16</v>
      </c>
      <c r="K7" s="84"/>
      <c r="L7" s="83"/>
      <c r="M7" s="83"/>
      <c r="N7" s="83"/>
      <c r="O7" s="83"/>
      <c r="P7" s="83"/>
      <c r="Q7" s="83"/>
      <c r="R7" s="83"/>
    </row>
    <row r="8" spans="2:18" ht="15.75" x14ac:dyDescent="0.25">
      <c r="B8" s="119">
        <v>4</v>
      </c>
      <c r="C8" s="120">
        <v>225</v>
      </c>
      <c r="D8" s="78">
        <v>0.29315618583028424</v>
      </c>
      <c r="E8" s="121">
        <v>140</v>
      </c>
      <c r="F8" s="122">
        <v>10</v>
      </c>
      <c r="G8" s="123">
        <v>6.6684126041046454E-2</v>
      </c>
      <c r="H8" s="122">
        <v>13</v>
      </c>
      <c r="I8" s="124">
        <f t="shared" si="0"/>
        <v>-3</v>
      </c>
      <c r="J8" s="124">
        <f t="shared" si="1"/>
        <v>9</v>
      </c>
      <c r="K8" s="84"/>
      <c r="L8" s="83"/>
      <c r="M8" s="83"/>
      <c r="N8" s="83"/>
      <c r="O8" s="125"/>
      <c r="P8" s="83"/>
      <c r="Q8" s="83"/>
      <c r="R8" s="83"/>
    </row>
    <row r="9" spans="2:18" ht="15.75" x14ac:dyDescent="0.25">
      <c r="B9" s="119">
        <v>5</v>
      </c>
      <c r="C9" s="120">
        <v>170</v>
      </c>
      <c r="D9" s="78">
        <v>5.2440143010528573E-2</v>
      </c>
      <c r="E9" s="121">
        <v>145</v>
      </c>
      <c r="F9" s="122">
        <v>8</v>
      </c>
      <c r="G9" s="123">
        <v>0.15933633530337232</v>
      </c>
      <c r="H9" s="122">
        <v>9</v>
      </c>
      <c r="I9" s="124">
        <f t="shared" si="0"/>
        <v>-1</v>
      </c>
      <c r="J9" s="124">
        <f t="shared" si="1"/>
        <v>1</v>
      </c>
      <c r="K9" s="84"/>
      <c r="L9" s="83"/>
      <c r="M9" s="83"/>
      <c r="N9" s="83"/>
      <c r="O9" s="83"/>
      <c r="P9" s="83"/>
      <c r="Q9" s="83"/>
      <c r="R9" s="83"/>
    </row>
    <row r="10" spans="2:18" ht="15.75" x14ac:dyDescent="0.25">
      <c r="B10" s="119">
        <v>6</v>
      </c>
      <c r="C10" s="120">
        <v>310</v>
      </c>
      <c r="D10" s="78">
        <v>1.0181686940388062</v>
      </c>
      <c r="E10" s="121">
        <v>150</v>
      </c>
      <c r="F10" s="122">
        <v>2</v>
      </c>
      <c r="G10" s="123">
        <v>0.15978793374819844</v>
      </c>
      <c r="H10" s="122">
        <v>28</v>
      </c>
      <c r="I10" s="124">
        <f t="shared" si="0"/>
        <v>-26</v>
      </c>
      <c r="J10" s="124">
        <f t="shared" si="1"/>
        <v>676</v>
      </c>
      <c r="K10" s="84"/>
      <c r="L10" s="83"/>
      <c r="M10" s="83"/>
      <c r="N10" s="83"/>
      <c r="O10" s="83"/>
      <c r="P10" s="83"/>
      <c r="Q10" s="83"/>
      <c r="R10" s="83"/>
    </row>
    <row r="11" spans="2:18" ht="15.75" x14ac:dyDescent="0.25">
      <c r="B11" s="119">
        <v>7</v>
      </c>
      <c r="C11" s="120">
        <v>285</v>
      </c>
      <c r="D11" s="78">
        <v>0.7480114554342876</v>
      </c>
      <c r="E11" s="121">
        <v>150</v>
      </c>
      <c r="F11" s="122">
        <v>26</v>
      </c>
      <c r="G11" s="123">
        <v>0.18480044195671752</v>
      </c>
      <c r="H11" s="122">
        <v>21</v>
      </c>
      <c r="I11" s="124">
        <f t="shared" si="0"/>
        <v>5</v>
      </c>
      <c r="J11" s="124">
        <f t="shared" si="1"/>
        <v>25</v>
      </c>
      <c r="K11" s="84"/>
      <c r="L11" s="83"/>
      <c r="M11" s="83"/>
      <c r="N11" s="83"/>
      <c r="O11" s="83"/>
      <c r="P11" s="83"/>
      <c r="Q11" s="83"/>
      <c r="R11" s="83"/>
    </row>
    <row r="12" spans="2:18" ht="15.75" x14ac:dyDescent="0.25">
      <c r="B12" s="119">
        <v>8</v>
      </c>
      <c r="C12" s="120">
        <v>145</v>
      </c>
      <c r="D12" s="78">
        <v>0.38137970751637695</v>
      </c>
      <c r="E12" s="121">
        <v>165</v>
      </c>
      <c r="F12" s="122">
        <v>24</v>
      </c>
      <c r="G12" s="123">
        <v>0.19169663424956696</v>
      </c>
      <c r="H12" s="122">
        <v>3</v>
      </c>
      <c r="I12" s="124">
        <f t="shared" si="0"/>
        <v>21</v>
      </c>
      <c r="J12" s="124">
        <f t="shared" si="1"/>
        <v>441</v>
      </c>
      <c r="K12" s="83"/>
      <c r="L12" s="83"/>
      <c r="M12" s="83"/>
      <c r="N12" s="83"/>
      <c r="O12" s="83"/>
      <c r="P12" s="83"/>
      <c r="Q12" s="83"/>
      <c r="R12" s="83"/>
    </row>
    <row r="13" spans="2:18" ht="15.75" x14ac:dyDescent="0.25">
      <c r="B13" s="119">
        <v>9</v>
      </c>
      <c r="C13" s="120">
        <v>250</v>
      </c>
      <c r="D13" s="78">
        <v>0.15933633530337232</v>
      </c>
      <c r="E13" s="121">
        <v>170</v>
      </c>
      <c r="F13" s="122">
        <v>5</v>
      </c>
      <c r="G13" s="123">
        <v>0.26859527606656997</v>
      </c>
      <c r="H13" s="122">
        <v>16</v>
      </c>
      <c r="I13" s="124">
        <f t="shared" si="0"/>
        <v>-11</v>
      </c>
      <c r="J13" s="124">
        <f t="shared" si="1"/>
        <v>121</v>
      </c>
      <c r="K13" s="83"/>
      <c r="L13" s="83"/>
      <c r="M13" s="83"/>
      <c r="N13" s="83"/>
      <c r="O13" s="83"/>
      <c r="P13" s="83"/>
      <c r="Q13" s="83"/>
      <c r="R13" s="83"/>
    </row>
    <row r="14" spans="2:18" ht="15.75" x14ac:dyDescent="0.25">
      <c r="B14" s="119">
        <v>10</v>
      </c>
      <c r="C14" s="120">
        <v>140</v>
      </c>
      <c r="D14" s="78">
        <v>0.33185632237824336</v>
      </c>
      <c r="E14" s="121">
        <v>180</v>
      </c>
      <c r="F14" s="122">
        <v>12</v>
      </c>
      <c r="G14" s="123">
        <v>0.29315618583028424</v>
      </c>
      <c r="H14" s="122">
        <v>4</v>
      </c>
      <c r="I14" s="124">
        <f t="shared" si="0"/>
        <v>8</v>
      </c>
      <c r="J14" s="124">
        <f t="shared" si="1"/>
        <v>64</v>
      </c>
      <c r="K14" s="83"/>
      <c r="L14" s="83"/>
      <c r="M14" s="83"/>
      <c r="N14" s="83"/>
      <c r="O14" s="83"/>
      <c r="P14" s="83"/>
      <c r="Q14" s="83"/>
      <c r="R14" s="83"/>
    </row>
    <row r="15" spans="2:18" ht="15.75" x14ac:dyDescent="0.25">
      <c r="B15" s="119">
        <v>11</v>
      </c>
      <c r="C15" s="120">
        <v>280</v>
      </c>
      <c r="D15" s="78">
        <v>1.0612474853289058</v>
      </c>
      <c r="E15" s="121">
        <v>200</v>
      </c>
      <c r="F15" s="122">
        <v>20</v>
      </c>
      <c r="G15" s="123">
        <v>0.29360778427510326</v>
      </c>
      <c r="H15" s="122">
        <v>15</v>
      </c>
      <c r="I15" s="124">
        <f t="shared" si="0"/>
        <v>5</v>
      </c>
      <c r="J15" s="124">
        <f t="shared" si="1"/>
        <v>25</v>
      </c>
      <c r="K15" s="83"/>
      <c r="L15" s="83"/>
      <c r="M15" s="83"/>
      <c r="N15" s="83"/>
      <c r="O15" s="83"/>
      <c r="P15" s="83"/>
      <c r="Q15" s="83"/>
      <c r="R15" s="83"/>
    </row>
    <row r="16" spans="2:18" ht="15.75" x14ac:dyDescent="0.25">
      <c r="B16" s="119">
        <v>12</v>
      </c>
      <c r="C16" s="120">
        <v>180</v>
      </c>
      <c r="D16" s="78">
        <v>0.67403191677871632</v>
      </c>
      <c r="E16" s="121">
        <v>205</v>
      </c>
      <c r="F16" s="122">
        <v>28</v>
      </c>
      <c r="G16" s="123">
        <v>0.33185632237824336</v>
      </c>
      <c r="H16" s="122">
        <v>10</v>
      </c>
      <c r="I16" s="124">
        <f t="shared" si="0"/>
        <v>18</v>
      </c>
      <c r="J16" s="124">
        <f t="shared" si="1"/>
        <v>324</v>
      </c>
      <c r="K16" s="83"/>
      <c r="L16" s="83"/>
      <c r="M16" s="83"/>
      <c r="N16" s="83"/>
      <c r="O16" s="83"/>
      <c r="P16" s="83"/>
      <c r="Q16" s="83"/>
      <c r="R16" s="83"/>
    </row>
    <row r="17" spans="2:18" ht="15.75" x14ac:dyDescent="0.25">
      <c r="B17" s="119">
        <v>13</v>
      </c>
      <c r="C17" s="120">
        <v>215</v>
      </c>
      <c r="D17" s="78">
        <v>6.6684126041046454E-2</v>
      </c>
      <c r="E17" s="121">
        <v>215</v>
      </c>
      <c r="F17" s="122">
        <v>13</v>
      </c>
      <c r="G17" s="123">
        <v>0.33432382709485609</v>
      </c>
      <c r="H17" s="122">
        <v>24</v>
      </c>
      <c r="I17" s="124">
        <f t="shared" si="0"/>
        <v>-11</v>
      </c>
      <c r="J17" s="124">
        <f t="shared" si="1"/>
        <v>121</v>
      </c>
      <c r="K17" s="83"/>
      <c r="L17" s="83"/>
      <c r="M17" s="83"/>
      <c r="N17" s="83"/>
      <c r="O17" s="83"/>
      <c r="P17" s="83"/>
      <c r="Q17" s="83"/>
      <c r="R17" s="83"/>
    </row>
    <row r="18" spans="2:18" ht="15.75" x14ac:dyDescent="0.25">
      <c r="B18" s="119">
        <v>14</v>
      </c>
      <c r="C18" s="120">
        <v>235</v>
      </c>
      <c r="D18" s="78">
        <v>0.61962824561951635</v>
      </c>
      <c r="E18" s="121">
        <v>225</v>
      </c>
      <c r="F18" s="122">
        <v>4</v>
      </c>
      <c r="G18" s="123">
        <v>0.38137970751637695</v>
      </c>
      <c r="H18" s="122">
        <v>8</v>
      </c>
      <c r="I18" s="124">
        <f t="shared" si="0"/>
        <v>-4</v>
      </c>
      <c r="J18" s="124">
        <f t="shared" si="1"/>
        <v>16</v>
      </c>
      <c r="K18" s="83"/>
      <c r="L18" s="83"/>
      <c r="M18" s="83"/>
      <c r="N18" s="83"/>
      <c r="O18" s="83"/>
      <c r="P18" s="83"/>
      <c r="Q18" s="83"/>
      <c r="R18" s="83"/>
    </row>
    <row r="19" spans="2:18" ht="15.75" x14ac:dyDescent="0.25">
      <c r="B19" s="119">
        <v>15</v>
      </c>
      <c r="C19" s="120">
        <v>230</v>
      </c>
      <c r="D19" s="78">
        <v>0.29360778427510326</v>
      </c>
      <c r="E19" s="121">
        <v>230</v>
      </c>
      <c r="F19" s="122">
        <v>15</v>
      </c>
      <c r="G19" s="123">
        <v>0.45490764772713632</v>
      </c>
      <c r="H19" s="122">
        <v>1</v>
      </c>
      <c r="I19" s="124">
        <f t="shared" si="0"/>
        <v>14</v>
      </c>
      <c r="J19" s="124">
        <f t="shared" si="1"/>
        <v>196</v>
      </c>
      <c r="K19" s="83"/>
      <c r="L19" s="83"/>
      <c r="M19" s="83"/>
      <c r="N19" s="83"/>
      <c r="O19" s="83"/>
      <c r="P19" s="83"/>
      <c r="Q19" s="83"/>
      <c r="R19" s="83"/>
    </row>
    <row r="20" spans="2:18" ht="15.75" x14ac:dyDescent="0.25">
      <c r="B20" s="119">
        <v>16</v>
      </c>
      <c r="C20" s="120">
        <v>315</v>
      </c>
      <c r="D20" s="78">
        <v>0.26859527606656997</v>
      </c>
      <c r="E20" s="121">
        <v>235</v>
      </c>
      <c r="F20" s="122">
        <v>14</v>
      </c>
      <c r="G20" s="123">
        <v>0.50538426258900415</v>
      </c>
      <c r="H20" s="122">
        <v>2</v>
      </c>
      <c r="I20" s="124">
        <f t="shared" si="0"/>
        <v>12</v>
      </c>
      <c r="J20" s="124">
        <f t="shared" si="1"/>
        <v>144</v>
      </c>
      <c r="K20" s="83"/>
      <c r="L20" s="83"/>
      <c r="M20" s="83"/>
      <c r="N20" s="83"/>
      <c r="O20" s="83"/>
      <c r="P20" s="83"/>
      <c r="Q20" s="83"/>
      <c r="R20" s="83"/>
    </row>
    <row r="21" spans="2:18" ht="15.75" x14ac:dyDescent="0.25">
      <c r="B21" s="119">
        <v>17</v>
      </c>
      <c r="C21" s="120">
        <v>330</v>
      </c>
      <c r="D21" s="78">
        <v>2.8887186382718255E-2</v>
      </c>
      <c r="E21" s="121">
        <v>245</v>
      </c>
      <c r="F21" s="122">
        <v>25</v>
      </c>
      <c r="G21" s="123">
        <v>0.50538426258900415</v>
      </c>
      <c r="H21" s="122">
        <v>26</v>
      </c>
      <c r="I21" s="124">
        <f t="shared" si="0"/>
        <v>-1</v>
      </c>
      <c r="J21" s="124">
        <f t="shared" si="1"/>
        <v>1</v>
      </c>
      <c r="K21" s="83"/>
      <c r="L21" s="83"/>
      <c r="M21" s="83"/>
      <c r="N21" s="83"/>
      <c r="O21" s="83"/>
      <c r="P21" s="83"/>
      <c r="Q21" s="83"/>
      <c r="R21" s="83"/>
    </row>
    <row r="22" spans="2:18" ht="15.75" x14ac:dyDescent="0.25">
      <c r="B22" s="119">
        <v>18</v>
      </c>
      <c r="C22" s="120">
        <v>345</v>
      </c>
      <c r="D22" s="78">
        <v>1.310820903301142</v>
      </c>
      <c r="E22" s="121">
        <v>250</v>
      </c>
      <c r="F22" s="122">
        <v>9</v>
      </c>
      <c r="G22" s="123">
        <v>0.61962824561951635</v>
      </c>
      <c r="H22" s="122">
        <v>14</v>
      </c>
      <c r="I22" s="124">
        <f t="shared" si="0"/>
        <v>-5</v>
      </c>
      <c r="J22" s="124">
        <f t="shared" si="1"/>
        <v>25</v>
      </c>
      <c r="K22" s="83"/>
      <c r="L22" s="83"/>
      <c r="M22" s="83"/>
      <c r="N22" s="83"/>
      <c r="O22" s="83"/>
      <c r="P22" s="83"/>
      <c r="Q22" s="83"/>
      <c r="R22" s="83"/>
    </row>
    <row r="23" spans="2:18" ht="15.75" x14ac:dyDescent="0.25">
      <c r="B23" s="119">
        <v>19</v>
      </c>
      <c r="C23" s="120">
        <v>260</v>
      </c>
      <c r="D23" s="78">
        <v>1.1141916049073899</v>
      </c>
      <c r="E23" s="121">
        <v>250</v>
      </c>
      <c r="F23" s="122">
        <v>22</v>
      </c>
      <c r="G23" s="123">
        <v>0.67403191677871632</v>
      </c>
      <c r="H23" s="122">
        <v>12</v>
      </c>
      <c r="I23" s="124">
        <f t="shared" si="0"/>
        <v>10</v>
      </c>
      <c r="J23" s="124">
        <f t="shared" si="1"/>
        <v>100</v>
      </c>
      <c r="K23" s="83"/>
      <c r="L23" s="83"/>
      <c r="M23" s="83"/>
      <c r="N23" s="83"/>
      <c r="O23" s="83"/>
      <c r="P23" s="83"/>
      <c r="Q23" s="83"/>
      <c r="R23" s="83"/>
    </row>
    <row r="24" spans="2:18" ht="15.75" x14ac:dyDescent="0.25">
      <c r="B24" s="119">
        <v>20</v>
      </c>
      <c r="C24" s="120">
        <v>200</v>
      </c>
      <c r="D24" s="78">
        <v>2.6976036357183375E-2</v>
      </c>
      <c r="E24" s="121">
        <v>260</v>
      </c>
      <c r="F24" s="122">
        <v>19</v>
      </c>
      <c r="G24" s="123">
        <v>0.73774456153519452</v>
      </c>
      <c r="H24" s="122">
        <v>27</v>
      </c>
      <c r="I24" s="124">
        <f t="shared" si="0"/>
        <v>-8</v>
      </c>
      <c r="J24" s="124">
        <f t="shared" si="1"/>
        <v>64</v>
      </c>
      <c r="K24" s="83"/>
      <c r="L24" s="83"/>
      <c r="M24" s="83"/>
      <c r="N24" s="83"/>
      <c r="O24" s="83"/>
      <c r="P24" s="83"/>
      <c r="Q24" s="83"/>
      <c r="R24" s="83"/>
    </row>
    <row r="25" spans="2:18" ht="15.75" x14ac:dyDescent="0.25">
      <c r="B25" s="119">
        <v>21</v>
      </c>
      <c r="C25" s="120">
        <v>120</v>
      </c>
      <c r="D25" s="78">
        <v>0.18480044195671752</v>
      </c>
      <c r="E25" s="121">
        <v>278</v>
      </c>
      <c r="F25" s="122">
        <v>29</v>
      </c>
      <c r="G25" s="123">
        <v>0.7480114554342876</v>
      </c>
      <c r="H25" s="122">
        <v>7</v>
      </c>
      <c r="I25" s="124">
        <f t="shared" si="0"/>
        <v>22</v>
      </c>
      <c r="J25" s="124">
        <f t="shared" si="1"/>
        <v>484</v>
      </c>
      <c r="K25" s="83"/>
      <c r="L25" s="83"/>
      <c r="M25" s="83"/>
      <c r="N25" s="83"/>
      <c r="O25" s="83"/>
      <c r="P25" s="83"/>
      <c r="Q25" s="83"/>
      <c r="R25" s="83"/>
    </row>
    <row r="26" spans="2:18" ht="19.5" x14ac:dyDescent="0.3">
      <c r="B26" s="119">
        <v>22</v>
      </c>
      <c r="C26" s="120">
        <v>250</v>
      </c>
      <c r="D26" s="78">
        <v>1.1593363353033723</v>
      </c>
      <c r="E26" s="121">
        <v>280</v>
      </c>
      <c r="F26" s="122">
        <v>11</v>
      </c>
      <c r="G26" s="123">
        <v>0.77345810271324922</v>
      </c>
      <c r="H26" s="122">
        <v>29</v>
      </c>
      <c r="I26" s="124">
        <f t="shared" si="0"/>
        <v>-18</v>
      </c>
      <c r="J26" s="124">
        <f t="shared" si="1"/>
        <v>324</v>
      </c>
      <c r="K26" s="83"/>
      <c r="L26" s="86" t="s">
        <v>39</v>
      </c>
      <c r="M26" s="83"/>
      <c r="N26" s="83"/>
      <c r="O26" s="83"/>
      <c r="P26" s="83"/>
      <c r="Q26" s="83"/>
      <c r="R26" s="83"/>
    </row>
    <row r="27" spans="2:18" ht="15.75" x14ac:dyDescent="0.25">
      <c r="B27" s="119">
        <v>23</v>
      </c>
      <c r="C27" s="120">
        <v>355</v>
      </c>
      <c r="D27" s="78">
        <v>1.3627070369096259</v>
      </c>
      <c r="E27" s="121">
        <v>285</v>
      </c>
      <c r="F27" s="122">
        <v>7</v>
      </c>
      <c r="G27" s="123">
        <v>1.0181686940388062</v>
      </c>
      <c r="H27" s="122">
        <v>6</v>
      </c>
      <c r="I27" s="124">
        <f t="shared" si="0"/>
        <v>1</v>
      </c>
      <c r="J27" s="124">
        <f t="shared" si="1"/>
        <v>1</v>
      </c>
      <c r="K27" s="83"/>
      <c r="L27" s="83"/>
      <c r="M27" s="83"/>
      <c r="N27" s="83"/>
      <c r="O27" s="83"/>
      <c r="P27" s="83"/>
      <c r="Q27" s="83"/>
      <c r="R27" s="83"/>
    </row>
    <row r="28" spans="2:18" ht="19.5" x14ac:dyDescent="0.3">
      <c r="B28" s="119">
        <v>24</v>
      </c>
      <c r="C28" s="120">
        <v>165</v>
      </c>
      <c r="D28" s="78">
        <v>0.33432382709485609</v>
      </c>
      <c r="E28" s="121">
        <v>300</v>
      </c>
      <c r="F28" s="122">
        <v>3</v>
      </c>
      <c r="G28" s="123">
        <v>1.046100305408757</v>
      </c>
      <c r="H28" s="122">
        <v>25</v>
      </c>
      <c r="I28" s="124">
        <f t="shared" si="0"/>
        <v>-22</v>
      </c>
      <c r="J28" s="124">
        <f t="shared" si="1"/>
        <v>484</v>
      </c>
      <c r="K28" s="83"/>
      <c r="L28" s="85" t="s">
        <v>100</v>
      </c>
      <c r="M28" s="126">
        <v>0.15773081201334815</v>
      </c>
      <c r="N28" s="83"/>
      <c r="O28" s="83"/>
      <c r="P28" s="83"/>
      <c r="Q28" s="83"/>
      <c r="R28" s="83"/>
    </row>
    <row r="29" spans="2:18" ht="15.75" x14ac:dyDescent="0.25">
      <c r="B29" s="119">
        <v>25</v>
      </c>
      <c r="C29" s="120">
        <v>245</v>
      </c>
      <c r="D29" s="78">
        <v>1.046100305408757</v>
      </c>
      <c r="E29" s="121">
        <v>310</v>
      </c>
      <c r="F29" s="122">
        <v>6</v>
      </c>
      <c r="G29" s="123">
        <v>1.0612474853289058</v>
      </c>
      <c r="H29" s="122">
        <v>11</v>
      </c>
      <c r="I29" s="124">
        <f t="shared" si="0"/>
        <v>-5</v>
      </c>
      <c r="J29" s="124">
        <f t="shared" si="1"/>
        <v>25</v>
      </c>
      <c r="K29" s="83"/>
      <c r="L29" s="83"/>
      <c r="M29" s="83"/>
      <c r="N29" s="83"/>
      <c r="O29" s="83"/>
      <c r="P29" s="83"/>
      <c r="Q29" s="83"/>
      <c r="R29" s="83"/>
    </row>
    <row r="30" spans="2:18" ht="15.75" x14ac:dyDescent="0.25">
      <c r="B30" s="119">
        <v>26</v>
      </c>
      <c r="C30" s="120">
        <v>150</v>
      </c>
      <c r="D30" s="78">
        <v>0.50538426258900415</v>
      </c>
      <c r="E30" s="121">
        <v>315</v>
      </c>
      <c r="F30" s="122">
        <v>16</v>
      </c>
      <c r="G30" s="123">
        <v>1.1141916049073899</v>
      </c>
      <c r="H30" s="122">
        <v>19</v>
      </c>
      <c r="I30" s="124">
        <f t="shared" si="0"/>
        <v>-3</v>
      </c>
      <c r="J30" s="124">
        <f t="shared" si="1"/>
        <v>9</v>
      </c>
      <c r="K30" s="83"/>
      <c r="L30" s="83"/>
      <c r="M30" s="83"/>
      <c r="N30" s="83"/>
      <c r="O30" s="83"/>
      <c r="P30" s="83"/>
      <c r="Q30" s="83"/>
      <c r="R30" s="83"/>
    </row>
    <row r="31" spans="2:18" ht="15.75" x14ac:dyDescent="0.25">
      <c r="B31" s="119">
        <v>27</v>
      </c>
      <c r="C31" s="120">
        <v>100</v>
      </c>
      <c r="D31" s="78">
        <v>0.73774456153519452</v>
      </c>
      <c r="E31" s="121">
        <v>320</v>
      </c>
      <c r="F31" s="122">
        <v>30</v>
      </c>
      <c r="G31" s="123">
        <v>1.1553592461719546</v>
      </c>
      <c r="H31" s="122">
        <v>30</v>
      </c>
      <c r="I31" s="124">
        <f t="shared" si="0"/>
        <v>0</v>
      </c>
      <c r="J31" s="124">
        <f t="shared" si="1"/>
        <v>0</v>
      </c>
      <c r="K31" s="83"/>
      <c r="L31" s="83"/>
      <c r="M31" s="83"/>
      <c r="N31" s="83"/>
      <c r="O31" s="83"/>
      <c r="P31" s="83"/>
      <c r="Q31" s="83"/>
      <c r="R31" s="83"/>
    </row>
    <row r="32" spans="2:18" ht="19.5" x14ac:dyDescent="0.3">
      <c r="B32" s="119">
        <v>28</v>
      </c>
      <c r="C32" s="120">
        <v>205</v>
      </c>
      <c r="D32" s="78">
        <v>0.15978793374819844</v>
      </c>
      <c r="E32" s="121">
        <v>330</v>
      </c>
      <c r="F32" s="122">
        <v>17</v>
      </c>
      <c r="G32" s="123">
        <v>1.1593363353033723</v>
      </c>
      <c r="H32" s="122">
        <v>22</v>
      </c>
      <c r="I32" s="124">
        <f t="shared" si="0"/>
        <v>-5</v>
      </c>
      <c r="J32" s="124">
        <f t="shared" si="1"/>
        <v>25</v>
      </c>
      <c r="K32" s="83"/>
      <c r="L32" s="85" t="s">
        <v>101</v>
      </c>
      <c r="M32" s="126">
        <f>+(M28*(28^(1/2)))/((1-M28^2)^(1/2))</f>
        <v>0.8452132605813224</v>
      </c>
      <c r="N32" s="83"/>
      <c r="O32" s="83"/>
      <c r="P32" s="83"/>
      <c r="Q32" s="83"/>
      <c r="R32" s="83"/>
    </row>
    <row r="33" spans="2:18" ht="19.5" x14ac:dyDescent="0.3">
      <c r="B33" s="119">
        <v>29</v>
      </c>
      <c r="C33" s="120">
        <v>278</v>
      </c>
      <c r="D33" s="78">
        <v>0.77345810271324922</v>
      </c>
      <c r="E33" s="121">
        <v>345</v>
      </c>
      <c r="F33" s="122">
        <v>18</v>
      </c>
      <c r="G33" s="123">
        <v>1.310820903301142</v>
      </c>
      <c r="H33" s="122">
        <v>18</v>
      </c>
      <c r="I33" s="124">
        <f t="shared" si="0"/>
        <v>0</v>
      </c>
      <c r="J33" s="124">
        <f t="shared" si="1"/>
        <v>0</v>
      </c>
      <c r="K33" s="83"/>
      <c r="L33" s="85" t="s">
        <v>102</v>
      </c>
      <c r="M33" s="126">
        <f>TINV(0.05,28)</f>
        <v>2.0484071417952445</v>
      </c>
      <c r="N33" s="83"/>
      <c r="O33" s="83"/>
      <c r="P33" s="83"/>
      <c r="Q33" s="83"/>
      <c r="R33" s="83"/>
    </row>
    <row r="34" spans="2:18" ht="15.75" x14ac:dyDescent="0.25">
      <c r="B34" s="119">
        <v>30</v>
      </c>
      <c r="C34" s="120">
        <v>320</v>
      </c>
      <c r="D34" s="78">
        <v>1.1553592461719546</v>
      </c>
      <c r="E34" s="121">
        <v>355</v>
      </c>
      <c r="F34" s="122">
        <v>23</v>
      </c>
      <c r="G34" s="123">
        <v>1.3627070369096259</v>
      </c>
      <c r="H34" s="122">
        <v>23</v>
      </c>
      <c r="I34" s="124">
        <f t="shared" si="0"/>
        <v>0</v>
      </c>
      <c r="J34" s="124">
        <f t="shared" si="1"/>
        <v>0</v>
      </c>
      <c r="K34" s="83"/>
      <c r="L34" s="83"/>
      <c r="M34" s="83"/>
      <c r="N34" s="83"/>
      <c r="O34" s="83"/>
      <c r="P34" s="83"/>
      <c r="Q34" s="83"/>
      <c r="R34" s="83"/>
    </row>
    <row r="35" spans="2:18" ht="15.75" x14ac:dyDescent="0.25">
      <c r="B35" s="83"/>
      <c r="C35" s="83"/>
      <c r="D35" s="83"/>
      <c r="E35" s="83"/>
      <c r="F35" s="83"/>
      <c r="G35" s="83"/>
      <c r="H35" s="83"/>
      <c r="I35" s="127" t="s">
        <v>38</v>
      </c>
      <c r="J35" s="128">
        <f>+SUM(J5:J34)</f>
        <v>3786</v>
      </c>
      <c r="K35" s="83"/>
      <c r="L35" s="83"/>
      <c r="M35" s="83"/>
      <c r="N35" s="83"/>
      <c r="O35" s="83"/>
      <c r="P35" s="83"/>
      <c r="Q35" s="83"/>
      <c r="R35" s="83"/>
    </row>
    <row r="36" spans="2:18" ht="15.75" x14ac:dyDescent="0.25">
      <c r="B36" s="83"/>
      <c r="C36" s="83"/>
      <c r="D36" s="83"/>
      <c r="E36" s="83"/>
      <c r="F36" s="83"/>
      <c r="G36" s="83"/>
      <c r="H36" s="83"/>
      <c r="I36" s="77"/>
      <c r="J36" s="129" t="s">
        <v>37</v>
      </c>
      <c r="K36" s="83"/>
      <c r="L36" s="83"/>
      <c r="M36" s="83"/>
      <c r="N36" s="83"/>
      <c r="O36" s="83"/>
      <c r="P36" s="83"/>
      <c r="Q36" s="83"/>
      <c r="R36" s="83"/>
    </row>
    <row r="37" spans="2:18" ht="15.75" x14ac:dyDescent="0.25">
      <c r="B37" s="83"/>
      <c r="C37" s="83"/>
      <c r="D37" s="83"/>
      <c r="E37" s="83"/>
      <c r="F37" s="83"/>
      <c r="G37" s="83"/>
      <c r="H37" s="83"/>
      <c r="I37" s="76"/>
      <c r="J37" s="130"/>
      <c r="K37" s="83"/>
      <c r="L37" s="83"/>
      <c r="M37" s="83"/>
      <c r="N37" s="83"/>
      <c r="O37" s="83"/>
      <c r="P37" s="83"/>
      <c r="Q37" s="83"/>
      <c r="R37" s="83"/>
    </row>
    <row r="38" spans="2:18" ht="14.25" x14ac:dyDescent="0.25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spans="2:18" ht="14.25" x14ac:dyDescent="0.25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</row>
    <row r="40" spans="2:18" ht="14.25" x14ac:dyDescent="0.25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</row>
    <row r="41" spans="2:18" ht="14.25" x14ac:dyDescent="0.25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</row>
    <row r="52" spans="1:1" x14ac:dyDescent="0.2">
      <c r="A52" s="8"/>
    </row>
    <row r="53" spans="1:1" x14ac:dyDescent="0.2">
      <c r="A53" s="4"/>
    </row>
    <row r="54" spans="1:1" x14ac:dyDescent="0.2">
      <c r="A54" s="4"/>
    </row>
    <row r="55" spans="1:1" x14ac:dyDescent="0.2">
      <c r="A55" s="9"/>
    </row>
  </sheetData>
  <mergeCells count="2">
    <mergeCell ref="B3:D3"/>
    <mergeCell ref="E3:H3"/>
  </mergeCells>
  <phoneticPr fontId="0" type="noConversion"/>
  <pageMargins left="0.75" right="0.75" top="1" bottom="1" header="0" footer="0"/>
  <pageSetup paperSize="9" scale="66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11</xdr:col>
                <xdr:colOff>800100</xdr:colOff>
                <xdr:row>10</xdr:row>
                <xdr:rowOff>19050</xdr:rowOff>
              </from>
              <to>
                <xdr:col>13</xdr:col>
                <xdr:colOff>752475</xdr:colOff>
                <xdr:row>14</xdr:row>
                <xdr:rowOff>104775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8194" r:id="rId6">
          <objectPr defaultSize="0" autoPict="0" r:id="rId7">
            <anchor moveWithCells="1" sizeWithCells="1">
              <from>
                <xdr:col>13</xdr:col>
                <xdr:colOff>561975</xdr:colOff>
                <xdr:row>27</xdr:row>
                <xdr:rowOff>19050</xdr:rowOff>
              </from>
              <to>
                <xdr:col>16</xdr:col>
                <xdr:colOff>190500</xdr:colOff>
                <xdr:row>30</xdr:row>
                <xdr:rowOff>142875</xdr:rowOff>
              </to>
            </anchor>
          </objectPr>
        </oleObject>
      </mc:Choice>
      <mc:Fallback>
        <oleObject progId="Equation.3" shapeId="819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50"/>
  <sheetViews>
    <sheetView showGridLines="0" zoomScale="85" workbookViewId="0">
      <selection activeCell="M12" sqref="M12"/>
    </sheetView>
  </sheetViews>
  <sheetFormatPr baseColWidth="10" defaultColWidth="11.42578125" defaultRowHeight="12.75" x14ac:dyDescent="0.2"/>
  <cols>
    <col min="1" max="5" width="11.42578125" customWidth="1"/>
    <col min="6" max="6" width="12.5703125" bestFit="1" customWidth="1"/>
  </cols>
  <sheetData>
    <row r="1" spans="1:11" s="15" customFormat="1" ht="18" x14ac:dyDescent="0.25">
      <c r="A1" s="18" t="s">
        <v>68</v>
      </c>
    </row>
    <row r="2" spans="1:11" x14ac:dyDescent="0.2">
      <c r="A2" s="20" t="s">
        <v>40</v>
      </c>
    </row>
    <row r="3" spans="1:11" x14ac:dyDescent="0.2">
      <c r="A3" t="s">
        <v>41</v>
      </c>
    </row>
    <row r="4" spans="1:11" ht="18" x14ac:dyDescent="0.3">
      <c r="C4" s="21" t="s">
        <v>47</v>
      </c>
    </row>
    <row r="6" spans="1:11" x14ac:dyDescent="0.2">
      <c r="A6" s="22" t="s">
        <v>42</v>
      </c>
      <c r="J6" s="9"/>
      <c r="K6" s="9"/>
    </row>
    <row r="7" spans="1:11" ht="15" x14ac:dyDescent="0.25">
      <c r="A7" t="s">
        <v>43</v>
      </c>
      <c r="J7" s="9"/>
      <c r="K7" s="9"/>
    </row>
    <row r="8" spans="1:11" ht="15" x14ac:dyDescent="0.25">
      <c r="A8" t="s">
        <v>44</v>
      </c>
      <c r="J8" s="9"/>
      <c r="K8" s="9"/>
    </row>
    <row r="9" spans="1:11" x14ac:dyDescent="0.2">
      <c r="A9" t="s">
        <v>45</v>
      </c>
      <c r="J9" s="9"/>
      <c r="K9" s="9"/>
    </row>
    <row r="10" spans="1:11" x14ac:dyDescent="0.2">
      <c r="A10" t="s">
        <v>46</v>
      </c>
      <c r="J10" s="9"/>
      <c r="K10" s="9"/>
    </row>
    <row r="11" spans="1:11" x14ac:dyDescent="0.2">
      <c r="J11" s="9"/>
      <c r="K11" s="9"/>
    </row>
    <row r="18" spans="1:7" x14ac:dyDescent="0.2">
      <c r="A18" s="13" t="s">
        <v>48</v>
      </c>
    </row>
    <row r="19" spans="1:7" ht="21" x14ac:dyDescent="0.35">
      <c r="E19" s="17" t="s">
        <v>93</v>
      </c>
    </row>
    <row r="20" spans="1:7" ht="15.75" x14ac:dyDescent="0.2">
      <c r="A20" s="14" t="s">
        <v>0</v>
      </c>
      <c r="B20" s="1" t="s">
        <v>1</v>
      </c>
      <c r="C20" s="1" t="s">
        <v>2</v>
      </c>
    </row>
    <row r="21" spans="1:7" ht="15.75" x14ac:dyDescent="0.25">
      <c r="A21" s="2">
        <v>1</v>
      </c>
      <c r="B21" s="3">
        <v>27.6</v>
      </c>
      <c r="C21" s="3">
        <v>100</v>
      </c>
      <c r="E21" s="25" t="s">
        <v>94</v>
      </c>
      <c r="G21" s="26">
        <v>10.718290839350166</v>
      </c>
    </row>
    <row r="22" spans="1:7" ht="15.75" x14ac:dyDescent="0.25">
      <c r="A22" s="2">
        <v>2</v>
      </c>
      <c r="B22" s="3">
        <v>28.7</v>
      </c>
      <c r="C22" s="3">
        <v>120</v>
      </c>
      <c r="E22" s="11" t="s">
        <v>95</v>
      </c>
      <c r="G22" s="26">
        <v>1.5965380116959147</v>
      </c>
    </row>
    <row r="23" spans="1:7" ht="15.75" x14ac:dyDescent="0.25">
      <c r="A23" s="2">
        <v>3</v>
      </c>
      <c r="B23" s="3">
        <v>29.3</v>
      </c>
      <c r="C23" s="3">
        <v>135</v>
      </c>
      <c r="E23" s="11" t="s">
        <v>49</v>
      </c>
      <c r="G23" s="28">
        <f>+(30-7-2)/2</f>
        <v>10.5</v>
      </c>
    </row>
    <row r="24" spans="1:7" ht="15.75" x14ac:dyDescent="0.2">
      <c r="A24" s="2">
        <v>4</v>
      </c>
      <c r="B24" s="3">
        <v>30.5</v>
      </c>
      <c r="C24" s="3">
        <v>140</v>
      </c>
    </row>
    <row r="25" spans="1:7" ht="15.75" x14ac:dyDescent="0.25">
      <c r="A25" s="2">
        <v>5</v>
      </c>
      <c r="B25" s="3">
        <v>30.2</v>
      </c>
      <c r="C25" s="3">
        <v>145</v>
      </c>
      <c r="E25" s="11" t="s">
        <v>51</v>
      </c>
      <c r="G25" s="27">
        <f>+G21/G22</f>
        <v>6.7134579702018584</v>
      </c>
    </row>
    <row r="26" spans="1:7" ht="15.75" x14ac:dyDescent="0.25">
      <c r="A26" s="2">
        <v>6</v>
      </c>
      <c r="B26" s="3">
        <v>31.5</v>
      </c>
      <c r="C26" s="3">
        <v>150</v>
      </c>
      <c r="E26" s="11" t="s">
        <v>50</v>
      </c>
      <c r="G26" s="27">
        <f>FINV(0.05,11,11)</f>
        <v>2.8179304699530876</v>
      </c>
    </row>
    <row r="27" spans="1:7" ht="15.75" x14ac:dyDescent="0.2">
      <c r="A27" s="2">
        <v>7</v>
      </c>
      <c r="B27" s="3">
        <v>31.5</v>
      </c>
      <c r="C27" s="3">
        <v>150</v>
      </c>
    </row>
    <row r="28" spans="1:7" ht="15.75" x14ac:dyDescent="0.2">
      <c r="A28" s="2">
        <v>8</v>
      </c>
      <c r="B28" s="3">
        <v>31.9</v>
      </c>
      <c r="C28" s="3">
        <v>165</v>
      </c>
    </row>
    <row r="29" spans="1:7" ht="15.75" x14ac:dyDescent="0.2">
      <c r="A29" s="2">
        <v>9</v>
      </c>
      <c r="B29" s="3">
        <v>32.700000000000003</v>
      </c>
      <c r="C29" s="3">
        <v>170</v>
      </c>
    </row>
    <row r="30" spans="1:7" ht="15.75" x14ac:dyDescent="0.2">
      <c r="A30" s="2">
        <v>10</v>
      </c>
      <c r="B30" s="3">
        <v>32.799999999999997</v>
      </c>
      <c r="C30" s="3">
        <v>180</v>
      </c>
    </row>
    <row r="31" spans="1:7" ht="15.75" x14ac:dyDescent="0.2">
      <c r="A31" s="2">
        <v>11</v>
      </c>
      <c r="B31" s="3">
        <v>35.1</v>
      </c>
      <c r="C31" s="3">
        <v>200</v>
      </c>
    </row>
    <row r="32" spans="1:7" ht="15.75" x14ac:dyDescent="0.2">
      <c r="A32" s="23">
        <v>12</v>
      </c>
      <c r="B32" s="24">
        <v>35.700000000000003</v>
      </c>
      <c r="C32" s="24">
        <v>205</v>
      </c>
    </row>
    <row r="33" spans="1:3" ht="15.75" x14ac:dyDescent="0.2">
      <c r="A33" s="23">
        <v>13</v>
      </c>
      <c r="B33" s="24">
        <v>36.299999999999997</v>
      </c>
      <c r="C33" s="24">
        <v>215</v>
      </c>
    </row>
    <row r="34" spans="1:3" ht="15.75" x14ac:dyDescent="0.2">
      <c r="A34" s="23">
        <v>14</v>
      </c>
      <c r="B34" s="24">
        <v>36.9</v>
      </c>
      <c r="C34" s="24">
        <v>225</v>
      </c>
    </row>
    <row r="35" spans="1:3" ht="15.75" x14ac:dyDescent="0.2">
      <c r="A35" s="23">
        <v>15</v>
      </c>
      <c r="B35" s="24">
        <v>37.9</v>
      </c>
      <c r="C35" s="24">
        <v>230</v>
      </c>
    </row>
    <row r="36" spans="1:3" ht="15.75" x14ac:dyDescent="0.2">
      <c r="A36" s="23">
        <v>16</v>
      </c>
      <c r="B36" s="24">
        <v>37.4</v>
      </c>
      <c r="C36" s="24">
        <v>235</v>
      </c>
    </row>
    <row r="37" spans="1:3" ht="15.75" x14ac:dyDescent="0.2">
      <c r="A37" s="23">
        <v>17</v>
      </c>
      <c r="B37" s="24">
        <v>37.799999999999997</v>
      </c>
      <c r="C37" s="24">
        <v>245</v>
      </c>
    </row>
    <row r="38" spans="1:3" ht="15.75" x14ac:dyDescent="0.2">
      <c r="A38" s="23">
        <v>18</v>
      </c>
      <c r="B38" s="24">
        <v>39.1</v>
      </c>
      <c r="C38" s="24">
        <v>250</v>
      </c>
    </row>
    <row r="39" spans="1:3" ht="15.75" x14ac:dyDescent="0.2">
      <c r="A39" s="2">
        <v>19</v>
      </c>
      <c r="B39" s="3">
        <v>38.1</v>
      </c>
      <c r="C39" s="3">
        <v>250</v>
      </c>
    </row>
    <row r="40" spans="1:3" ht="15.75" x14ac:dyDescent="0.2">
      <c r="A40" s="2">
        <v>20</v>
      </c>
      <c r="B40" s="3">
        <v>41.2</v>
      </c>
      <c r="C40" s="3">
        <v>260</v>
      </c>
    </row>
    <row r="41" spans="1:3" ht="15.75" x14ac:dyDescent="0.2">
      <c r="A41" s="2">
        <v>21</v>
      </c>
      <c r="B41" s="3">
        <v>40.799999999999997</v>
      </c>
      <c r="C41" s="3">
        <v>278</v>
      </c>
    </row>
    <row r="42" spans="1:3" ht="15.75" x14ac:dyDescent="0.2">
      <c r="A42" s="2">
        <v>22</v>
      </c>
      <c r="B42" s="3">
        <v>42.8</v>
      </c>
      <c r="C42" s="3">
        <v>280</v>
      </c>
    </row>
    <row r="43" spans="1:3" ht="15.75" x14ac:dyDescent="0.2">
      <c r="A43" s="2">
        <v>23</v>
      </c>
      <c r="B43" s="3">
        <v>42.9</v>
      </c>
      <c r="C43" s="3">
        <v>285</v>
      </c>
    </row>
    <row r="44" spans="1:3" ht="15.75" x14ac:dyDescent="0.2">
      <c r="A44" s="2">
        <v>24</v>
      </c>
      <c r="B44" s="3">
        <v>43.2</v>
      </c>
      <c r="C44" s="3">
        <v>300</v>
      </c>
    </row>
    <row r="45" spans="1:3" ht="15.75" x14ac:dyDescent="0.2">
      <c r="A45" s="2">
        <v>25</v>
      </c>
      <c r="B45" s="3">
        <v>43.2</v>
      </c>
      <c r="C45" s="3">
        <v>310</v>
      </c>
    </row>
    <row r="46" spans="1:3" ht="15.75" x14ac:dyDescent="0.2">
      <c r="A46" s="2">
        <v>26</v>
      </c>
      <c r="B46" s="3">
        <v>44.9</v>
      </c>
      <c r="C46" s="3">
        <v>315</v>
      </c>
    </row>
    <row r="47" spans="1:3" ht="15.75" x14ac:dyDescent="0.2">
      <c r="A47" s="2">
        <v>27</v>
      </c>
      <c r="B47" s="3">
        <v>46.2</v>
      </c>
      <c r="C47" s="3">
        <v>320</v>
      </c>
    </row>
    <row r="48" spans="1:3" ht="15.75" x14ac:dyDescent="0.2">
      <c r="A48" s="2">
        <v>28</v>
      </c>
      <c r="B48" s="3">
        <v>45.9</v>
      </c>
      <c r="C48" s="3">
        <v>330</v>
      </c>
    </row>
    <row r="49" spans="1:3" ht="15.75" x14ac:dyDescent="0.2">
      <c r="A49" s="2">
        <v>29</v>
      </c>
      <c r="B49" s="3">
        <v>45.8</v>
      </c>
      <c r="C49" s="3">
        <v>345</v>
      </c>
    </row>
    <row r="50" spans="1:3" ht="15.75" x14ac:dyDescent="0.2">
      <c r="A50" s="2">
        <v>30</v>
      </c>
      <c r="B50" s="3">
        <v>49.3</v>
      </c>
      <c r="C50" s="3">
        <v>355</v>
      </c>
    </row>
  </sheetData>
  <phoneticPr fontId="0" type="noConversion"/>
  <pageMargins left="0.36" right="0.75" top="0.47" bottom="1" header="0" footer="0"/>
  <pageSetup paperSize="9"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autoPict="0" r:id="rId5">
            <anchor moveWithCells="1" sizeWithCells="1">
              <from>
                <xdr:col>1</xdr:col>
                <xdr:colOff>733425</xdr:colOff>
                <xdr:row>10</xdr:row>
                <xdr:rowOff>133350</xdr:rowOff>
              </from>
              <to>
                <xdr:col>8</xdr:col>
                <xdr:colOff>457200</xdr:colOff>
                <xdr:row>15</xdr:row>
                <xdr:rowOff>76200</xdr:rowOff>
              </to>
            </anchor>
          </objectPr>
        </oleObject>
      </mc:Choice>
      <mc:Fallback>
        <oleObject progId="Equation.3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55"/>
  <sheetViews>
    <sheetView showGridLines="0" topLeftCell="A30" workbookViewId="0">
      <selection activeCell="K40" sqref="K40"/>
    </sheetView>
  </sheetViews>
  <sheetFormatPr baseColWidth="10" defaultRowHeight="12.75" x14ac:dyDescent="0.2"/>
  <cols>
    <col min="1" max="1" width="3.28515625" style="50" customWidth="1"/>
    <col min="2" max="3" width="11.42578125" style="50" customWidth="1"/>
    <col min="4" max="4" width="9" style="50" bestFit="1" customWidth="1"/>
    <col min="5" max="6" width="11.42578125" style="50" customWidth="1"/>
    <col min="7" max="7" width="12.42578125" style="50" bestFit="1" customWidth="1"/>
    <col min="8" max="8" width="11.42578125" style="50" customWidth="1"/>
    <col min="9" max="9" width="14.28515625" style="50" customWidth="1"/>
    <col min="10" max="10" width="12.85546875" style="50" customWidth="1"/>
    <col min="11" max="16384" width="11.42578125" style="50"/>
  </cols>
  <sheetData>
    <row r="1" spans="2:13" customFormat="1" ht="18" x14ac:dyDescent="0.25">
      <c r="B1" s="18" t="s">
        <v>80</v>
      </c>
    </row>
    <row r="4" spans="2:13" ht="31.5" x14ac:dyDescent="0.2">
      <c r="B4" s="16" t="s">
        <v>1</v>
      </c>
      <c r="C4" s="56" t="s">
        <v>77</v>
      </c>
      <c r="D4" s="16" t="s">
        <v>78</v>
      </c>
      <c r="E4" s="16" t="s">
        <v>79</v>
      </c>
      <c r="F4" s="16" t="s">
        <v>2</v>
      </c>
      <c r="G4" s="16" t="s">
        <v>82</v>
      </c>
      <c r="H4" s="58"/>
    </row>
    <row r="5" spans="2:13" ht="15.75" x14ac:dyDescent="0.25">
      <c r="B5" s="57">
        <f>+'datos y salida'!B5</f>
        <v>29.3</v>
      </c>
      <c r="C5" s="73">
        <f>+'datos y salida'!D5</f>
        <v>29.754907647727137</v>
      </c>
      <c r="D5" s="71">
        <f>+B5-C5</f>
        <v>-0.45490764772713632</v>
      </c>
      <c r="E5" s="71">
        <f>(D5^2)</f>
        <v>0.20694096796063635</v>
      </c>
      <c r="F5" s="60">
        <f>'datos y salida'!C5</f>
        <v>135</v>
      </c>
      <c r="G5" s="72">
        <f>F5^2</f>
        <v>18225</v>
      </c>
      <c r="H5" s="51"/>
    </row>
    <row r="6" spans="2:13" ht="15.75" x14ac:dyDescent="0.25">
      <c r="B6" s="57">
        <f>+'datos y salida'!B6</f>
        <v>31.5</v>
      </c>
      <c r="C6" s="73">
        <f>+'datos y salida'!D6</f>
        <v>30.994615737410996</v>
      </c>
      <c r="D6" s="71">
        <f t="shared" ref="D6:D34" si="0">+B6-C6</f>
        <v>0.50538426258900415</v>
      </c>
      <c r="E6" s="71">
        <f t="shared" ref="E6:E34" si="1">(D6^2)</f>
        <v>0.2554132528726315</v>
      </c>
      <c r="F6" s="60">
        <f>+'datos y salida'!C6</f>
        <v>150</v>
      </c>
      <c r="G6" s="72">
        <f t="shared" ref="G6:G34" si="2">F6^2</f>
        <v>22500</v>
      </c>
      <c r="H6" s="51"/>
      <c r="I6" s="51"/>
    </row>
    <row r="7" spans="2:13" ht="15.75" x14ac:dyDescent="0.25">
      <c r="B7" s="57">
        <f>+'datos y salida'!B7</f>
        <v>43.2</v>
      </c>
      <c r="C7" s="73">
        <f>+'datos y salida'!D7</f>
        <v>43.39169663424957</v>
      </c>
      <c r="D7" s="71">
        <f t="shared" si="0"/>
        <v>-0.19169663424956696</v>
      </c>
      <c r="E7" s="71">
        <f t="shared" si="1"/>
        <v>3.6747599582612249E-2</v>
      </c>
      <c r="F7" s="60">
        <f>+'datos y salida'!C7</f>
        <v>300</v>
      </c>
      <c r="G7" s="72">
        <f t="shared" si="2"/>
        <v>90000</v>
      </c>
      <c r="H7" s="51"/>
      <c r="I7" s="51"/>
    </row>
    <row r="8" spans="2:13" ht="15.75" x14ac:dyDescent="0.25">
      <c r="B8" s="57">
        <f>+'datos y salida'!B8</f>
        <v>36.9</v>
      </c>
      <c r="C8" s="73">
        <f>+'datos y salida'!D8</f>
        <v>37.193156185830283</v>
      </c>
      <c r="D8" s="71">
        <f t="shared" si="0"/>
        <v>-0.29315618583028424</v>
      </c>
      <c r="E8" s="71">
        <f t="shared" si="1"/>
        <v>8.594054929056015E-2</v>
      </c>
      <c r="F8" s="60">
        <f>+'datos y salida'!C8</f>
        <v>225</v>
      </c>
      <c r="G8" s="72">
        <f t="shared" si="2"/>
        <v>50625</v>
      </c>
      <c r="H8" s="51"/>
      <c r="I8" s="51"/>
      <c r="M8" s="52"/>
    </row>
    <row r="9" spans="2:13" ht="15.75" x14ac:dyDescent="0.25">
      <c r="B9" s="57">
        <f>+'datos y salida'!B9</f>
        <v>32.700000000000003</v>
      </c>
      <c r="C9" s="73">
        <f>+'datos y salida'!D9</f>
        <v>32.647559856989474</v>
      </c>
      <c r="D9" s="71">
        <f t="shared" si="0"/>
        <v>5.2440143010528573E-2</v>
      </c>
      <c r="E9" s="71">
        <f t="shared" si="1"/>
        <v>2.7499685989646888E-3</v>
      </c>
      <c r="F9" s="60">
        <f>+'datos y salida'!C9</f>
        <v>170</v>
      </c>
      <c r="G9" s="72">
        <f t="shared" si="2"/>
        <v>28900</v>
      </c>
      <c r="H9" s="51"/>
      <c r="I9" s="51"/>
    </row>
    <row r="10" spans="2:13" ht="15.75" x14ac:dyDescent="0.25">
      <c r="B10" s="57">
        <f>+'datos y salida'!B10</f>
        <v>43.2</v>
      </c>
      <c r="C10" s="73">
        <f>+'datos y salida'!D10</f>
        <v>44.218168694038809</v>
      </c>
      <c r="D10" s="71">
        <f t="shared" si="0"/>
        <v>-1.0181686940388062</v>
      </c>
      <c r="E10" s="71">
        <f t="shared" si="1"/>
        <v>1.036667489520688</v>
      </c>
      <c r="F10" s="60">
        <f>+'datos y salida'!C10</f>
        <v>310</v>
      </c>
      <c r="G10" s="72">
        <f t="shared" si="2"/>
        <v>96100</v>
      </c>
      <c r="H10" s="51"/>
      <c r="I10" s="51"/>
    </row>
    <row r="11" spans="2:13" ht="15.75" x14ac:dyDescent="0.25">
      <c r="B11" s="57">
        <f>+'datos y salida'!B11</f>
        <v>42.9</v>
      </c>
      <c r="C11" s="73">
        <f>+'datos y salida'!D11</f>
        <v>42.151988544565711</v>
      </c>
      <c r="D11" s="71">
        <f t="shared" si="0"/>
        <v>0.7480114554342876</v>
      </c>
      <c r="E11" s="71">
        <f t="shared" si="1"/>
        <v>0.55952113746092125</v>
      </c>
      <c r="F11" s="60">
        <f>+'datos y salida'!C11</f>
        <v>285</v>
      </c>
      <c r="G11" s="72">
        <f t="shared" si="2"/>
        <v>81225</v>
      </c>
      <c r="H11" s="51"/>
      <c r="I11" s="51"/>
    </row>
    <row r="12" spans="2:13" ht="15.75" x14ac:dyDescent="0.25">
      <c r="B12" s="57">
        <f>+'datos y salida'!B12</f>
        <v>30.2</v>
      </c>
      <c r="C12" s="73">
        <f>+'datos y salida'!D12</f>
        <v>30.581379707516376</v>
      </c>
      <c r="D12" s="71">
        <f t="shared" si="0"/>
        <v>-0.38137970751637695</v>
      </c>
      <c r="E12" s="71">
        <f t="shared" si="1"/>
        <v>0.14545048130527724</v>
      </c>
      <c r="F12" s="60">
        <f>+'datos y salida'!C12</f>
        <v>145</v>
      </c>
      <c r="G12" s="72">
        <f t="shared" si="2"/>
        <v>21025</v>
      </c>
      <c r="H12" s="51"/>
    </row>
    <row r="13" spans="2:13" ht="15.75" x14ac:dyDescent="0.25">
      <c r="B13" s="57">
        <f>+'datos y salida'!B13</f>
        <v>39.1</v>
      </c>
      <c r="C13" s="73">
        <f>+'datos y salida'!D13</f>
        <v>39.259336335303374</v>
      </c>
      <c r="D13" s="71">
        <f t="shared" si="0"/>
        <v>-0.15933633530337232</v>
      </c>
      <c r="E13" s="71">
        <f t="shared" si="1"/>
        <v>2.5388067747908694E-2</v>
      </c>
      <c r="F13" s="60">
        <f>+'datos y salida'!C13</f>
        <v>250</v>
      </c>
      <c r="G13" s="72">
        <f t="shared" si="2"/>
        <v>62500</v>
      </c>
      <c r="H13" s="51"/>
    </row>
    <row r="14" spans="2:13" ht="15.75" x14ac:dyDescent="0.25">
      <c r="B14" s="57">
        <f>+'datos y salida'!B14</f>
        <v>30.5</v>
      </c>
      <c r="C14" s="73">
        <f>+'datos y salida'!D14</f>
        <v>30.168143677621757</v>
      </c>
      <c r="D14" s="71">
        <f t="shared" si="0"/>
        <v>0.33185632237824336</v>
      </c>
      <c r="E14" s="71">
        <f t="shared" si="1"/>
        <v>0.11012861870241258</v>
      </c>
      <c r="F14" s="60">
        <f>+'datos y salida'!C14</f>
        <v>140</v>
      </c>
      <c r="G14" s="72">
        <f t="shared" si="2"/>
        <v>19600</v>
      </c>
      <c r="H14" s="51"/>
    </row>
    <row r="15" spans="2:13" ht="15.75" x14ac:dyDescent="0.25">
      <c r="B15" s="57">
        <f>+'datos y salida'!B15</f>
        <v>42.8</v>
      </c>
      <c r="C15" s="73">
        <f>+'datos y salida'!D15</f>
        <v>41.738752514671091</v>
      </c>
      <c r="D15" s="71">
        <f t="shared" si="0"/>
        <v>1.0612474853289058</v>
      </c>
      <c r="E15" s="71">
        <f t="shared" si="1"/>
        <v>1.1262462251169261</v>
      </c>
      <c r="F15" s="60">
        <f>+'datos y salida'!C15</f>
        <v>280</v>
      </c>
      <c r="G15" s="72">
        <f t="shared" si="2"/>
        <v>78400</v>
      </c>
      <c r="H15" s="51"/>
    </row>
    <row r="16" spans="2:13" ht="15.75" x14ac:dyDescent="0.25">
      <c r="B16" s="57">
        <f>+'datos y salida'!B16</f>
        <v>32.799999999999997</v>
      </c>
      <c r="C16" s="73">
        <f>+'datos y salida'!D16</f>
        <v>33.474031916778713</v>
      </c>
      <c r="D16" s="71">
        <f t="shared" si="0"/>
        <v>-0.67403191677871632</v>
      </c>
      <c r="E16" s="71">
        <f t="shared" si="1"/>
        <v>0.45431902483639036</v>
      </c>
      <c r="F16" s="60">
        <f>+'datos y salida'!C16</f>
        <v>180</v>
      </c>
      <c r="G16" s="72">
        <f t="shared" si="2"/>
        <v>32400</v>
      </c>
      <c r="H16" s="51"/>
    </row>
    <row r="17" spans="2:15" ht="15.75" x14ac:dyDescent="0.25">
      <c r="B17" s="57">
        <f>+'datos y salida'!B17</f>
        <v>36.299999999999997</v>
      </c>
      <c r="C17" s="73">
        <f>+'datos y salida'!D17</f>
        <v>36.366684126041044</v>
      </c>
      <c r="D17" s="71">
        <f t="shared" si="0"/>
        <v>-6.6684126041046454E-2</v>
      </c>
      <c r="E17" s="71">
        <f t="shared" si="1"/>
        <v>4.4467726658581697E-3</v>
      </c>
      <c r="F17" s="60">
        <f>+'datos y salida'!C17</f>
        <v>215</v>
      </c>
      <c r="G17" s="72">
        <f t="shared" si="2"/>
        <v>46225</v>
      </c>
      <c r="H17" s="51"/>
    </row>
    <row r="18" spans="2:15" ht="18" x14ac:dyDescent="0.25">
      <c r="B18" s="57">
        <f>+'datos y salida'!B18</f>
        <v>37.4</v>
      </c>
      <c r="C18" s="73">
        <f>+'datos y salida'!D18</f>
        <v>38.019628245619515</v>
      </c>
      <c r="D18" s="71">
        <f t="shared" si="0"/>
        <v>-0.61962824561951635</v>
      </c>
      <c r="E18" s="71">
        <f t="shared" si="1"/>
        <v>0.38393916276951967</v>
      </c>
      <c r="F18" s="60">
        <f>+'datos y salida'!C18</f>
        <v>235</v>
      </c>
      <c r="G18" s="72">
        <f t="shared" si="2"/>
        <v>55225</v>
      </c>
      <c r="H18" s="51"/>
      <c r="I18" s="53" t="s">
        <v>81</v>
      </c>
    </row>
    <row r="19" spans="2:15" ht="15.75" x14ac:dyDescent="0.25">
      <c r="B19" s="57">
        <f>+'datos y salida'!B19</f>
        <v>37.9</v>
      </c>
      <c r="C19" s="73">
        <f>+'datos y salida'!D19</f>
        <v>37.606392215724895</v>
      </c>
      <c r="D19" s="71">
        <f t="shared" si="0"/>
        <v>0.29360778427510326</v>
      </c>
      <c r="E19" s="71">
        <f t="shared" si="1"/>
        <v>8.6205530986935577E-2</v>
      </c>
      <c r="F19" s="60">
        <f>+'datos y salida'!C19</f>
        <v>230</v>
      </c>
      <c r="G19" s="72">
        <f t="shared" si="2"/>
        <v>52900</v>
      </c>
      <c r="H19" s="51"/>
    </row>
    <row r="20" spans="2:15" ht="21" x14ac:dyDescent="0.35">
      <c r="B20" s="57">
        <f>+'datos y salida'!B20</f>
        <v>44.9</v>
      </c>
      <c r="C20" s="73">
        <f>+'datos y salida'!D20</f>
        <v>44.631404723933429</v>
      </c>
      <c r="D20" s="71">
        <f t="shared" si="0"/>
        <v>0.26859527606656997</v>
      </c>
      <c r="E20" s="71">
        <f t="shared" si="1"/>
        <v>7.2143422325276929E-2</v>
      </c>
      <c r="F20" s="60">
        <f>+'datos y salida'!C20</f>
        <v>315</v>
      </c>
      <c r="G20" s="72">
        <f t="shared" si="2"/>
        <v>99225</v>
      </c>
      <c r="H20" s="51"/>
      <c r="I20" s="53" t="s">
        <v>87</v>
      </c>
    </row>
    <row r="21" spans="2:15" ht="15.75" x14ac:dyDescent="0.25">
      <c r="B21" s="57">
        <f>+'datos y salida'!B21</f>
        <v>45.9</v>
      </c>
      <c r="C21" s="73">
        <f>+'datos y salida'!D21</f>
        <v>45.87111281361728</v>
      </c>
      <c r="D21" s="71">
        <f t="shared" si="0"/>
        <v>2.8887186382718255E-2</v>
      </c>
      <c r="E21" s="71">
        <f t="shared" si="1"/>
        <v>8.34469537109903E-4</v>
      </c>
      <c r="F21" s="60">
        <f>+'datos y salida'!C21</f>
        <v>330</v>
      </c>
      <c r="G21" s="72">
        <f t="shared" si="2"/>
        <v>108900</v>
      </c>
      <c r="H21" s="51"/>
    </row>
    <row r="22" spans="2:15" ht="18.75" thickBot="1" x14ac:dyDescent="0.3">
      <c r="B22" s="57">
        <f>+'datos y salida'!B22</f>
        <v>45.8</v>
      </c>
      <c r="C22" s="73">
        <f>+'datos y salida'!D22</f>
        <v>47.110820903301139</v>
      </c>
      <c r="D22" s="71">
        <f t="shared" si="0"/>
        <v>-1.310820903301142</v>
      </c>
      <c r="E22" s="71">
        <f t="shared" si="1"/>
        <v>1.7182514405312219</v>
      </c>
      <c r="F22" s="60">
        <f>+'datos y salida'!C22</f>
        <v>345</v>
      </c>
      <c r="G22" s="72">
        <f t="shared" si="2"/>
        <v>119025</v>
      </c>
      <c r="H22" s="51"/>
      <c r="I22" s="53" t="s">
        <v>88</v>
      </c>
      <c r="J22"/>
      <c r="K22"/>
      <c r="L22"/>
      <c r="M22"/>
    </row>
    <row r="23" spans="2:15" ht="15.75" x14ac:dyDescent="0.25">
      <c r="B23" s="57">
        <f>+'datos y salida'!B23</f>
        <v>41.2</v>
      </c>
      <c r="C23" s="73">
        <f>+'datos y salida'!D23</f>
        <v>40.085808395092613</v>
      </c>
      <c r="D23" s="71">
        <f t="shared" si="0"/>
        <v>1.1141916049073899</v>
      </c>
      <c r="E23" s="71">
        <f t="shared" si="1"/>
        <v>1.2414229324461052</v>
      </c>
      <c r="F23" s="60">
        <f>+'datos y salida'!C23</f>
        <v>260</v>
      </c>
      <c r="G23" s="72">
        <f t="shared" si="2"/>
        <v>67600</v>
      </c>
      <c r="H23" s="51"/>
      <c r="I23" s="6"/>
      <c r="J23" s="6" t="s">
        <v>20</v>
      </c>
      <c r="K23" s="6" t="s">
        <v>8</v>
      </c>
      <c r="L23" s="6" t="s">
        <v>21</v>
      </c>
      <c r="M23" s="6" t="s">
        <v>22</v>
      </c>
      <c r="N23"/>
      <c r="O23"/>
    </row>
    <row r="24" spans="2:15" ht="15.75" x14ac:dyDescent="0.25">
      <c r="B24" s="57">
        <f>+'datos y salida'!B24</f>
        <v>35.1</v>
      </c>
      <c r="C24" s="73">
        <f>+'datos y salida'!D24</f>
        <v>35.126976036357185</v>
      </c>
      <c r="D24" s="71">
        <f t="shared" si="0"/>
        <v>-2.6976036357183375E-2</v>
      </c>
      <c r="E24" s="71">
        <f t="shared" si="1"/>
        <v>7.2770653754407929E-4</v>
      </c>
      <c r="F24" s="60">
        <f>+'datos y salida'!C24</f>
        <v>200</v>
      </c>
      <c r="G24" s="72">
        <f t="shared" si="2"/>
        <v>40000</v>
      </c>
      <c r="H24" s="51"/>
      <c r="I24" s="4" t="s">
        <v>14</v>
      </c>
      <c r="J24" s="31">
        <v>0.99005251634477665</v>
      </c>
      <c r="K24" s="31">
        <v>0.89111839879835597</v>
      </c>
      <c r="L24" s="31">
        <v>1.1110224159660826</v>
      </c>
      <c r="M24" s="31">
        <v>0.27635492828393327</v>
      </c>
      <c r="N24"/>
      <c r="O24"/>
    </row>
    <row r="25" spans="2:15" ht="15.75" x14ac:dyDescent="0.25">
      <c r="B25" s="57">
        <f>+'datos y salida'!B25</f>
        <v>28.7</v>
      </c>
      <c r="C25" s="73">
        <f>+'datos y salida'!D25</f>
        <v>28.515199558043282</v>
      </c>
      <c r="D25" s="71">
        <f t="shared" si="0"/>
        <v>0.18480044195671752</v>
      </c>
      <c r="E25" s="71">
        <f t="shared" si="1"/>
        <v>3.4151203347398122E-2</v>
      </c>
      <c r="F25" s="60">
        <f>+'datos y salida'!C25</f>
        <v>120</v>
      </c>
      <c r="G25" s="72">
        <f t="shared" si="2"/>
        <v>14400</v>
      </c>
      <c r="H25" s="51" t="s">
        <v>83</v>
      </c>
      <c r="I25" s="4" t="s">
        <v>2</v>
      </c>
      <c r="J25" s="31">
        <v>-1.0039425614655588E-2</v>
      </c>
      <c r="K25" s="31">
        <v>8.2418458506656137E-3</v>
      </c>
      <c r="L25" s="31">
        <v>-1.2181040262776575</v>
      </c>
      <c r="M25" s="31">
        <v>0.23372228570839082</v>
      </c>
      <c r="N25"/>
      <c r="O25"/>
    </row>
    <row r="26" spans="2:15" ht="16.5" thickBot="1" x14ac:dyDescent="0.3">
      <c r="B26" s="57">
        <f>+'datos y salida'!B26</f>
        <v>38.1</v>
      </c>
      <c r="C26" s="73">
        <f>+'datos y salida'!D26</f>
        <v>39.259336335303374</v>
      </c>
      <c r="D26" s="71">
        <f t="shared" si="0"/>
        <v>-1.1593363353033723</v>
      </c>
      <c r="E26" s="71">
        <f t="shared" si="1"/>
        <v>1.3440607383546532</v>
      </c>
      <c r="F26" s="60">
        <f>+'datos y salida'!C26</f>
        <v>250</v>
      </c>
      <c r="G26" s="72">
        <f t="shared" si="2"/>
        <v>62500</v>
      </c>
      <c r="H26" s="51"/>
      <c r="I26" s="5" t="s">
        <v>82</v>
      </c>
      <c r="J26" s="32">
        <v>3.1241244036700808E-5</v>
      </c>
      <c r="K26" s="32">
        <v>1.7787167579866319E-5</v>
      </c>
      <c r="L26" s="32">
        <v>1.7563922921636748</v>
      </c>
      <c r="M26" s="32">
        <v>9.0359779240932275E-2</v>
      </c>
      <c r="N26"/>
      <c r="O26"/>
    </row>
    <row r="27" spans="2:15" ht="15.75" x14ac:dyDescent="0.25">
      <c r="B27" s="57">
        <f>+'datos y salida'!B27</f>
        <v>49.3</v>
      </c>
      <c r="C27" s="73">
        <f>+'datos y salida'!D27</f>
        <v>47.937292963090371</v>
      </c>
      <c r="D27" s="71">
        <f t="shared" si="0"/>
        <v>1.3627070369096259</v>
      </c>
      <c r="E27" s="71">
        <f t="shared" si="1"/>
        <v>1.8569704684430126</v>
      </c>
      <c r="F27" s="60">
        <f>+'datos y salida'!C27</f>
        <v>355</v>
      </c>
      <c r="G27" s="72">
        <f t="shared" si="2"/>
        <v>126025</v>
      </c>
      <c r="H27" s="51"/>
      <c r="I27" s="7"/>
      <c r="J27" s="7"/>
      <c r="K27" s="4"/>
      <c r="L27" s="4"/>
      <c r="M27" s="4"/>
      <c r="N27"/>
      <c r="O27"/>
    </row>
    <row r="28" spans="2:15" ht="18.75" x14ac:dyDescent="0.25">
      <c r="B28" s="57">
        <f>+'datos y salida'!B28</f>
        <v>31.9</v>
      </c>
      <c r="C28" s="73">
        <f>+'datos y salida'!D28</f>
        <v>32.234323827094855</v>
      </c>
      <c r="D28" s="71">
        <f t="shared" si="0"/>
        <v>-0.33432382709485609</v>
      </c>
      <c r="E28" s="71">
        <f t="shared" si="1"/>
        <v>0.11177242136335123</v>
      </c>
      <c r="F28" s="60">
        <f>+'datos y salida'!C28</f>
        <v>165</v>
      </c>
      <c r="G28" s="72">
        <f t="shared" si="2"/>
        <v>27225</v>
      </c>
      <c r="H28" s="51"/>
      <c r="I28" s="67" t="s">
        <v>89</v>
      </c>
      <c r="J28" s="63">
        <v>0.37212036599986986</v>
      </c>
      <c r="K28" s="4"/>
      <c r="L28" s="4"/>
      <c r="M28" s="4"/>
      <c r="N28"/>
      <c r="O28"/>
    </row>
    <row r="29" spans="2:15" ht="15.75" x14ac:dyDescent="0.25">
      <c r="B29" s="57">
        <f>+'datos y salida'!B29</f>
        <v>37.799999999999997</v>
      </c>
      <c r="C29" s="73">
        <f>+'datos y salida'!D29</f>
        <v>38.846100305408754</v>
      </c>
      <c r="D29" s="71">
        <f t="shared" si="0"/>
        <v>-1.046100305408757</v>
      </c>
      <c r="E29" s="71">
        <f t="shared" si="1"/>
        <v>1.0943258489762946</v>
      </c>
      <c r="F29" s="60">
        <f>+'datos y salida'!C29</f>
        <v>245</v>
      </c>
      <c r="G29" s="72">
        <f t="shared" si="2"/>
        <v>60025</v>
      </c>
      <c r="H29" s="51"/>
      <c r="I29" s="62" t="s">
        <v>84</v>
      </c>
      <c r="J29" s="62">
        <v>3</v>
      </c>
      <c r="K29" s="4"/>
      <c r="L29" s="4"/>
      <c r="M29" s="4"/>
      <c r="N29"/>
      <c r="O29"/>
    </row>
    <row r="30" spans="2:15" ht="16.5" thickBot="1" x14ac:dyDescent="0.3">
      <c r="B30" s="57">
        <f>+'datos y salida'!B30</f>
        <v>31.5</v>
      </c>
      <c r="C30" s="73">
        <f>+'datos y salida'!D30</f>
        <v>30.994615737410996</v>
      </c>
      <c r="D30" s="71">
        <f t="shared" si="0"/>
        <v>0.50538426258900415</v>
      </c>
      <c r="E30" s="71">
        <f t="shared" si="1"/>
        <v>0.2554132528726315</v>
      </c>
      <c r="F30" s="60">
        <f>+'datos y salida'!C30</f>
        <v>150</v>
      </c>
      <c r="G30" s="72">
        <f t="shared" si="2"/>
        <v>22500</v>
      </c>
      <c r="H30" s="51"/>
      <c r="I30" s="64" t="s">
        <v>85</v>
      </c>
      <c r="J30" s="64">
        <v>30</v>
      </c>
      <c r="K30"/>
      <c r="L30"/>
      <c r="M30"/>
      <c r="N30" s="9"/>
      <c r="O30"/>
    </row>
    <row r="31" spans="2:15" ht="15.75" x14ac:dyDescent="0.25">
      <c r="B31" s="57">
        <f>+'datos y salida'!B31</f>
        <v>27.6</v>
      </c>
      <c r="C31" s="73">
        <f>+'datos y salida'!D31</f>
        <v>26.862255438464807</v>
      </c>
      <c r="D31" s="71">
        <f t="shared" si="0"/>
        <v>0.73774456153519452</v>
      </c>
      <c r="E31" s="71">
        <f t="shared" si="1"/>
        <v>0.5442670380747564</v>
      </c>
      <c r="F31" s="60">
        <f>+'datos y salida'!C31</f>
        <v>100</v>
      </c>
      <c r="G31" s="72">
        <f t="shared" si="2"/>
        <v>10000</v>
      </c>
      <c r="H31" s="51"/>
      <c r="N31" s="19"/>
      <c r="O31"/>
    </row>
    <row r="32" spans="2:15" ht="18.75" x14ac:dyDescent="0.25">
      <c r="B32" s="57">
        <f>+'datos y salida'!B32</f>
        <v>35.700000000000003</v>
      </c>
      <c r="C32" s="73">
        <f>+'datos y salida'!D32</f>
        <v>35.540212066251804</v>
      </c>
      <c r="D32" s="71">
        <f t="shared" si="0"/>
        <v>0.15978793374819844</v>
      </c>
      <c r="E32" s="71">
        <f t="shared" si="1"/>
        <v>2.5532183771518654E-2</v>
      </c>
      <c r="F32" s="60">
        <f>+'datos y salida'!C32</f>
        <v>205</v>
      </c>
      <c r="G32" s="72">
        <f t="shared" si="2"/>
        <v>42025</v>
      </c>
      <c r="H32" s="51"/>
      <c r="I32" s="67" t="s">
        <v>90</v>
      </c>
      <c r="K32" s="68">
        <f>+J30*J28</f>
        <v>11.163610979996095</v>
      </c>
      <c r="N32" s="4"/>
      <c r="O32"/>
    </row>
    <row r="33" spans="2:15" ht="19.5" x14ac:dyDescent="0.35">
      <c r="B33" s="57">
        <f>+'datos y salida'!B33</f>
        <v>40.799999999999997</v>
      </c>
      <c r="C33" s="73">
        <f>+'datos y salida'!D33</f>
        <v>41.573458102713246</v>
      </c>
      <c r="D33" s="71">
        <f t="shared" si="0"/>
        <v>-0.77345810271324922</v>
      </c>
      <c r="E33" s="71">
        <f t="shared" si="1"/>
        <v>0.59823743665277918</v>
      </c>
      <c r="F33" s="60">
        <f>+'datos y salida'!C33</f>
        <v>278</v>
      </c>
      <c r="G33" s="72">
        <f t="shared" si="2"/>
        <v>77284</v>
      </c>
      <c r="H33" s="51"/>
      <c r="I33" s="62" t="s">
        <v>86</v>
      </c>
      <c r="K33" s="65">
        <f>CHIINV(0.05,2)</f>
        <v>5.9914645471079817</v>
      </c>
      <c r="N33" s="4"/>
      <c r="O33"/>
    </row>
    <row r="34" spans="2:15" ht="20.25" x14ac:dyDescent="0.35">
      <c r="B34" s="57">
        <f>+'datos y salida'!B34</f>
        <v>46.2</v>
      </c>
      <c r="C34" s="73">
        <f>+'datos y salida'!D34</f>
        <v>45.044640753828048</v>
      </c>
      <c r="D34" s="71">
        <f t="shared" si="0"/>
        <v>1.1553592461719546</v>
      </c>
      <c r="E34" s="71">
        <f t="shared" si="1"/>
        <v>1.3348549877150273</v>
      </c>
      <c r="F34" s="60">
        <f>+'datos y salida'!C34</f>
        <v>320</v>
      </c>
      <c r="G34" s="72">
        <f t="shared" si="2"/>
        <v>102400</v>
      </c>
      <c r="H34" s="51"/>
      <c r="I34" s="66" t="s">
        <v>91</v>
      </c>
      <c r="N34" s="4"/>
      <c r="O34"/>
    </row>
    <row r="35" spans="2:15" ht="15.75" x14ac:dyDescent="0.25">
      <c r="D35" s="59"/>
      <c r="E35" s="59"/>
      <c r="F35" s="59"/>
      <c r="G35" s="59"/>
      <c r="H35" s="59"/>
      <c r="I35" s="62" t="s">
        <v>92</v>
      </c>
      <c r="N35"/>
      <c r="O35"/>
    </row>
    <row r="36" spans="2:15" ht="15.75" x14ac:dyDescent="0.25">
      <c r="D36" s="69"/>
      <c r="E36" s="69"/>
      <c r="F36" s="70"/>
      <c r="G36" s="70"/>
      <c r="H36" s="38"/>
      <c r="N36" s="8"/>
      <c r="O36" s="8"/>
    </row>
    <row r="37" spans="2:15" ht="15.75" x14ac:dyDescent="0.25">
      <c r="D37" s="54"/>
      <c r="E37" s="54"/>
      <c r="F37" s="55"/>
      <c r="G37" s="55"/>
      <c r="H37" s="55"/>
      <c r="N37" s="61"/>
      <c r="O37" s="61"/>
    </row>
    <row r="38" spans="2:15" x14ac:dyDescent="0.2">
      <c r="N38" s="61"/>
      <c r="O38" s="61"/>
    </row>
    <row r="39" spans="2:15" x14ac:dyDescent="0.2">
      <c r="N39" s="61"/>
      <c r="O39" s="61"/>
    </row>
    <row r="52" spans="1:1" x14ac:dyDescent="0.2">
      <c r="A52" s="8"/>
    </row>
    <row r="53" spans="1:1" x14ac:dyDescent="0.2">
      <c r="A53" s="4"/>
    </row>
    <row r="54" spans="1:1" x14ac:dyDescent="0.2">
      <c r="A54" s="4"/>
    </row>
    <row r="55" spans="1:1" x14ac:dyDescent="0.2">
      <c r="A55" s="51"/>
    </row>
  </sheetData>
  <phoneticPr fontId="0" type="noConversion"/>
  <pageMargins left="0.24" right="0.17" top="0.32" bottom="1" header="0" footer="0"/>
  <pageSetup paperSize="9" scale="83" orientation="landscape" r:id="rId1"/>
  <headerFooter alignWithMargins="0"/>
  <ignoredErrors>
    <ignoredError sqref="F5:F6 F7:F34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44"/>
  <sheetViews>
    <sheetView showGridLines="0" topLeftCell="A32" zoomScale="85" workbookViewId="0">
      <selection activeCell="F1" sqref="F1"/>
    </sheetView>
  </sheetViews>
  <sheetFormatPr baseColWidth="10" defaultColWidth="11.42578125" defaultRowHeight="12.75" x14ac:dyDescent="0.2"/>
  <cols>
    <col min="1" max="4" width="11.42578125" customWidth="1"/>
    <col min="5" max="5" width="11" customWidth="1"/>
  </cols>
  <sheetData>
    <row r="1" spans="1:11" ht="15.75" x14ac:dyDescent="0.25">
      <c r="A1" s="15" t="s">
        <v>52</v>
      </c>
    </row>
    <row r="2" spans="1:11" ht="15" x14ac:dyDescent="0.2">
      <c r="A2" s="35" t="s">
        <v>53</v>
      </c>
    </row>
    <row r="3" spans="1:11" ht="15.75" x14ac:dyDescent="0.25">
      <c r="A3" s="36" t="s">
        <v>54</v>
      </c>
    </row>
    <row r="4" spans="1:11" ht="22.5" x14ac:dyDescent="0.35">
      <c r="A4" s="35"/>
      <c r="D4" s="33" t="s">
        <v>70</v>
      </c>
    </row>
    <row r="5" spans="1:11" ht="15" x14ac:dyDescent="0.2">
      <c r="A5" s="35" t="s">
        <v>72</v>
      </c>
    </row>
    <row r="6" spans="1:11" ht="22.5" x14ac:dyDescent="0.35">
      <c r="A6" s="35"/>
      <c r="D6" s="34" t="s">
        <v>73</v>
      </c>
      <c r="J6" s="9"/>
      <c r="K6" s="9"/>
    </row>
    <row r="7" spans="1:11" ht="15" x14ac:dyDescent="0.2">
      <c r="A7" s="35" t="s">
        <v>71</v>
      </c>
      <c r="J7" s="9"/>
      <c r="K7" s="9"/>
    </row>
    <row r="8" spans="1:11" ht="15" x14ac:dyDescent="0.2">
      <c r="A8" s="35"/>
      <c r="J8" s="9"/>
      <c r="K8" s="9"/>
    </row>
    <row r="9" spans="1:11" x14ac:dyDescent="0.2">
      <c r="B9" s="49" t="s">
        <v>74</v>
      </c>
      <c r="C9" s="49"/>
      <c r="D9" s="49"/>
      <c r="E9" s="142" t="s">
        <v>75</v>
      </c>
      <c r="F9" s="142"/>
      <c r="G9" s="142"/>
      <c r="J9" s="9"/>
      <c r="K9" s="9"/>
    </row>
    <row r="10" spans="1:11" ht="15.75" x14ac:dyDescent="0.2">
      <c r="A10" s="14" t="s">
        <v>0</v>
      </c>
      <c r="B10" s="1" t="s">
        <v>57</v>
      </c>
      <c r="C10" s="1" t="s">
        <v>58</v>
      </c>
      <c r="D10" s="1" t="s">
        <v>59</v>
      </c>
      <c r="E10" s="39" t="s">
        <v>60</v>
      </c>
      <c r="F10" s="39" t="s">
        <v>61</v>
      </c>
      <c r="G10" s="39" t="s">
        <v>62</v>
      </c>
      <c r="J10" s="9"/>
      <c r="K10" s="9"/>
    </row>
    <row r="11" spans="1:11" ht="15.75" x14ac:dyDescent="0.2">
      <c r="A11" s="2">
        <v>1</v>
      </c>
      <c r="B11" s="3">
        <v>29.3</v>
      </c>
      <c r="C11" s="3">
        <v>135</v>
      </c>
      <c r="D11" s="10">
        <v>-0.45490764772713632</v>
      </c>
      <c r="E11" s="37">
        <f>+B11/C11</f>
        <v>0.21703703703703706</v>
      </c>
      <c r="F11" s="29">
        <f>1/C11</f>
        <v>7.4074074074074077E-3</v>
      </c>
      <c r="G11" s="30">
        <v>1</v>
      </c>
      <c r="J11" s="9"/>
      <c r="K11" s="9"/>
    </row>
    <row r="12" spans="1:11" ht="15.75" x14ac:dyDescent="0.2">
      <c r="A12" s="2">
        <v>2</v>
      </c>
      <c r="B12" s="3">
        <v>31.5</v>
      </c>
      <c r="C12" s="3">
        <v>150</v>
      </c>
      <c r="D12" s="10">
        <v>0.50538426258900415</v>
      </c>
      <c r="E12" s="37">
        <f t="shared" ref="E12:E40" si="0">+B12/C12</f>
        <v>0.21</v>
      </c>
      <c r="F12" s="29">
        <f t="shared" ref="F12:F40" si="1">1/C12</f>
        <v>6.6666666666666671E-3</v>
      </c>
      <c r="G12" s="30">
        <v>1</v>
      </c>
    </row>
    <row r="13" spans="1:11" ht="15.75" x14ac:dyDescent="0.2">
      <c r="A13" s="2">
        <v>3</v>
      </c>
      <c r="B13" s="3">
        <v>43.2</v>
      </c>
      <c r="C13" s="3">
        <v>300</v>
      </c>
      <c r="D13" s="10">
        <v>-0.19169663424956696</v>
      </c>
      <c r="E13" s="37">
        <f t="shared" si="0"/>
        <v>0.14400000000000002</v>
      </c>
      <c r="F13" s="29">
        <f t="shared" si="1"/>
        <v>3.3333333333333335E-3</v>
      </c>
      <c r="G13" s="30">
        <v>1</v>
      </c>
    </row>
    <row r="14" spans="1:11" ht="15.75" x14ac:dyDescent="0.2">
      <c r="A14" s="2">
        <v>4</v>
      </c>
      <c r="B14" s="3">
        <v>36.9</v>
      </c>
      <c r="C14" s="3">
        <v>225</v>
      </c>
      <c r="D14" s="10">
        <v>-0.29315618583028424</v>
      </c>
      <c r="E14" s="37">
        <f t="shared" si="0"/>
        <v>0.16400000000000001</v>
      </c>
      <c r="F14" s="29">
        <f t="shared" si="1"/>
        <v>4.4444444444444444E-3</v>
      </c>
      <c r="G14" s="30">
        <v>1</v>
      </c>
    </row>
    <row r="15" spans="1:11" ht="15.75" x14ac:dyDescent="0.2">
      <c r="A15" s="2">
        <v>5</v>
      </c>
      <c r="B15" s="3">
        <v>32.700000000000003</v>
      </c>
      <c r="C15" s="3">
        <v>170</v>
      </c>
      <c r="D15" s="10">
        <v>5.2440143010528573E-2</v>
      </c>
      <c r="E15" s="37">
        <f t="shared" si="0"/>
        <v>0.19235294117647062</v>
      </c>
      <c r="F15" s="29">
        <f t="shared" si="1"/>
        <v>5.8823529411764705E-3</v>
      </c>
      <c r="G15" s="30">
        <v>1</v>
      </c>
    </row>
    <row r="16" spans="1:11" ht="15.75" x14ac:dyDescent="0.2">
      <c r="A16" s="2">
        <v>6</v>
      </c>
      <c r="B16" s="3">
        <v>43.2</v>
      </c>
      <c r="C16" s="3">
        <v>310</v>
      </c>
      <c r="D16" s="10">
        <v>-1.0181686940388062</v>
      </c>
      <c r="E16" s="37">
        <f t="shared" si="0"/>
        <v>0.13935483870967744</v>
      </c>
      <c r="F16" s="29">
        <f t="shared" si="1"/>
        <v>3.2258064516129032E-3</v>
      </c>
      <c r="G16" s="30">
        <v>1</v>
      </c>
    </row>
    <row r="17" spans="1:7" ht="15.75" x14ac:dyDescent="0.2">
      <c r="A17" s="2">
        <v>7</v>
      </c>
      <c r="B17" s="3">
        <v>42.9</v>
      </c>
      <c r="C17" s="3">
        <v>285</v>
      </c>
      <c r="D17" s="10">
        <v>0.7480114554342876</v>
      </c>
      <c r="E17" s="37">
        <f t="shared" si="0"/>
        <v>0.15052631578947367</v>
      </c>
      <c r="F17" s="29">
        <f t="shared" si="1"/>
        <v>3.5087719298245615E-3</v>
      </c>
      <c r="G17" s="30">
        <v>1</v>
      </c>
    </row>
    <row r="18" spans="1:7" ht="15.75" x14ac:dyDescent="0.2">
      <c r="A18" s="2">
        <v>8</v>
      </c>
      <c r="B18" s="3">
        <v>30.2</v>
      </c>
      <c r="C18" s="3">
        <v>145</v>
      </c>
      <c r="D18" s="10">
        <v>-0.38137970751637695</v>
      </c>
      <c r="E18" s="37">
        <f t="shared" si="0"/>
        <v>0.20827586206896551</v>
      </c>
      <c r="F18" s="29">
        <f t="shared" si="1"/>
        <v>6.8965517241379309E-3</v>
      </c>
      <c r="G18" s="30">
        <v>1</v>
      </c>
    </row>
    <row r="19" spans="1:7" ht="15.75" x14ac:dyDescent="0.2">
      <c r="A19" s="2">
        <v>9</v>
      </c>
      <c r="B19" s="3">
        <v>39.1</v>
      </c>
      <c r="C19" s="3">
        <v>250</v>
      </c>
      <c r="D19" s="10">
        <v>-0.15933633530337232</v>
      </c>
      <c r="E19" s="37">
        <f t="shared" si="0"/>
        <v>0.15640000000000001</v>
      </c>
      <c r="F19" s="29">
        <f t="shared" si="1"/>
        <v>4.0000000000000001E-3</v>
      </c>
      <c r="G19" s="30">
        <v>1</v>
      </c>
    </row>
    <row r="20" spans="1:7" ht="15.75" x14ac:dyDescent="0.2">
      <c r="A20" s="2">
        <v>10</v>
      </c>
      <c r="B20" s="3">
        <v>30.5</v>
      </c>
      <c r="C20" s="3">
        <v>140</v>
      </c>
      <c r="D20" s="10">
        <v>0.33185632237824336</v>
      </c>
      <c r="E20" s="37">
        <f t="shared" si="0"/>
        <v>0.21785714285714286</v>
      </c>
      <c r="F20" s="29">
        <f t="shared" si="1"/>
        <v>7.1428571428571426E-3</v>
      </c>
      <c r="G20" s="30">
        <v>1</v>
      </c>
    </row>
    <row r="21" spans="1:7" ht="15.75" x14ac:dyDescent="0.2">
      <c r="A21" s="2">
        <v>11</v>
      </c>
      <c r="B21" s="3">
        <v>42.8</v>
      </c>
      <c r="C21" s="3">
        <v>280</v>
      </c>
      <c r="D21" s="10">
        <v>1.0612474853289058</v>
      </c>
      <c r="E21" s="37">
        <f t="shared" si="0"/>
        <v>0.15285714285714286</v>
      </c>
      <c r="F21" s="29">
        <f t="shared" si="1"/>
        <v>3.5714285714285713E-3</v>
      </c>
      <c r="G21" s="30">
        <v>1</v>
      </c>
    </row>
    <row r="22" spans="1:7" ht="15.75" x14ac:dyDescent="0.2">
      <c r="A22" s="2">
        <v>12</v>
      </c>
      <c r="B22" s="3">
        <v>32.799999999999997</v>
      </c>
      <c r="C22" s="3">
        <v>180</v>
      </c>
      <c r="D22" s="10">
        <v>-0.67403191677871632</v>
      </c>
      <c r="E22" s="37">
        <f t="shared" si="0"/>
        <v>0.1822222222222222</v>
      </c>
      <c r="F22" s="29">
        <f t="shared" si="1"/>
        <v>5.5555555555555558E-3</v>
      </c>
      <c r="G22" s="30">
        <v>1</v>
      </c>
    </row>
    <row r="23" spans="1:7" ht="15.75" x14ac:dyDescent="0.2">
      <c r="A23" s="2">
        <v>13</v>
      </c>
      <c r="B23" s="3">
        <v>36.299999999999997</v>
      </c>
      <c r="C23" s="3">
        <v>215</v>
      </c>
      <c r="D23" s="10">
        <v>-6.6684126041046454E-2</v>
      </c>
      <c r="E23" s="37">
        <f t="shared" si="0"/>
        <v>0.16883720930232557</v>
      </c>
      <c r="F23" s="29">
        <f t="shared" si="1"/>
        <v>4.6511627906976744E-3</v>
      </c>
      <c r="G23" s="30">
        <v>1</v>
      </c>
    </row>
    <row r="24" spans="1:7" ht="15.75" x14ac:dyDescent="0.2">
      <c r="A24" s="2">
        <v>14</v>
      </c>
      <c r="B24" s="3">
        <v>37.4</v>
      </c>
      <c r="C24" s="3">
        <v>235</v>
      </c>
      <c r="D24" s="10">
        <v>-0.61962824561951635</v>
      </c>
      <c r="E24" s="37">
        <f t="shared" si="0"/>
        <v>0.15914893617021275</v>
      </c>
      <c r="F24" s="29">
        <f t="shared" si="1"/>
        <v>4.2553191489361703E-3</v>
      </c>
      <c r="G24" s="30">
        <v>1</v>
      </c>
    </row>
    <row r="25" spans="1:7" ht="15.75" x14ac:dyDescent="0.2">
      <c r="A25" s="2">
        <v>15</v>
      </c>
      <c r="B25" s="3">
        <v>37.9</v>
      </c>
      <c r="C25" s="3">
        <v>230</v>
      </c>
      <c r="D25" s="10">
        <v>0.29360778427510326</v>
      </c>
      <c r="E25" s="37">
        <f t="shared" si="0"/>
        <v>0.16478260869565217</v>
      </c>
      <c r="F25" s="29">
        <f t="shared" si="1"/>
        <v>4.3478260869565218E-3</v>
      </c>
      <c r="G25" s="30">
        <v>1</v>
      </c>
    </row>
    <row r="26" spans="1:7" ht="15.75" x14ac:dyDescent="0.2">
      <c r="A26" s="2">
        <v>16</v>
      </c>
      <c r="B26" s="3">
        <v>44.9</v>
      </c>
      <c r="C26" s="3">
        <v>315</v>
      </c>
      <c r="D26" s="10">
        <v>0.26859527606656997</v>
      </c>
      <c r="E26" s="37">
        <f t="shared" si="0"/>
        <v>0.14253968253968252</v>
      </c>
      <c r="F26" s="29">
        <f t="shared" si="1"/>
        <v>3.1746031746031746E-3</v>
      </c>
      <c r="G26" s="30">
        <v>1</v>
      </c>
    </row>
    <row r="27" spans="1:7" ht="15.75" x14ac:dyDescent="0.2">
      <c r="A27" s="2">
        <v>17</v>
      </c>
      <c r="B27" s="3">
        <v>45.9</v>
      </c>
      <c r="C27" s="3">
        <v>330</v>
      </c>
      <c r="D27" s="10">
        <v>2.8887186382718255E-2</v>
      </c>
      <c r="E27" s="37">
        <f t="shared" si="0"/>
        <v>0.1390909090909091</v>
      </c>
      <c r="F27" s="29">
        <f t="shared" si="1"/>
        <v>3.0303030303030303E-3</v>
      </c>
      <c r="G27" s="30">
        <v>1</v>
      </c>
    </row>
    <row r="28" spans="1:7" ht="15.75" x14ac:dyDescent="0.2">
      <c r="A28" s="2">
        <v>18</v>
      </c>
      <c r="B28" s="3">
        <v>45.8</v>
      </c>
      <c r="C28" s="3">
        <v>345</v>
      </c>
      <c r="D28" s="10">
        <v>-1.310820903301142</v>
      </c>
      <c r="E28" s="37">
        <f t="shared" si="0"/>
        <v>0.13275362318840578</v>
      </c>
      <c r="F28" s="29">
        <f t="shared" si="1"/>
        <v>2.8985507246376812E-3</v>
      </c>
      <c r="G28" s="30">
        <v>1</v>
      </c>
    </row>
    <row r="29" spans="1:7" ht="15.75" x14ac:dyDescent="0.2">
      <c r="A29" s="2">
        <v>19</v>
      </c>
      <c r="B29" s="3">
        <v>41.2</v>
      </c>
      <c r="C29" s="3">
        <v>260</v>
      </c>
      <c r="D29" s="10">
        <v>1.1141916049073899</v>
      </c>
      <c r="E29" s="37">
        <f t="shared" si="0"/>
        <v>0.15846153846153846</v>
      </c>
      <c r="F29" s="29">
        <f t="shared" si="1"/>
        <v>3.8461538461538464E-3</v>
      </c>
      <c r="G29" s="30">
        <v>1</v>
      </c>
    </row>
    <row r="30" spans="1:7" ht="15.75" x14ac:dyDescent="0.2">
      <c r="A30" s="2">
        <v>20</v>
      </c>
      <c r="B30" s="3">
        <v>35.1</v>
      </c>
      <c r="C30" s="3">
        <v>200</v>
      </c>
      <c r="D30" s="10">
        <v>-2.6976036357183375E-2</v>
      </c>
      <c r="E30" s="37">
        <f t="shared" si="0"/>
        <v>0.17550000000000002</v>
      </c>
      <c r="F30" s="29">
        <f t="shared" si="1"/>
        <v>5.0000000000000001E-3</v>
      </c>
      <c r="G30" s="30">
        <v>1</v>
      </c>
    </row>
    <row r="31" spans="1:7" ht="15.75" x14ac:dyDescent="0.2">
      <c r="A31" s="2">
        <v>21</v>
      </c>
      <c r="B31" s="3">
        <v>28.7</v>
      </c>
      <c r="C31" s="3">
        <v>120</v>
      </c>
      <c r="D31" s="10">
        <v>0.18480044195671752</v>
      </c>
      <c r="E31" s="37">
        <f t="shared" si="0"/>
        <v>0.23916666666666667</v>
      </c>
      <c r="F31" s="29">
        <f t="shared" si="1"/>
        <v>8.3333333333333332E-3</v>
      </c>
      <c r="G31" s="30">
        <v>1</v>
      </c>
    </row>
    <row r="32" spans="1:7" ht="15.75" x14ac:dyDescent="0.2">
      <c r="A32" s="2">
        <v>22</v>
      </c>
      <c r="B32" s="3">
        <v>38.1</v>
      </c>
      <c r="C32" s="3">
        <v>250</v>
      </c>
      <c r="D32" s="10">
        <v>-1.1593363353033723</v>
      </c>
      <c r="E32" s="37">
        <f t="shared" si="0"/>
        <v>0.15240000000000001</v>
      </c>
      <c r="F32" s="29">
        <f t="shared" si="1"/>
        <v>4.0000000000000001E-3</v>
      </c>
      <c r="G32" s="30">
        <v>1</v>
      </c>
    </row>
    <row r="33" spans="1:7" ht="15.75" x14ac:dyDescent="0.2">
      <c r="A33" s="2">
        <v>23</v>
      </c>
      <c r="B33" s="3">
        <v>49.3</v>
      </c>
      <c r="C33" s="3">
        <v>355</v>
      </c>
      <c r="D33" s="10">
        <v>1.3627070369096259</v>
      </c>
      <c r="E33" s="37">
        <f t="shared" si="0"/>
        <v>0.13887323943661972</v>
      </c>
      <c r="F33" s="29">
        <f t="shared" si="1"/>
        <v>2.8169014084507044E-3</v>
      </c>
      <c r="G33" s="30">
        <v>1</v>
      </c>
    </row>
    <row r="34" spans="1:7" ht="15.75" x14ac:dyDescent="0.2">
      <c r="A34" s="2">
        <v>24</v>
      </c>
      <c r="B34" s="3">
        <v>31.9</v>
      </c>
      <c r="C34" s="3">
        <v>165</v>
      </c>
      <c r="D34" s="10">
        <v>-0.33432382709485609</v>
      </c>
      <c r="E34" s="37">
        <f t="shared" si="0"/>
        <v>0.19333333333333333</v>
      </c>
      <c r="F34" s="29">
        <f t="shared" si="1"/>
        <v>6.0606060606060606E-3</v>
      </c>
      <c r="G34" s="30">
        <v>1</v>
      </c>
    </row>
    <row r="35" spans="1:7" ht="15.75" x14ac:dyDescent="0.2">
      <c r="A35" s="2">
        <v>25</v>
      </c>
      <c r="B35" s="3">
        <v>37.799999999999997</v>
      </c>
      <c r="C35" s="3">
        <v>245</v>
      </c>
      <c r="D35" s="10">
        <v>-1.046100305408757</v>
      </c>
      <c r="E35" s="37">
        <f t="shared" si="0"/>
        <v>0.15428571428571428</v>
      </c>
      <c r="F35" s="29">
        <f t="shared" si="1"/>
        <v>4.0816326530612249E-3</v>
      </c>
      <c r="G35" s="30">
        <v>1</v>
      </c>
    </row>
    <row r="36" spans="1:7" ht="15.75" x14ac:dyDescent="0.2">
      <c r="A36" s="2">
        <v>26</v>
      </c>
      <c r="B36" s="3">
        <v>31.5</v>
      </c>
      <c r="C36" s="3">
        <v>150</v>
      </c>
      <c r="D36" s="10">
        <v>0.50538426258900415</v>
      </c>
      <c r="E36" s="37">
        <f t="shared" si="0"/>
        <v>0.21</v>
      </c>
      <c r="F36" s="29">
        <f t="shared" si="1"/>
        <v>6.6666666666666671E-3</v>
      </c>
      <c r="G36" s="30">
        <v>1</v>
      </c>
    </row>
    <row r="37" spans="1:7" ht="15.75" x14ac:dyDescent="0.2">
      <c r="A37" s="2">
        <v>27</v>
      </c>
      <c r="B37" s="3">
        <v>27.6</v>
      </c>
      <c r="C37" s="3">
        <v>100</v>
      </c>
      <c r="D37" s="10">
        <v>0.73774456153519452</v>
      </c>
      <c r="E37" s="37">
        <f t="shared" si="0"/>
        <v>0.27600000000000002</v>
      </c>
      <c r="F37" s="29">
        <f t="shared" si="1"/>
        <v>0.01</v>
      </c>
      <c r="G37" s="30">
        <v>1</v>
      </c>
    </row>
    <row r="38" spans="1:7" ht="15.75" x14ac:dyDescent="0.2">
      <c r="A38" s="2">
        <v>28</v>
      </c>
      <c r="B38" s="3">
        <v>35.700000000000003</v>
      </c>
      <c r="C38" s="3">
        <v>205</v>
      </c>
      <c r="D38" s="10">
        <v>0.15978793374819844</v>
      </c>
      <c r="E38" s="37">
        <f t="shared" si="0"/>
        <v>0.17414634146341465</v>
      </c>
      <c r="F38" s="29">
        <f t="shared" si="1"/>
        <v>4.8780487804878049E-3</v>
      </c>
      <c r="G38" s="30">
        <v>1</v>
      </c>
    </row>
    <row r="39" spans="1:7" ht="15.75" x14ac:dyDescent="0.2">
      <c r="A39" s="2">
        <v>29</v>
      </c>
      <c r="B39" s="3">
        <v>40.799999999999997</v>
      </c>
      <c r="C39" s="3">
        <v>278</v>
      </c>
      <c r="D39" s="10">
        <v>-0.77345810271324922</v>
      </c>
      <c r="E39" s="37">
        <f t="shared" si="0"/>
        <v>0.14676258992805755</v>
      </c>
      <c r="F39" s="29">
        <f t="shared" si="1"/>
        <v>3.5971223021582736E-3</v>
      </c>
      <c r="G39" s="30">
        <v>1</v>
      </c>
    </row>
    <row r="40" spans="1:7" ht="15.75" x14ac:dyDescent="0.2">
      <c r="A40" s="2">
        <v>30</v>
      </c>
      <c r="B40" s="3">
        <v>46.2</v>
      </c>
      <c r="C40" s="3">
        <v>320</v>
      </c>
      <c r="D40" s="10">
        <v>1.1553592461719546</v>
      </c>
      <c r="E40" s="37">
        <f t="shared" si="0"/>
        <v>0.144375</v>
      </c>
      <c r="F40" s="29">
        <f t="shared" si="1"/>
        <v>3.1250000000000002E-3</v>
      </c>
      <c r="G40" s="30">
        <v>1</v>
      </c>
    </row>
    <row r="41" spans="1:7" ht="13.5" thickBot="1" x14ac:dyDescent="0.25"/>
    <row r="42" spans="1:7" x14ac:dyDescent="0.2">
      <c r="B42" s="40" t="s">
        <v>55</v>
      </c>
      <c r="C42" s="40" t="s">
        <v>20</v>
      </c>
      <c r="D42" s="40" t="s">
        <v>8</v>
      </c>
      <c r="E42" s="40" t="s">
        <v>21</v>
      </c>
      <c r="F42" s="40" t="s">
        <v>22</v>
      </c>
      <c r="G42" s="8"/>
    </row>
    <row r="43" spans="1:7" x14ac:dyDescent="0.2">
      <c r="B43" s="41" t="s">
        <v>63</v>
      </c>
      <c r="C43" s="45">
        <v>8.0685407994978739E-2</v>
      </c>
      <c r="D43" s="45">
        <v>1.6130937857666706E-3</v>
      </c>
      <c r="E43" s="47">
        <v>50.019043348202231</v>
      </c>
      <c r="F43" s="42">
        <v>6.2157457839327729E-29</v>
      </c>
      <c r="G43" s="4"/>
    </row>
    <row r="44" spans="1:7" ht="13.5" thickBot="1" x14ac:dyDescent="0.25">
      <c r="B44" s="43" t="s">
        <v>64</v>
      </c>
      <c r="C44" s="46">
        <v>19.021919214701068</v>
      </c>
      <c r="D44" s="46">
        <v>0.31053310336642787</v>
      </c>
      <c r="E44" s="48">
        <v>61.255689034399907</v>
      </c>
      <c r="F44" s="44">
        <v>2.2433683973822473E-31</v>
      </c>
      <c r="G44" s="4"/>
    </row>
  </sheetData>
  <mergeCells count="1">
    <mergeCell ref="E9:G9"/>
  </mergeCells>
  <phoneticPr fontId="0" type="noConversion"/>
  <pageMargins left="0.31" right="0.4" top="0.39" bottom="0.42" header="0" footer="0"/>
  <pageSetup paperSize="9" scale="87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showGridLines="0" zoomScale="70" workbookViewId="0">
      <selection activeCell="A17" sqref="A17"/>
    </sheetView>
  </sheetViews>
  <sheetFormatPr baseColWidth="10" defaultColWidth="11.42578125" defaultRowHeight="12.75" x14ac:dyDescent="0.2"/>
  <cols>
    <col min="1" max="1" width="26.7109375" customWidth="1"/>
    <col min="2" max="2" width="14.28515625" customWidth="1"/>
    <col min="3" max="3" width="14.28515625" bestFit="1" customWidth="1"/>
    <col min="4" max="4" width="14.85546875" customWidth="1"/>
    <col min="5" max="5" width="12.85546875" bestFit="1" customWidth="1"/>
    <col min="6" max="6" width="12.140625" bestFit="1" customWidth="1"/>
    <col min="7" max="7" width="11.7109375" bestFit="1" customWidth="1"/>
  </cols>
  <sheetData>
    <row r="1" spans="1:11" ht="15.75" x14ac:dyDescent="0.25">
      <c r="A1" s="77" t="s">
        <v>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6.5" thickBot="1" x14ac:dyDescent="0.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5.75" x14ac:dyDescent="0.25">
      <c r="A3" s="143" t="s">
        <v>4</v>
      </c>
      <c r="B3" s="143"/>
      <c r="C3" s="77"/>
      <c r="D3" s="77"/>
      <c r="E3" s="77"/>
      <c r="F3" s="77"/>
      <c r="G3" s="77"/>
      <c r="H3" s="77"/>
      <c r="I3" s="77"/>
      <c r="J3" s="77"/>
      <c r="K3" s="77"/>
    </row>
    <row r="4" spans="1:11" ht="15.75" x14ac:dyDescent="0.25">
      <c r="A4" s="132" t="s">
        <v>5</v>
      </c>
      <c r="B4" s="133">
        <v>0.99628966719660184</v>
      </c>
      <c r="C4" s="77"/>
      <c r="D4" s="77"/>
      <c r="E4" s="77"/>
      <c r="F4" s="77"/>
      <c r="G4" s="77"/>
      <c r="H4" s="77"/>
      <c r="I4" s="77"/>
      <c r="J4" s="77"/>
      <c r="K4" s="77"/>
    </row>
    <row r="5" spans="1:11" ht="15.75" x14ac:dyDescent="0.25">
      <c r="A5" s="132" t="s">
        <v>6</v>
      </c>
      <c r="B5" s="133">
        <v>0.99259310096271558</v>
      </c>
      <c r="C5" s="77"/>
      <c r="D5" s="77"/>
      <c r="E5" s="77"/>
      <c r="F5" s="77"/>
      <c r="G5" s="77"/>
      <c r="H5" s="77"/>
      <c r="I5" s="77"/>
      <c r="J5" s="77"/>
      <c r="K5" s="77"/>
    </row>
    <row r="6" spans="1:11" ht="15.75" x14ac:dyDescent="0.25">
      <c r="A6" s="132" t="s">
        <v>7</v>
      </c>
      <c r="B6" s="133">
        <v>0.99232856885424103</v>
      </c>
      <c r="C6" s="77"/>
      <c r="D6" s="77"/>
      <c r="E6" s="77"/>
      <c r="F6" s="77"/>
      <c r="G6" s="77"/>
      <c r="H6" s="77"/>
      <c r="I6" s="77"/>
      <c r="J6" s="79"/>
      <c r="K6" s="79"/>
    </row>
    <row r="7" spans="1:11" ht="15.75" x14ac:dyDescent="0.25">
      <c r="A7" s="132" t="s">
        <v>8</v>
      </c>
      <c r="B7" s="133">
        <v>3.0282654553209351E-3</v>
      </c>
      <c r="C7" s="77"/>
      <c r="D7" s="77"/>
      <c r="E7" s="77"/>
      <c r="F7" s="77"/>
      <c r="G7" s="77"/>
      <c r="H7" s="77"/>
      <c r="I7" s="77"/>
      <c r="J7" s="79"/>
      <c r="K7" s="79"/>
    </row>
    <row r="8" spans="1:11" ht="16.5" thickBot="1" x14ac:dyDescent="0.3">
      <c r="A8" s="134" t="s">
        <v>9</v>
      </c>
      <c r="B8" s="81">
        <v>30</v>
      </c>
      <c r="C8" s="77"/>
      <c r="D8" s="77"/>
      <c r="E8" s="77"/>
      <c r="F8" s="77"/>
      <c r="G8" s="77"/>
      <c r="H8" s="77"/>
      <c r="I8" s="77"/>
      <c r="J8" s="79"/>
      <c r="K8" s="79"/>
    </row>
    <row r="9" spans="1:11" ht="15.75" x14ac:dyDescent="0.25">
      <c r="A9" s="77"/>
      <c r="B9" s="77"/>
      <c r="C9" s="77"/>
      <c r="D9" s="77"/>
      <c r="E9" s="77"/>
      <c r="F9" s="77"/>
      <c r="G9" s="77"/>
      <c r="H9" s="77"/>
      <c r="I9" s="77"/>
      <c r="J9" s="79"/>
      <c r="K9" s="79"/>
    </row>
    <row r="10" spans="1:11" ht="16.5" thickBot="1" x14ac:dyDescent="0.3">
      <c r="A10" s="77" t="s">
        <v>10</v>
      </c>
      <c r="B10" s="77"/>
      <c r="C10" s="77"/>
      <c r="D10" s="77"/>
      <c r="E10" s="77"/>
      <c r="F10" s="77"/>
      <c r="G10" s="77"/>
      <c r="H10" s="77"/>
      <c r="I10" s="77"/>
      <c r="J10" s="79"/>
      <c r="K10" s="79"/>
    </row>
    <row r="11" spans="1:11" ht="31.5" x14ac:dyDescent="0.25">
      <c r="A11" s="131"/>
      <c r="B11" s="131" t="s">
        <v>15</v>
      </c>
      <c r="C11" s="131" t="s">
        <v>16</v>
      </c>
      <c r="D11" s="131" t="s">
        <v>17</v>
      </c>
      <c r="E11" s="131" t="s">
        <v>18</v>
      </c>
      <c r="F11" s="131" t="s">
        <v>19</v>
      </c>
      <c r="G11" s="77"/>
      <c r="H11" s="77"/>
      <c r="I11" s="77"/>
      <c r="J11" s="79"/>
      <c r="K11" s="79"/>
    </row>
    <row r="12" spans="1:11" ht="15.75" x14ac:dyDescent="0.25">
      <c r="A12" s="80" t="s">
        <v>11</v>
      </c>
      <c r="B12" s="80">
        <v>1</v>
      </c>
      <c r="C12" s="133">
        <v>3.440968869589249E-2</v>
      </c>
      <c r="D12" s="133">
        <v>3.440968869589249E-2</v>
      </c>
      <c r="E12" s="80">
        <v>3752.2594390790441</v>
      </c>
      <c r="F12" s="135">
        <v>2.2433683973827277E-31</v>
      </c>
      <c r="G12" s="77"/>
      <c r="H12" s="77"/>
      <c r="I12" s="77"/>
      <c r="J12" s="77"/>
      <c r="K12" s="77"/>
    </row>
    <row r="13" spans="1:11" ht="15.75" x14ac:dyDescent="0.25">
      <c r="A13" s="80" t="s">
        <v>12</v>
      </c>
      <c r="B13" s="80">
        <v>28</v>
      </c>
      <c r="C13" s="133">
        <v>2.5677096670092311E-4</v>
      </c>
      <c r="D13" s="133">
        <v>9.1703916678901104E-6</v>
      </c>
      <c r="E13" s="80"/>
      <c r="F13" s="80"/>
      <c r="G13" s="77"/>
      <c r="H13" s="77"/>
      <c r="I13" s="77"/>
      <c r="J13" s="77"/>
      <c r="K13" s="77"/>
    </row>
    <row r="14" spans="1:11" ht="16.5" thickBot="1" x14ac:dyDescent="0.3">
      <c r="A14" s="81" t="s">
        <v>13</v>
      </c>
      <c r="B14" s="81">
        <v>29</v>
      </c>
      <c r="C14" s="136">
        <v>3.4666459662593414E-2</v>
      </c>
      <c r="D14" s="81"/>
      <c r="E14" s="81"/>
      <c r="F14" s="81"/>
      <c r="G14" s="77"/>
      <c r="H14" s="77"/>
      <c r="I14" s="77"/>
      <c r="J14" s="77"/>
      <c r="K14" s="77"/>
    </row>
    <row r="15" spans="1:11" ht="16.5" thickBot="1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</row>
    <row r="16" spans="1:11" ht="15.75" x14ac:dyDescent="0.25">
      <c r="A16" s="131"/>
      <c r="B16" s="131" t="s">
        <v>20</v>
      </c>
      <c r="C16" s="131" t="s">
        <v>8</v>
      </c>
      <c r="D16" s="131" t="s">
        <v>21</v>
      </c>
      <c r="E16" s="131" t="s">
        <v>22</v>
      </c>
      <c r="F16" s="131" t="s">
        <v>23</v>
      </c>
      <c r="G16" s="131" t="s">
        <v>24</v>
      </c>
      <c r="H16" s="77"/>
      <c r="I16" s="77"/>
      <c r="J16" s="77"/>
      <c r="K16" s="77"/>
    </row>
    <row r="17" spans="1:11" ht="15.75" x14ac:dyDescent="0.25">
      <c r="A17" s="80" t="s">
        <v>14</v>
      </c>
      <c r="B17" s="133">
        <v>8.0685407994978739E-2</v>
      </c>
      <c r="C17" s="133">
        <v>1.6130937857666706E-3</v>
      </c>
      <c r="D17" s="133">
        <v>50.019043348202231</v>
      </c>
      <c r="E17" s="137">
        <v>6.2157457839327729E-29</v>
      </c>
      <c r="F17" s="133">
        <v>7.7381131453272953E-2</v>
      </c>
      <c r="G17" s="133">
        <v>8.3989684536684525E-2</v>
      </c>
      <c r="H17" s="77"/>
      <c r="I17" s="77"/>
      <c r="J17" s="77"/>
      <c r="K17" s="77"/>
    </row>
    <row r="18" spans="1:11" ht="16.5" thickBot="1" x14ac:dyDescent="0.3">
      <c r="A18" s="81" t="s">
        <v>25</v>
      </c>
      <c r="B18" s="136">
        <v>19.021919214701068</v>
      </c>
      <c r="C18" s="136">
        <v>0.31053310336642787</v>
      </c>
      <c r="D18" s="136">
        <v>61.255689034399907</v>
      </c>
      <c r="E18" s="138">
        <v>2.2433683973822473E-31</v>
      </c>
      <c r="F18" s="136">
        <v>18.385820273690577</v>
      </c>
      <c r="G18" s="136">
        <v>19.658018155711559</v>
      </c>
      <c r="H18" s="77"/>
      <c r="I18" s="77"/>
      <c r="J18" s="77"/>
      <c r="K18" s="77"/>
    </row>
    <row r="19" spans="1:11" ht="15.75" x14ac:dyDescent="0.25">
      <c r="A19" s="77"/>
      <c r="B19" s="139"/>
      <c r="C19" s="139"/>
      <c r="D19" s="139"/>
      <c r="E19" s="139"/>
      <c r="F19" s="77"/>
      <c r="G19" s="77"/>
      <c r="H19" s="77"/>
      <c r="I19" s="77"/>
      <c r="J19" s="77"/>
      <c r="K19" s="77"/>
    </row>
    <row r="20" spans="1:11" ht="15.75" x14ac:dyDescent="0.25">
      <c r="A20" s="77"/>
      <c r="B20" s="139"/>
      <c r="C20" s="139"/>
      <c r="D20" s="139"/>
      <c r="E20" s="139"/>
      <c r="F20" s="77"/>
      <c r="G20" s="77"/>
      <c r="H20" s="77"/>
      <c r="I20" s="77"/>
      <c r="J20" s="77"/>
      <c r="K20" s="77"/>
    </row>
    <row r="21" spans="1:11" ht="15.75" x14ac:dyDescent="0.25">
      <c r="A21" s="77" t="s">
        <v>26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1:11" ht="16.5" thickBot="1" x14ac:dyDescent="0.3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1:11" ht="15.75" x14ac:dyDescent="0.25">
      <c r="A23" s="82" t="s">
        <v>27</v>
      </c>
      <c r="B23" s="82" t="s">
        <v>56</v>
      </c>
      <c r="C23" s="82" t="s">
        <v>12</v>
      </c>
      <c r="D23" s="77"/>
      <c r="E23" s="77"/>
      <c r="F23" s="77"/>
      <c r="G23" s="77"/>
      <c r="H23" s="77"/>
      <c r="I23" s="77"/>
      <c r="J23" s="77"/>
      <c r="K23" s="77"/>
    </row>
    <row r="24" spans="1:11" ht="15.75" x14ac:dyDescent="0.25">
      <c r="A24" s="80">
        <v>1</v>
      </c>
      <c r="B24" s="80">
        <v>0.22158851328906071</v>
      </c>
      <c r="C24" s="80">
        <v>-4.5514762520236507E-3</v>
      </c>
      <c r="D24" s="80">
        <v>-4.5514762520236507E-3</v>
      </c>
      <c r="E24" s="77"/>
      <c r="F24" s="77"/>
      <c r="G24" s="77"/>
      <c r="H24" s="77"/>
      <c r="I24" s="77"/>
      <c r="J24" s="77"/>
      <c r="K24" s="77"/>
    </row>
    <row r="25" spans="1:11" ht="15.75" x14ac:dyDescent="0.25">
      <c r="A25" s="80">
        <v>2</v>
      </c>
      <c r="B25" s="80">
        <v>0.20749820275965253</v>
      </c>
      <c r="C25" s="80">
        <v>2.5017972403474642E-3</v>
      </c>
      <c r="D25" s="80">
        <v>2.5017972403474642E-3</v>
      </c>
      <c r="E25" s="77"/>
      <c r="F25" s="77"/>
      <c r="G25" s="77"/>
      <c r="H25" s="77"/>
      <c r="I25" s="77"/>
      <c r="J25" s="77"/>
      <c r="K25" s="77"/>
    </row>
    <row r="26" spans="1:11" ht="15.75" x14ac:dyDescent="0.25">
      <c r="A26" s="80">
        <v>3</v>
      </c>
      <c r="B26" s="80">
        <v>0.14409180537731564</v>
      </c>
      <c r="C26" s="80">
        <v>-9.1805377315623549E-5</v>
      </c>
      <c r="D26" s="80">
        <v>-9.1805377315623549E-5</v>
      </c>
      <c r="E26" s="77"/>
      <c r="F26" s="77"/>
      <c r="G26" s="77"/>
      <c r="H26" s="77"/>
      <c r="I26" s="77"/>
      <c r="J26" s="77"/>
      <c r="K26" s="77"/>
    </row>
    <row r="27" spans="1:11" ht="15.75" x14ac:dyDescent="0.25">
      <c r="A27" s="80">
        <v>4</v>
      </c>
      <c r="B27" s="80">
        <v>0.16522727117142794</v>
      </c>
      <c r="C27" s="80">
        <v>-1.2272711714279294E-3</v>
      </c>
      <c r="D27" s="80">
        <v>-1.2272711714279294E-3</v>
      </c>
      <c r="E27" s="77"/>
      <c r="F27" s="77"/>
      <c r="G27" s="77"/>
      <c r="H27" s="77"/>
      <c r="I27" s="77"/>
      <c r="J27" s="77"/>
      <c r="K27" s="77"/>
    </row>
    <row r="28" spans="1:11" ht="15.75" x14ac:dyDescent="0.25">
      <c r="A28" s="80">
        <v>5</v>
      </c>
      <c r="B28" s="80">
        <v>0.19257905043439677</v>
      </c>
      <c r="C28" s="80">
        <v>-2.2610925792615477E-4</v>
      </c>
      <c r="D28" s="80">
        <v>-2.2610925792615477E-4</v>
      </c>
      <c r="E28" s="77"/>
      <c r="F28" s="77"/>
      <c r="G28" s="77"/>
      <c r="H28" s="77"/>
      <c r="I28" s="77"/>
      <c r="J28" s="77"/>
      <c r="K28" s="77"/>
    </row>
    <row r="29" spans="1:11" ht="15.75" x14ac:dyDescent="0.25">
      <c r="A29" s="80">
        <v>6</v>
      </c>
      <c r="B29" s="80">
        <v>0.14204643771982089</v>
      </c>
      <c r="C29" s="80">
        <v>-2.6915990101434584E-3</v>
      </c>
      <c r="D29" s="80">
        <v>-2.6915990101434584E-3</v>
      </c>
      <c r="E29" s="77"/>
      <c r="F29" s="77"/>
      <c r="G29" s="77"/>
      <c r="H29" s="77"/>
      <c r="I29" s="77"/>
      <c r="J29" s="77"/>
      <c r="K29" s="77"/>
    </row>
    <row r="30" spans="1:11" ht="15.75" x14ac:dyDescent="0.25">
      <c r="A30" s="80">
        <v>7</v>
      </c>
      <c r="B30" s="80">
        <v>0.1474289841869123</v>
      </c>
      <c r="C30" s="80">
        <v>3.0973316025613706E-3</v>
      </c>
      <c r="D30" s="80">
        <v>3.0973316025613706E-3</v>
      </c>
      <c r="E30" s="77"/>
      <c r="F30" s="77"/>
      <c r="G30" s="77"/>
      <c r="H30" s="77"/>
      <c r="I30" s="77"/>
      <c r="J30" s="77"/>
      <c r="K30" s="77"/>
    </row>
    <row r="31" spans="1:11" ht="15.75" x14ac:dyDescent="0.25">
      <c r="A31" s="80">
        <v>8</v>
      </c>
      <c r="B31" s="80">
        <v>0.21187105775153781</v>
      </c>
      <c r="C31" s="80">
        <v>-3.5951956825722997E-3</v>
      </c>
      <c r="D31" s="80">
        <v>-3.5951956825722997E-3</v>
      </c>
      <c r="E31" s="77"/>
      <c r="F31" s="77"/>
      <c r="G31" s="77"/>
      <c r="H31" s="77"/>
      <c r="I31" s="77"/>
      <c r="J31" s="77"/>
      <c r="K31" s="77"/>
    </row>
    <row r="32" spans="1:11" ht="15.75" x14ac:dyDescent="0.25">
      <c r="A32" s="80">
        <v>9</v>
      </c>
      <c r="B32" s="80">
        <v>0.156773084853783</v>
      </c>
      <c r="C32" s="80">
        <v>-3.730848537829845E-4</v>
      </c>
      <c r="D32" s="80">
        <v>-3.730848537829845E-4</v>
      </c>
      <c r="E32" s="77"/>
      <c r="F32" s="77"/>
      <c r="G32" s="77"/>
      <c r="H32" s="77"/>
      <c r="I32" s="77"/>
      <c r="J32" s="77"/>
      <c r="K32" s="77"/>
    </row>
    <row r="33" spans="1:11" ht="15.75" x14ac:dyDescent="0.25">
      <c r="A33" s="80">
        <v>10</v>
      </c>
      <c r="B33" s="80">
        <v>0.21655625952855778</v>
      </c>
      <c r="C33" s="80">
        <v>1.3008833285850785E-3</v>
      </c>
      <c r="D33" s="80">
        <v>1.3008833285850785E-3</v>
      </c>
      <c r="E33" s="77"/>
      <c r="F33" s="77"/>
      <c r="G33" s="77"/>
      <c r="H33" s="77"/>
      <c r="I33" s="77"/>
      <c r="J33" s="77"/>
      <c r="K33" s="77"/>
    </row>
    <row r="34" spans="1:11" ht="15.75" x14ac:dyDescent="0.25">
      <c r="A34" s="80">
        <v>11</v>
      </c>
      <c r="B34" s="80">
        <v>0.14862083376176827</v>
      </c>
      <c r="C34" s="80">
        <v>4.2363090953745908E-3</v>
      </c>
      <c r="D34" s="80">
        <v>4.2363090953745908E-3</v>
      </c>
      <c r="E34" s="77"/>
      <c r="F34" s="77"/>
      <c r="G34" s="77"/>
      <c r="H34" s="77"/>
      <c r="I34" s="77"/>
      <c r="J34" s="77"/>
      <c r="K34" s="77"/>
    </row>
    <row r="35" spans="1:11" ht="15.75" x14ac:dyDescent="0.25">
      <c r="A35" s="80">
        <v>12</v>
      </c>
      <c r="B35" s="80">
        <v>0.18636273696554023</v>
      </c>
      <c r="C35" s="80">
        <v>-4.14051474331803E-3</v>
      </c>
      <c r="D35" s="80">
        <v>-4.14051474331803E-3</v>
      </c>
      <c r="E35" s="77"/>
      <c r="F35" s="77"/>
      <c r="G35" s="77"/>
      <c r="H35" s="77"/>
      <c r="I35" s="77"/>
      <c r="J35" s="77"/>
      <c r="K35" s="77"/>
    </row>
    <row r="36" spans="1:11" ht="15.75" x14ac:dyDescent="0.25">
      <c r="A36" s="80">
        <v>13</v>
      </c>
      <c r="B36" s="80">
        <v>0.16915945085405348</v>
      </c>
      <c r="C36" s="80">
        <v>-3.2224155172791424E-4</v>
      </c>
      <c r="D36" s="80">
        <v>-3.2224155172791424E-4</v>
      </c>
      <c r="E36" s="77"/>
      <c r="F36" s="77"/>
      <c r="G36" s="77"/>
      <c r="H36" s="77"/>
      <c r="I36" s="77"/>
      <c r="J36" s="77"/>
      <c r="K36" s="77"/>
    </row>
    <row r="37" spans="1:11" ht="15.75" x14ac:dyDescent="0.25">
      <c r="A37" s="80">
        <v>14</v>
      </c>
      <c r="B37" s="80">
        <v>0.16162974507881306</v>
      </c>
      <c r="C37" s="80">
        <v>-2.4808089086003071E-3</v>
      </c>
      <c r="D37" s="80">
        <v>-2.4808089086003071E-3</v>
      </c>
      <c r="E37" s="77"/>
      <c r="F37" s="77"/>
      <c r="G37" s="77"/>
      <c r="H37" s="77"/>
      <c r="I37" s="77"/>
      <c r="J37" s="77"/>
      <c r="K37" s="77"/>
    </row>
    <row r="38" spans="1:11" ht="15.75" x14ac:dyDescent="0.25">
      <c r="A38" s="80">
        <v>15</v>
      </c>
      <c r="B38" s="80">
        <v>0.16338940458063556</v>
      </c>
      <c r="C38" s="80">
        <v>1.3932041150166163E-3</v>
      </c>
      <c r="D38" s="80">
        <v>1.3932041150166163E-3</v>
      </c>
      <c r="E38" s="77"/>
      <c r="F38" s="77"/>
      <c r="G38" s="77"/>
      <c r="H38" s="77"/>
      <c r="I38" s="77"/>
      <c r="J38" s="77"/>
      <c r="K38" s="77"/>
    </row>
    <row r="39" spans="1:11" ht="15.75" x14ac:dyDescent="0.25">
      <c r="A39" s="80">
        <v>16</v>
      </c>
      <c r="B39" s="80">
        <v>0.14107245312101388</v>
      </c>
      <c r="C39" s="80">
        <v>1.4672294186686419E-3</v>
      </c>
      <c r="D39" s="80">
        <v>1.4672294186686419E-3</v>
      </c>
      <c r="E39" s="77"/>
      <c r="F39" s="77"/>
      <c r="G39" s="77"/>
      <c r="H39" s="77"/>
      <c r="I39" s="77"/>
      <c r="J39" s="77"/>
      <c r="K39" s="77"/>
    </row>
    <row r="40" spans="1:11" ht="15.75" x14ac:dyDescent="0.25">
      <c r="A40" s="80">
        <v>17</v>
      </c>
      <c r="B40" s="80">
        <v>0.13832758743346682</v>
      </c>
      <c r="C40" s="80">
        <v>7.6332165744227853E-4</v>
      </c>
      <c r="D40" s="80">
        <v>7.6332165744227853E-4</v>
      </c>
      <c r="E40" s="77"/>
      <c r="F40" s="77"/>
      <c r="G40" s="77"/>
      <c r="H40" s="77"/>
      <c r="I40" s="77"/>
      <c r="J40" s="77"/>
      <c r="K40" s="77"/>
    </row>
    <row r="41" spans="1:11" ht="15.75" x14ac:dyDescent="0.25">
      <c r="A41" s="80">
        <v>18</v>
      </c>
      <c r="B41" s="80">
        <v>0.13582140571874995</v>
      </c>
      <c r="C41" s="80">
        <v>-3.0677825303441764E-3</v>
      </c>
      <c r="D41" s="80">
        <v>-3.0677825303441764E-3</v>
      </c>
      <c r="E41" s="77"/>
      <c r="F41" s="77"/>
      <c r="G41" s="77"/>
      <c r="H41" s="77"/>
      <c r="I41" s="77"/>
      <c r="J41" s="77"/>
      <c r="K41" s="77"/>
    </row>
    <row r="42" spans="1:11" ht="15.75" x14ac:dyDescent="0.25">
      <c r="A42" s="80">
        <v>19</v>
      </c>
      <c r="B42" s="80">
        <v>0.15384663574382901</v>
      </c>
      <c r="C42" s="80">
        <v>4.6149027177094515E-3</v>
      </c>
      <c r="D42" s="80">
        <v>4.6149027177094515E-3</v>
      </c>
      <c r="E42" s="77"/>
      <c r="F42" s="77"/>
      <c r="G42" s="77"/>
      <c r="H42" s="77"/>
      <c r="I42" s="77"/>
      <c r="J42" s="77"/>
      <c r="K42" s="77"/>
    </row>
    <row r="43" spans="1:11" ht="15.75" x14ac:dyDescent="0.25">
      <c r="A43" s="80">
        <v>20</v>
      </c>
      <c r="B43" s="80">
        <v>0.17579500406848408</v>
      </c>
      <c r="C43" s="80">
        <v>-2.9500406848406713E-4</v>
      </c>
      <c r="D43" s="80">
        <v>-2.9500406848406713E-4</v>
      </c>
      <c r="E43" s="77"/>
      <c r="F43" s="77"/>
      <c r="G43" s="77"/>
      <c r="H43" s="77"/>
      <c r="I43" s="77"/>
      <c r="J43" s="77"/>
      <c r="K43" s="77"/>
    </row>
    <row r="44" spans="1:11" ht="15.75" x14ac:dyDescent="0.25">
      <c r="A44" s="80">
        <v>21</v>
      </c>
      <c r="B44" s="80">
        <v>0.23920140145082097</v>
      </c>
      <c r="C44" s="80">
        <v>-3.4734784154305531E-5</v>
      </c>
      <c r="D44" s="80">
        <v>-3.4734784154305531E-5</v>
      </c>
      <c r="E44" s="77"/>
      <c r="F44" s="77"/>
      <c r="G44" s="77"/>
      <c r="H44" s="77"/>
      <c r="I44" s="77"/>
      <c r="J44" s="77"/>
      <c r="K44" s="77"/>
    </row>
    <row r="45" spans="1:11" ht="15.75" x14ac:dyDescent="0.25">
      <c r="A45" s="80">
        <v>22</v>
      </c>
      <c r="B45" s="80">
        <v>0.156773084853783</v>
      </c>
      <c r="C45" s="80">
        <v>-4.3730848537829881E-3</v>
      </c>
      <c r="D45" s="80">
        <v>-4.3730848537829881E-3</v>
      </c>
      <c r="E45" s="77"/>
      <c r="F45" s="77"/>
      <c r="G45" s="77"/>
      <c r="H45" s="77"/>
      <c r="I45" s="77"/>
      <c r="J45" s="77"/>
      <c r="K45" s="77"/>
    </row>
    <row r="46" spans="1:11" ht="15.75" x14ac:dyDescent="0.25">
      <c r="A46" s="80">
        <v>23</v>
      </c>
      <c r="B46" s="80">
        <v>0.1342682790223057</v>
      </c>
      <c r="C46" s="80">
        <v>4.6049604143140188E-3</v>
      </c>
      <c r="D46" s="80">
        <v>4.6049604143140188E-3</v>
      </c>
      <c r="E46" s="77"/>
      <c r="F46" s="77"/>
      <c r="G46" s="77"/>
      <c r="H46" s="77"/>
      <c r="I46" s="77"/>
      <c r="J46" s="77"/>
      <c r="K46" s="77"/>
    </row>
    <row r="47" spans="1:11" ht="15.75" x14ac:dyDescent="0.25">
      <c r="A47" s="80">
        <v>24</v>
      </c>
      <c r="B47" s="80">
        <v>0.19596976687195491</v>
      </c>
      <c r="C47" s="80">
        <v>-2.6364335386215854E-3</v>
      </c>
      <c r="D47" s="80">
        <v>-2.6364335386215854E-3</v>
      </c>
      <c r="E47" s="77"/>
      <c r="F47" s="77"/>
      <c r="G47" s="77"/>
      <c r="H47" s="77"/>
      <c r="I47" s="77"/>
      <c r="J47" s="77"/>
      <c r="K47" s="77"/>
    </row>
    <row r="48" spans="1:11" ht="15.75" x14ac:dyDescent="0.25">
      <c r="A48" s="80">
        <v>25</v>
      </c>
      <c r="B48" s="80">
        <v>0.15832589458559534</v>
      </c>
      <c r="C48" s="80">
        <v>-4.0401802998810687E-3</v>
      </c>
      <c r="D48" s="80">
        <v>-4.0401802998810687E-3</v>
      </c>
      <c r="E48" s="77"/>
      <c r="F48" s="77"/>
      <c r="G48" s="77"/>
      <c r="H48" s="77"/>
      <c r="I48" s="77"/>
      <c r="J48" s="77"/>
      <c r="K48" s="77"/>
    </row>
    <row r="49" spans="1:11" ht="15.75" x14ac:dyDescent="0.25">
      <c r="A49" s="80">
        <v>26</v>
      </c>
      <c r="B49" s="80">
        <v>0.20749820275965253</v>
      </c>
      <c r="C49" s="80">
        <v>2.5017972403474642E-3</v>
      </c>
      <c r="D49" s="80">
        <v>2.5017972403474642E-3</v>
      </c>
      <c r="E49" s="77"/>
      <c r="F49" s="77"/>
      <c r="G49" s="77"/>
      <c r="H49" s="77"/>
      <c r="I49" s="77"/>
      <c r="J49" s="77"/>
      <c r="K49" s="77"/>
    </row>
    <row r="50" spans="1:11" ht="15.75" x14ac:dyDescent="0.25">
      <c r="A50" s="80">
        <v>27</v>
      </c>
      <c r="B50" s="80">
        <v>0.27090460014198942</v>
      </c>
      <c r="C50" s="80">
        <v>5.0953998580106075E-3</v>
      </c>
      <c r="D50" s="80">
        <v>5.0953998580106075E-3</v>
      </c>
      <c r="E50" s="77"/>
      <c r="F50" s="77"/>
      <c r="G50" s="77"/>
      <c r="H50" s="77"/>
      <c r="I50" s="77"/>
      <c r="J50" s="77"/>
      <c r="K50" s="77"/>
    </row>
    <row r="51" spans="1:11" ht="15.75" x14ac:dyDescent="0.25">
      <c r="A51" s="80">
        <v>28</v>
      </c>
      <c r="B51" s="80">
        <v>0.17347525782278883</v>
      </c>
      <c r="C51" s="80">
        <v>6.7108364062581916E-4</v>
      </c>
      <c r="D51" s="80">
        <v>6.7108364062581916E-4</v>
      </c>
      <c r="E51" s="77"/>
      <c r="F51" s="77"/>
      <c r="G51" s="77"/>
      <c r="H51" s="77"/>
      <c r="I51" s="77"/>
      <c r="J51" s="77"/>
      <c r="K51" s="77"/>
    </row>
    <row r="52" spans="1:11" ht="15.75" x14ac:dyDescent="0.25">
      <c r="A52" s="80">
        <v>29</v>
      </c>
      <c r="B52" s="80">
        <v>0.14910957783203294</v>
      </c>
      <c r="C52" s="80">
        <v>-2.3469879039753894E-3</v>
      </c>
      <c r="D52" s="80">
        <v>-2.3469879039753894E-3</v>
      </c>
      <c r="E52" s="77"/>
      <c r="F52" s="77"/>
      <c r="G52" s="77"/>
      <c r="H52" s="77"/>
      <c r="I52" s="77"/>
      <c r="J52" s="77"/>
      <c r="K52" s="77"/>
    </row>
    <row r="53" spans="1:11" ht="16.5" thickBot="1" x14ac:dyDescent="0.3">
      <c r="A53" s="81">
        <v>30</v>
      </c>
      <c r="B53" s="81">
        <v>0.14012890554091958</v>
      </c>
      <c r="C53" s="81">
        <v>4.2460944590804184E-3</v>
      </c>
      <c r="D53" s="81">
        <v>4.2460944590804184E-3</v>
      </c>
      <c r="E53" s="77"/>
      <c r="F53" s="77"/>
      <c r="G53" s="77"/>
      <c r="H53" s="77"/>
      <c r="I53" s="77"/>
      <c r="J53" s="77"/>
      <c r="K53" s="77"/>
    </row>
    <row r="54" spans="1:11" ht="15.75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1:11" ht="15.75" x14ac:dyDescent="0.2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1:11" ht="15.75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1:11" ht="15.75" x14ac:dyDescent="0.2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1:11" ht="15.75" x14ac:dyDescent="0.2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1:11" ht="15.75" x14ac:dyDescent="0.2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1:11" ht="15.75" x14ac:dyDescent="0.25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1:11" ht="15.75" x14ac:dyDescent="0.25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1:11" ht="15.75" x14ac:dyDescent="0.2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1:11" ht="15.75" x14ac:dyDescent="0.2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1:11" ht="15.75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1:11" ht="15.75" x14ac:dyDescent="0.2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1:11" ht="15.75" x14ac:dyDescent="0.25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1:11" ht="15.75" x14ac:dyDescent="0.2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1:11" ht="15.75" x14ac:dyDescent="0.2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1:11" ht="15.75" x14ac:dyDescent="0.2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1:11" ht="15.75" x14ac:dyDescent="0.2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1:11" ht="15.75" x14ac:dyDescent="0.2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 ht="15.75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1:11" ht="15.75" x14ac:dyDescent="0.2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1:11" ht="15.75" x14ac:dyDescent="0.2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1:11" ht="15.75" x14ac:dyDescent="0.2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1:11" ht="15.75" x14ac:dyDescent="0.2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1:11" ht="15.75" x14ac:dyDescent="0.2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1:11" ht="15.75" x14ac:dyDescent="0.2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1:11" ht="15.75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1:11" ht="15.75" x14ac:dyDescent="0.2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1:11" ht="15.75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1:11" ht="15.75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1:11" ht="15.75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1:11" ht="15.75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1:11" ht="15.75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1:11" ht="15.75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1:11" ht="15.75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1:11" ht="15.75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1:11" ht="15.75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1:11" ht="15.75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1:11" ht="15.75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1:11" ht="15.75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1:11" ht="15.75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1:11" ht="15.75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1:11" ht="15.75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1:11" ht="15.75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1:11" ht="15.75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1:11" ht="15.75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1:11" ht="15.75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1:11" ht="15.75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1:11" ht="15.75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1:11" ht="15.75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1:11" ht="15.75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1:11" ht="15.75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1:11" ht="15.75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1:11" ht="15.75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1:11" ht="15.75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1:11" ht="15.75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1:11" ht="15.75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1:11" ht="15.75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1:11" ht="15.75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1:11" ht="15.75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1:11" ht="15.75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1:11" ht="15.75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1:11" ht="15.75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1:11" ht="15.75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1:11" ht="15.75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1:11" ht="15.75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</sheetData>
  <mergeCells count="1">
    <mergeCell ref="A3:B3"/>
  </mergeCells>
  <phoneticPr fontId="0" type="noConversion"/>
  <pageMargins left="0.75" right="0.75" top="1" bottom="1" header="0" footer="0"/>
  <pageSetup paperSize="9" scale="77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B27" sqref="B27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datos y salida</vt:lpstr>
      <vt:lpstr>gráficos detección heteroc</vt:lpstr>
      <vt:lpstr>Hoja2</vt:lpstr>
      <vt:lpstr>Prueba de Spearman </vt:lpstr>
      <vt:lpstr>Goldfeld Quant</vt:lpstr>
      <vt:lpstr>White</vt:lpstr>
      <vt:lpstr>Sol MCPonderados</vt:lpstr>
      <vt:lpstr>salida MCP</vt:lpstr>
      <vt:lpstr>Hoja1</vt:lpstr>
      <vt:lpstr>'Goldfeld Quant'!Área_de_impresión</vt:lpstr>
    </vt:vector>
  </TitlesOfParts>
  <Company>mecon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mecon</dc:creator>
  <cp:lastModifiedBy>Edison Achalma</cp:lastModifiedBy>
  <cp:lastPrinted>2005-10-21T19:25:53Z</cp:lastPrinted>
  <dcterms:created xsi:type="dcterms:W3CDTF">2004-05-13T17:59:48Z</dcterms:created>
  <dcterms:modified xsi:type="dcterms:W3CDTF">2019-12-27T21:28:19Z</dcterms:modified>
</cp:coreProperties>
</file>