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Clase_Estadistica Para Economistas II\Clase_Inferencia estadística_MCR\"/>
    </mc:Choice>
  </mc:AlternateContent>
  <xr:revisionPtr revIDLastSave="0" documentId="8_{5D8A8A26-AD98-4D2B-9D36-FB21F7F3923B}" xr6:coauthVersionLast="45" xr6:coauthVersionMax="45" xr10:uidLastSave="{00000000-0000-0000-0000-000000000000}"/>
  <bookViews>
    <workbookView xWindow="-120" yWindow="-120" windowWidth="20730" windowHeight="11760"/>
  </bookViews>
  <sheets>
    <sheet name="Table 8_8" sheetId="1" r:id="rId1"/>
    <sheet name="Hoja1" sheetId="2" r:id="rId2"/>
    <sheet name="Hoja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6" i="4" l="1"/>
  <c r="H26" i="4"/>
  <c r="F26" i="4"/>
  <c r="I25" i="4"/>
  <c r="H25" i="4"/>
  <c r="F25" i="4"/>
  <c r="I24" i="4"/>
  <c r="H24" i="4"/>
  <c r="F24" i="4"/>
  <c r="I23" i="4"/>
  <c r="H23" i="4"/>
  <c r="F23" i="4"/>
  <c r="I22" i="4"/>
  <c r="H22" i="4"/>
  <c r="F22" i="4"/>
  <c r="I21" i="4"/>
  <c r="H21" i="4"/>
  <c r="F21" i="4"/>
  <c r="I20" i="4"/>
  <c r="H20" i="4"/>
  <c r="F20" i="4"/>
  <c r="I19" i="4"/>
  <c r="H19" i="4"/>
  <c r="F19" i="4"/>
  <c r="I18" i="4"/>
  <c r="H18" i="4"/>
  <c r="F18" i="4"/>
  <c r="I17" i="4"/>
  <c r="H17" i="4"/>
  <c r="F17" i="4"/>
  <c r="I16" i="4"/>
  <c r="H16" i="4"/>
  <c r="F16" i="4"/>
  <c r="I15" i="4"/>
  <c r="H15" i="4"/>
  <c r="F15" i="4"/>
  <c r="I14" i="4"/>
  <c r="H14" i="4"/>
  <c r="F14" i="4"/>
  <c r="I13" i="4"/>
  <c r="H13" i="4"/>
  <c r="F13" i="4"/>
  <c r="I12" i="4"/>
  <c r="H12" i="4"/>
  <c r="F12" i="4"/>
  <c r="I11" i="4"/>
  <c r="H11" i="4"/>
  <c r="F11" i="4"/>
  <c r="I10" i="4"/>
  <c r="H10" i="4"/>
  <c r="F10" i="4"/>
  <c r="I9" i="4"/>
  <c r="H9" i="4"/>
  <c r="F9" i="4"/>
  <c r="I8" i="4"/>
  <c r="H8" i="4"/>
  <c r="F8" i="4"/>
  <c r="I7" i="4"/>
  <c r="H7" i="4"/>
  <c r="L10" i="4" s="1" a="1"/>
  <c r="F7" i="4"/>
  <c r="G26" i="2"/>
  <c r="G27" i="2"/>
  <c r="F7" i="2"/>
  <c r="F26" i="2" s="1"/>
  <c r="F27" i="2" s="1"/>
  <c r="H7" i="2"/>
  <c r="I7" i="2"/>
  <c r="F8" i="2"/>
  <c r="H8" i="2"/>
  <c r="H26" i="2" s="1"/>
  <c r="H27" i="2" s="1"/>
  <c r="I8" i="2"/>
  <c r="F9" i="2"/>
  <c r="H9" i="2"/>
  <c r="I9" i="2"/>
  <c r="F10" i="2"/>
  <c r="H10" i="2"/>
  <c r="I10" i="2"/>
  <c r="F11" i="2"/>
  <c r="H11" i="2"/>
  <c r="I11" i="2"/>
  <c r="F12" i="2"/>
  <c r="H12" i="2"/>
  <c r="I12" i="2"/>
  <c r="F13" i="2"/>
  <c r="H13" i="2"/>
  <c r="I13" i="2"/>
  <c r="F14" i="2"/>
  <c r="H14" i="2"/>
  <c r="I14" i="2"/>
  <c r="F15" i="2"/>
  <c r="H15" i="2"/>
  <c r="I15" i="2"/>
  <c r="F16" i="2"/>
  <c r="H16" i="2"/>
  <c r="I16" i="2"/>
  <c r="F17" i="2"/>
  <c r="H17" i="2"/>
  <c r="I17" i="2"/>
  <c r="F18" i="2"/>
  <c r="H18" i="2"/>
  <c r="I18" i="2"/>
  <c r="F19" i="2"/>
  <c r="H19" i="2"/>
  <c r="I19" i="2"/>
  <c r="F20" i="2"/>
  <c r="H20" i="2"/>
  <c r="I20" i="2"/>
  <c r="F21" i="2"/>
  <c r="H21" i="2"/>
  <c r="I21" i="2"/>
  <c r="F22" i="2"/>
  <c r="H22" i="2"/>
  <c r="I22" i="2"/>
  <c r="F23" i="2"/>
  <c r="H23" i="2"/>
  <c r="I23" i="2"/>
  <c r="F24" i="2"/>
  <c r="H24" i="2"/>
  <c r="I24" i="2"/>
  <c r="F25" i="2"/>
  <c r="H25" i="2"/>
  <c r="I25" i="2"/>
  <c r="I6" i="2"/>
  <c r="I26" i="2" s="1"/>
  <c r="I27" i="2" s="1"/>
  <c r="H6" i="2"/>
  <c r="L11" i="2" s="1" a="1"/>
  <c r="F6" i="2"/>
  <c r="L27" i="2" s="1"/>
  <c r="L18" i="4" a="1"/>
  <c r="L19" i="4" s="1"/>
  <c r="N10" i="4" l="1"/>
  <c r="L11" i="4"/>
  <c r="M11" i="4"/>
  <c r="N12" i="4"/>
  <c r="M12" i="4"/>
  <c r="L12" i="4"/>
  <c r="M10" i="4"/>
  <c r="N11" i="4"/>
  <c r="L10" i="4"/>
  <c r="M27" i="2"/>
  <c r="M11" i="2"/>
  <c r="N13" i="2"/>
  <c r="L11" i="2"/>
  <c r="M12" i="2"/>
  <c r="N12" i="2"/>
  <c r="M13" i="2"/>
  <c r="N11" i="2"/>
  <c r="L12" i="2"/>
  <c r="L13" i="2"/>
  <c r="L20" i="4"/>
  <c r="L21" i="2" a="1"/>
  <c r="L18" i="4"/>
  <c r="O27" i="2" l="1"/>
  <c r="L21" i="2"/>
  <c r="L22" i="2"/>
  <c r="L23" i="2"/>
  <c r="L16" i="2" a="1"/>
  <c r="L14" i="4" a="1"/>
  <c r="L17" i="2" l="1"/>
  <c r="N17" i="2"/>
  <c r="M18" i="2"/>
  <c r="L18" i="2"/>
  <c r="N18" i="2"/>
  <c r="M16" i="2"/>
  <c r="M17" i="2"/>
  <c r="N16" i="2"/>
  <c r="L16" i="2"/>
  <c r="L16" i="4"/>
  <c r="M14" i="4"/>
  <c r="L15" i="4"/>
  <c r="L14" i="4"/>
  <c r="N14" i="4"/>
  <c r="M15" i="4"/>
  <c r="N16" i="4"/>
  <c r="M16" i="4"/>
  <c r="N15" i="4"/>
  <c r="L28" i="2"/>
  <c r="M28" i="2" s="1"/>
  <c r="R28" i="2" l="1"/>
  <c r="O28" i="2"/>
  <c r="M29" i="2"/>
  <c r="Q17" i="4" a="1"/>
  <c r="T12" i="4" a="1"/>
  <c r="L22" i="4" a="1"/>
  <c r="O21" i="2" a="1"/>
  <c r="S17" i="4" l="1"/>
  <c r="Q17" i="4"/>
  <c r="R17" i="4"/>
  <c r="O22" i="2"/>
  <c r="O23" i="2"/>
  <c r="O21" i="2"/>
  <c r="M31" i="2"/>
  <c r="O29" i="2"/>
  <c r="L23" i="4"/>
  <c r="L24" i="4"/>
  <c r="L22" i="4"/>
  <c r="R27" i="2"/>
  <c r="T14" i="4"/>
  <c r="T13" i="4"/>
  <c r="T12" i="4"/>
  <c r="N39" i="2" l="1"/>
  <c r="S23" i="2"/>
  <c r="Q21" i="4"/>
  <c r="W21" i="4" s="1"/>
  <c r="Q17" i="2"/>
  <c r="S17" i="2"/>
  <c r="Q16" i="2"/>
  <c r="P21" i="2" s="1"/>
  <c r="Q21" i="2" s="1"/>
  <c r="R18" i="2"/>
  <c r="O36" i="2" s="1"/>
  <c r="R16" i="2"/>
  <c r="Q18" i="2"/>
  <c r="R17" i="2"/>
  <c r="S16" i="2"/>
  <c r="S18" i="2"/>
  <c r="V17" i="4"/>
  <c r="Y17" i="4" s="1"/>
  <c r="T24" i="4" s="1"/>
  <c r="O35" i="2" l="1"/>
  <c r="P23" i="2"/>
  <c r="Q23" i="2" s="1"/>
  <c r="O34" i="2"/>
  <c r="Q35" i="2" s="1"/>
  <c r="N41" i="2" s="1"/>
  <c r="P22" i="2"/>
  <c r="Q22" i="2" s="1"/>
  <c r="T28" i="4"/>
  <c r="L28" i="4" s="1"/>
  <c r="T26" i="4"/>
  <c r="L26" i="4" s="1"/>
  <c r="T27" i="4"/>
  <c r="L27" i="4" s="1"/>
  <c r="O40" i="2"/>
  <c r="P40" i="2" s="1"/>
</calcChain>
</file>

<file path=xl/sharedStrings.xml><?xml version="1.0" encoding="utf-8"?>
<sst xmlns="http://schemas.openxmlformats.org/spreadsheetml/2006/main" count="81" uniqueCount="63">
  <si>
    <t>Table 8.8</t>
  </si>
  <si>
    <t>Real GDP Employment Fixed capital,</t>
  </si>
  <si>
    <t>Mexico, 1955-1972</t>
  </si>
  <si>
    <t>YEAR</t>
  </si>
  <si>
    <t>GDP</t>
  </si>
  <si>
    <t>Employment</t>
  </si>
  <si>
    <t>CAPITAL</t>
  </si>
  <si>
    <t>LGDP</t>
  </si>
  <si>
    <t>LE</t>
  </si>
  <si>
    <t>LK</t>
  </si>
  <si>
    <t>X'X</t>
  </si>
  <si>
    <t>X'</t>
  </si>
  <si>
    <t>inv(X'X)</t>
  </si>
  <si>
    <t>X'Y</t>
  </si>
  <si>
    <t>B</t>
  </si>
  <si>
    <t>Y'Y Estim</t>
  </si>
  <si>
    <t>Suma</t>
  </si>
  <si>
    <t>Media</t>
  </si>
  <si>
    <t>Y'Y</t>
  </si>
  <si>
    <t>Y'</t>
  </si>
  <si>
    <t>E'E</t>
  </si>
  <si>
    <t>VAR(B)</t>
  </si>
  <si>
    <t>B'</t>
  </si>
  <si>
    <t>R2=</t>
  </si>
  <si>
    <t>F=</t>
  </si>
  <si>
    <t>Originales</t>
  </si>
  <si>
    <t>Desviaciones</t>
  </si>
  <si>
    <t>Grados de libertad</t>
  </si>
  <si>
    <t>Coef</t>
  </si>
  <si>
    <t>Stdev</t>
  </si>
  <si>
    <t>t-student</t>
  </si>
  <si>
    <t>Sigma=</t>
  </si>
  <si>
    <t>¿Rendimientos constantes a escala?</t>
  </si>
  <si>
    <t>Inv(X'X)</t>
  </si>
  <si>
    <t>Ho:</t>
  </si>
  <si>
    <t>Ha:</t>
  </si>
  <si>
    <t>Hipótesis:</t>
  </si>
  <si>
    <t>Estadístico de Prueba:</t>
  </si>
  <si>
    <t>t=</t>
  </si>
  <si>
    <t>Var(b1)</t>
  </si>
  <si>
    <t>Var(b2)</t>
  </si>
  <si>
    <t>Cov(b1,b2)</t>
  </si>
  <si>
    <t>Var(b1+b2)</t>
  </si>
  <si>
    <t>PBI Real, Empleo y Capital Fijo en México</t>
  </si>
  <si>
    <t>Modelo Sin Restricción:</t>
  </si>
  <si>
    <t>Método de Mínimos Cuadrados Restringidos</t>
  </si>
  <si>
    <t>R</t>
  </si>
  <si>
    <t>R'</t>
  </si>
  <si>
    <t>RInv(X'X)R'</t>
  </si>
  <si>
    <t>1x3</t>
  </si>
  <si>
    <t>3x1</t>
  </si>
  <si>
    <t>RInv(X'X)</t>
  </si>
  <si>
    <t>Inv(X'X)R'</t>
  </si>
  <si>
    <t>3X3</t>
  </si>
  <si>
    <t>Inv[RInv(X'X)R']</t>
  </si>
  <si>
    <t>1x1</t>
  </si>
  <si>
    <t>RB</t>
  </si>
  <si>
    <t>r</t>
  </si>
  <si>
    <t>RB-r</t>
  </si>
  <si>
    <t>Inv[RInv(X'X)R'][RB-r]</t>
  </si>
  <si>
    <t>B-Restringido</t>
  </si>
  <si>
    <t>Inv(X'X)R'Inv[RInv(X'X)R'][RB-r]</t>
  </si>
  <si>
    <t>P-valor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</si>
</sst>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Verdana"/>
    </font>
    <font>
      <u/>
      <sz val="10"/>
      <color indexed="12"/>
      <name val="Verdana"/>
      <family val="2"/>
    </font>
    <font>
      <u/>
      <sz val="10"/>
      <color indexed="19"/>
      <name val="Verdana"/>
      <family val="2"/>
    </font>
    <font>
      <sz val="8"/>
      <name val="Verdana"/>
      <family val="2"/>
    </font>
    <font>
      <sz val="10"/>
      <name val="Verdana"/>
      <family val="2"/>
    </font>
    <font>
      <b/>
      <sz val="10"/>
      <color theme="0"/>
      <name val="Verdana"/>
      <family val="2"/>
    </font>
    <font>
      <b/>
      <sz val="12"/>
      <color theme="0"/>
      <name val="Verdana"/>
      <family val="2"/>
    </font>
    <font>
      <sz val="10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5" fillId="3" borderId="0" xfId="0" applyFont="1" applyFill="1"/>
    <xf numFmtId="0" fontId="4" fillId="0" borderId="0" xfId="0" applyFont="1"/>
    <xf numFmtId="0" fontId="5" fillId="3" borderId="0" xfId="0" applyFont="1" applyFill="1" applyAlignment="1">
      <alignment horizontal="center"/>
    </xf>
    <xf numFmtId="0" fontId="0" fillId="2" borderId="1" xfId="0" applyFill="1" applyBorder="1"/>
    <xf numFmtId="0" fontId="6" fillId="3" borderId="0" xfId="0" applyFont="1" applyFill="1"/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1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13</xdr:col>
      <xdr:colOff>561975</xdr:colOff>
      <xdr:row>3</xdr:row>
      <xdr:rowOff>28575</xdr:rowOff>
    </xdr:to>
    <xdr:pic>
      <xdr:nvPicPr>
        <xdr:cNvPr id="1234" name="1 Imagen">
          <a:extLst>
            <a:ext uri="{FF2B5EF4-FFF2-40B4-BE49-F238E27FC236}">
              <a16:creationId xmlns:a16="http://schemas.microsoft.com/office/drawing/2014/main" id="{25B8E03B-D0A4-47C8-8FC7-7FC1A0DE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352425"/>
          <a:ext cx="3276600" cy="190500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704850</xdr:colOff>
      <xdr:row>34</xdr:row>
      <xdr:rowOff>28575</xdr:rowOff>
    </xdr:to>
    <xdr:pic>
      <xdr:nvPicPr>
        <xdr:cNvPr id="1235" name="3 Imagen">
          <a:extLst>
            <a:ext uri="{FF2B5EF4-FFF2-40B4-BE49-F238E27FC236}">
              <a16:creationId xmlns:a16="http://schemas.microsoft.com/office/drawing/2014/main" id="{6676E730-9463-4291-B3F4-0B82263A9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372100"/>
          <a:ext cx="7048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704850</xdr:colOff>
      <xdr:row>35</xdr:row>
      <xdr:rowOff>28575</xdr:rowOff>
    </xdr:to>
    <xdr:pic>
      <xdr:nvPicPr>
        <xdr:cNvPr id="1236" name="4 Imagen">
          <a:extLst>
            <a:ext uri="{FF2B5EF4-FFF2-40B4-BE49-F238E27FC236}">
              <a16:creationId xmlns:a16="http://schemas.microsoft.com/office/drawing/2014/main" id="{E8095B28-C97A-444C-81FF-3FC2E76DD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34025"/>
          <a:ext cx="7048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0</xdr:colOff>
      <xdr:row>38</xdr:row>
      <xdr:rowOff>66675</xdr:rowOff>
    </xdr:from>
    <xdr:to>
      <xdr:col>11</xdr:col>
      <xdr:colOff>685800</xdr:colOff>
      <xdr:row>41</xdr:row>
      <xdr:rowOff>9525</xdr:rowOff>
    </xdr:to>
    <xdr:pic>
      <xdr:nvPicPr>
        <xdr:cNvPr id="1237" name="8 Imagen">
          <a:extLst>
            <a:ext uri="{FF2B5EF4-FFF2-40B4-BE49-F238E27FC236}">
              <a16:creationId xmlns:a16="http://schemas.microsoft.com/office/drawing/2014/main" id="{FED3B54F-1BEA-4C7A-8DCE-39A901009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248400"/>
          <a:ext cx="15240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19050</xdr:colOff>
      <xdr:row>42</xdr:row>
      <xdr:rowOff>47625</xdr:rowOff>
    </xdr:from>
    <xdr:to>
      <xdr:col>17</xdr:col>
      <xdr:colOff>28575</xdr:colOff>
      <xdr:row>72</xdr:row>
      <xdr:rowOff>9525</xdr:rowOff>
    </xdr:to>
    <xdr:pic>
      <xdr:nvPicPr>
        <xdr:cNvPr id="1238" name="10 Imagen">
          <a:extLst>
            <a:ext uri="{FF2B5EF4-FFF2-40B4-BE49-F238E27FC236}">
              <a16:creationId xmlns:a16="http://schemas.microsoft.com/office/drawing/2014/main" id="{CE48E4C7-BA26-47B4-B57D-01760B31E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6896100"/>
          <a:ext cx="6810375" cy="481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</xdr:row>
          <xdr:rowOff>104775</xdr:rowOff>
        </xdr:from>
        <xdr:to>
          <xdr:col>15</xdr:col>
          <xdr:colOff>561975</xdr:colOff>
          <xdr:row>4</xdr:row>
          <xdr:rowOff>57150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4254AA70-CDD1-414E-A91B-F2FFA4D8E3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21" sqref="G21"/>
    </sheetView>
  </sheetViews>
  <sheetFormatPr baseColWidth="10" defaultRowHeight="12.7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5" spans="1:4" x14ac:dyDescent="0.2">
      <c r="A5" t="s">
        <v>3</v>
      </c>
      <c r="B5" t="s">
        <v>4</v>
      </c>
      <c r="C5" t="s">
        <v>5</v>
      </c>
      <c r="D5" t="s">
        <v>6</v>
      </c>
    </row>
    <row r="6" spans="1:4" x14ac:dyDescent="0.2">
      <c r="A6">
        <v>1955</v>
      </c>
      <c r="B6">
        <v>114043</v>
      </c>
      <c r="C6">
        <v>8310</v>
      </c>
      <c r="D6">
        <v>182113</v>
      </c>
    </row>
    <row r="7" spans="1:4" x14ac:dyDescent="0.2">
      <c r="A7">
        <v>1956</v>
      </c>
      <c r="B7">
        <v>120410</v>
      </c>
      <c r="C7">
        <v>8529</v>
      </c>
      <c r="D7">
        <v>193749</v>
      </c>
    </row>
    <row r="8" spans="1:4" x14ac:dyDescent="0.2">
      <c r="A8">
        <v>1957</v>
      </c>
      <c r="B8">
        <v>129187</v>
      </c>
      <c r="C8">
        <v>8738</v>
      </c>
      <c r="D8">
        <v>205192</v>
      </c>
    </row>
    <row r="9" spans="1:4" x14ac:dyDescent="0.2">
      <c r="A9">
        <v>1958</v>
      </c>
      <c r="B9">
        <v>134705</v>
      </c>
      <c r="C9">
        <v>8952</v>
      </c>
      <c r="D9">
        <v>215130</v>
      </c>
    </row>
    <row r="10" spans="1:4" x14ac:dyDescent="0.2">
      <c r="A10">
        <v>1959</v>
      </c>
      <c r="B10">
        <v>139960</v>
      </c>
      <c r="C10">
        <v>9171</v>
      </c>
      <c r="D10">
        <v>225021</v>
      </c>
    </row>
    <row r="11" spans="1:4" x14ac:dyDescent="0.2">
      <c r="A11">
        <v>1960</v>
      </c>
      <c r="B11">
        <v>150511</v>
      </c>
      <c r="C11">
        <v>9569</v>
      </c>
      <c r="D11">
        <v>237026</v>
      </c>
    </row>
    <row r="12" spans="1:4" x14ac:dyDescent="0.2">
      <c r="A12">
        <v>1961</v>
      </c>
      <c r="B12">
        <v>157897</v>
      </c>
      <c r="C12">
        <v>9527</v>
      </c>
      <c r="D12">
        <v>248897</v>
      </c>
    </row>
    <row r="13" spans="1:4" x14ac:dyDescent="0.2">
      <c r="A13">
        <v>1962</v>
      </c>
      <c r="B13">
        <v>165286</v>
      </c>
      <c r="C13">
        <v>9662</v>
      </c>
      <c r="D13">
        <v>260661</v>
      </c>
    </row>
    <row r="14" spans="1:4" x14ac:dyDescent="0.2">
      <c r="A14">
        <v>1963</v>
      </c>
      <c r="B14">
        <v>178491</v>
      </c>
      <c r="C14">
        <v>10334</v>
      </c>
      <c r="D14">
        <v>275466</v>
      </c>
    </row>
    <row r="15" spans="1:4" x14ac:dyDescent="0.2">
      <c r="A15">
        <v>1964</v>
      </c>
      <c r="B15">
        <v>199457</v>
      </c>
      <c r="C15">
        <v>10981</v>
      </c>
      <c r="D15">
        <v>295378</v>
      </c>
    </row>
    <row r="16" spans="1:4" x14ac:dyDescent="0.2">
      <c r="A16">
        <v>1965</v>
      </c>
      <c r="B16">
        <v>212323</v>
      </c>
      <c r="C16">
        <v>11746</v>
      </c>
      <c r="D16">
        <v>315715</v>
      </c>
    </row>
    <row r="17" spans="1:4" x14ac:dyDescent="0.2">
      <c r="A17">
        <v>1966</v>
      </c>
      <c r="B17">
        <v>226977</v>
      </c>
      <c r="C17">
        <v>11521</v>
      </c>
      <c r="D17">
        <v>337642</v>
      </c>
    </row>
    <row r="18" spans="1:4" x14ac:dyDescent="0.2">
      <c r="A18">
        <v>1967</v>
      </c>
      <c r="B18">
        <v>241194</v>
      </c>
      <c r="C18">
        <v>11540</v>
      </c>
      <c r="D18">
        <v>363599</v>
      </c>
    </row>
    <row r="19" spans="1:4" x14ac:dyDescent="0.2">
      <c r="A19">
        <v>1968</v>
      </c>
      <c r="B19">
        <v>260881</v>
      </c>
      <c r="C19">
        <v>12066</v>
      </c>
      <c r="D19">
        <v>391847</v>
      </c>
    </row>
    <row r="20" spans="1:4" x14ac:dyDescent="0.2">
      <c r="A20">
        <v>1969</v>
      </c>
      <c r="B20">
        <v>277498</v>
      </c>
      <c r="C20">
        <v>12297</v>
      </c>
      <c r="D20">
        <v>422382</v>
      </c>
    </row>
    <row r="21" spans="1:4" x14ac:dyDescent="0.2">
      <c r="A21">
        <v>1970</v>
      </c>
      <c r="B21">
        <v>296530</v>
      </c>
      <c r="C21">
        <v>12955</v>
      </c>
      <c r="D21">
        <v>455049</v>
      </c>
    </row>
    <row r="22" spans="1:4" x14ac:dyDescent="0.2">
      <c r="A22">
        <v>1971</v>
      </c>
      <c r="B22">
        <v>306712</v>
      </c>
      <c r="C22">
        <v>13338</v>
      </c>
      <c r="D22">
        <v>484677</v>
      </c>
    </row>
    <row r="23" spans="1:4" x14ac:dyDescent="0.2">
      <c r="A23">
        <v>1972</v>
      </c>
      <c r="B23">
        <v>329030</v>
      </c>
      <c r="C23">
        <v>13738</v>
      </c>
      <c r="D23">
        <v>520553</v>
      </c>
    </row>
    <row r="24" spans="1:4" x14ac:dyDescent="0.2">
      <c r="A24">
        <v>1973</v>
      </c>
      <c r="B24">
        <v>354057</v>
      </c>
      <c r="C24">
        <v>15924</v>
      </c>
      <c r="D24">
        <v>561531</v>
      </c>
    </row>
    <row r="25" spans="1:4" x14ac:dyDescent="0.2">
      <c r="A25">
        <v>1974</v>
      </c>
      <c r="B25">
        <v>374977</v>
      </c>
      <c r="C25">
        <v>14154</v>
      </c>
      <c r="D25">
        <v>609825</v>
      </c>
    </row>
  </sheetData>
  <phoneticPr fontId="3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opLeftCell="I1" workbookViewId="0">
      <selection activeCell="P1" sqref="P1"/>
    </sheetView>
  </sheetViews>
  <sheetFormatPr baseColWidth="10" defaultRowHeight="12.75" x14ac:dyDescent="0.2"/>
  <cols>
    <col min="4" max="4" width="14.625" customWidth="1"/>
    <col min="5" max="5" width="3.125" customWidth="1"/>
    <col min="13" max="13" width="13.625" customWidth="1"/>
    <col min="14" max="14" width="17.125" customWidth="1"/>
    <col min="15" max="15" width="12.625" customWidth="1"/>
    <col min="16" max="16" width="12.875" customWidth="1"/>
  </cols>
  <sheetData>
    <row r="1" spans="1:36" ht="15" x14ac:dyDescent="0.2">
      <c r="A1" s="6" t="s">
        <v>43</v>
      </c>
      <c r="B1" s="6"/>
      <c r="C1" s="6"/>
      <c r="D1" s="6"/>
      <c r="K1" s="6" t="s">
        <v>44</v>
      </c>
      <c r="L1" s="6"/>
      <c r="M1" s="6"/>
      <c r="N1" s="6"/>
    </row>
    <row r="2" spans="1:36" x14ac:dyDescent="0.2">
      <c r="K2" s="3"/>
    </row>
    <row r="5" spans="1:36" x14ac:dyDescent="0.2">
      <c r="A5" t="s">
        <v>3</v>
      </c>
      <c r="B5" t="s">
        <v>4</v>
      </c>
      <c r="C5" t="s">
        <v>5</v>
      </c>
      <c r="D5" t="s">
        <v>6</v>
      </c>
      <c r="F5" t="s">
        <v>7</v>
      </c>
      <c r="G5">
        <v>1</v>
      </c>
      <c r="H5" t="s">
        <v>8</v>
      </c>
      <c r="I5" t="s">
        <v>9</v>
      </c>
    </row>
    <row r="6" spans="1:36" x14ac:dyDescent="0.2">
      <c r="A6">
        <v>1955</v>
      </c>
      <c r="B6">
        <v>114043</v>
      </c>
      <c r="C6">
        <v>8310</v>
      </c>
      <c r="D6">
        <v>182113</v>
      </c>
      <c r="F6">
        <f>+LN(B6)</f>
        <v>11.644330849239699</v>
      </c>
      <c r="G6" s="1">
        <v>1</v>
      </c>
      <c r="H6" s="1">
        <f>+LN(C6)</f>
        <v>9.0252148878494936</v>
      </c>
      <c r="I6" s="1">
        <f>+LN(D6)</f>
        <v>12.112382652514114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6" x14ac:dyDescent="0.2">
      <c r="A7">
        <v>1956</v>
      </c>
      <c r="B7">
        <v>120410</v>
      </c>
      <c r="C7">
        <v>8529</v>
      </c>
      <c r="D7">
        <v>193749</v>
      </c>
      <c r="F7">
        <f t="shared" ref="F7:F25" si="0">+LN(B7)</f>
        <v>11.698657864886265</v>
      </c>
      <c r="G7" s="1">
        <v>1</v>
      </c>
      <c r="H7" s="1">
        <f t="shared" ref="H7:H25" si="1">+LN(C7)</f>
        <v>9.0512274003191102</v>
      </c>
      <c r="I7" s="1">
        <f t="shared" ref="I7:I25" si="2">+LN(D7)</f>
        <v>12.174318785911952</v>
      </c>
      <c r="K7" s="2" t="s">
        <v>11</v>
      </c>
      <c r="L7">
        <v>9.0252148878494936</v>
      </c>
      <c r="M7">
        <v>9.0512274003191102</v>
      </c>
      <c r="N7">
        <v>9.0754366095113816</v>
      </c>
      <c r="O7">
        <v>9.0996322499917603</v>
      </c>
      <c r="P7">
        <v>9.1238016105589441</v>
      </c>
      <c r="Q7">
        <v>9.1662839857792626</v>
      </c>
      <c r="R7">
        <v>9.1618851517067785</v>
      </c>
      <c r="S7">
        <v>9.1759559451143513</v>
      </c>
      <c r="T7">
        <v>9.2431947088471293</v>
      </c>
      <c r="U7">
        <v>9.3039217855977139</v>
      </c>
      <c r="V7">
        <v>9.3712680360824656</v>
      </c>
      <c r="W7">
        <v>9.3519267360380542</v>
      </c>
      <c r="X7">
        <v>9.3535745400620911</v>
      </c>
      <c r="Y7">
        <v>9.3981468590007076</v>
      </c>
      <c r="Z7">
        <v>9.4171106091724468</v>
      </c>
      <c r="AA7">
        <v>9.4692370929962095</v>
      </c>
      <c r="AB7">
        <v>9.4983723831922511</v>
      </c>
      <c r="AC7">
        <v>9.5279209947738277</v>
      </c>
      <c r="AD7">
        <v>9.6755826841202079</v>
      </c>
      <c r="AE7">
        <v>9.5577525486357295</v>
      </c>
    </row>
    <row r="8" spans="1:36" x14ac:dyDescent="0.2">
      <c r="A8">
        <v>1957</v>
      </c>
      <c r="B8">
        <v>129187</v>
      </c>
      <c r="C8">
        <v>8738</v>
      </c>
      <c r="D8">
        <v>205192</v>
      </c>
      <c r="F8">
        <f t="shared" si="0"/>
        <v>11.769016246073141</v>
      </c>
      <c r="G8" s="1">
        <v>1</v>
      </c>
      <c r="H8" s="1">
        <f t="shared" si="1"/>
        <v>9.0754366095113816</v>
      </c>
      <c r="I8" s="1">
        <f t="shared" si="2"/>
        <v>12.231701405163989</v>
      </c>
      <c r="L8">
        <v>12.112382652514114</v>
      </c>
      <c r="M8">
        <v>12.174318785911952</v>
      </c>
      <c r="N8">
        <v>12.231701405163989</v>
      </c>
      <c r="O8">
        <v>12.278997775544731</v>
      </c>
      <c r="P8">
        <v>12.323949010164606</v>
      </c>
      <c r="Q8">
        <v>12.375925118741504</v>
      </c>
      <c r="R8">
        <v>12.424794435249698</v>
      </c>
      <c r="S8">
        <v>12.470975991492605</v>
      </c>
      <c r="T8">
        <v>12.526219487981001</v>
      </c>
      <c r="U8">
        <v>12.596011171018249</v>
      </c>
      <c r="V8">
        <v>12.662595186879502</v>
      </c>
      <c r="W8">
        <v>12.729741441548896</v>
      </c>
      <c r="X8">
        <v>12.803806891006651</v>
      </c>
      <c r="Y8">
        <v>12.878626736460891</v>
      </c>
      <c r="Z8">
        <v>12.953665396829839</v>
      </c>
      <c r="AA8">
        <v>13.02816038444238</v>
      </c>
      <c r="AB8">
        <v>13.091237968675399</v>
      </c>
      <c r="AC8">
        <v>13.162646987021438</v>
      </c>
      <c r="AD8">
        <v>13.238422260897568</v>
      </c>
      <c r="AE8">
        <v>13.320927309744148</v>
      </c>
    </row>
    <row r="9" spans="1:36" x14ac:dyDescent="0.2">
      <c r="A9">
        <v>1958</v>
      </c>
      <c r="B9">
        <v>134705</v>
      </c>
      <c r="C9">
        <v>8952</v>
      </c>
      <c r="D9">
        <v>215130</v>
      </c>
      <c r="F9">
        <f t="shared" si="0"/>
        <v>11.810842481234413</v>
      </c>
      <c r="G9" s="1">
        <v>1</v>
      </c>
      <c r="H9" s="1">
        <f t="shared" si="1"/>
        <v>9.0996322499917603</v>
      </c>
      <c r="I9" s="1">
        <f t="shared" si="2"/>
        <v>12.278997775544731</v>
      </c>
    </row>
    <row r="10" spans="1:36" x14ac:dyDescent="0.2">
      <c r="A10">
        <v>1959</v>
      </c>
      <c r="B10">
        <v>139960</v>
      </c>
      <c r="C10">
        <v>9171</v>
      </c>
      <c r="D10">
        <v>225021</v>
      </c>
      <c r="F10">
        <f t="shared" si="0"/>
        <v>11.849111946481624</v>
      </c>
      <c r="G10" s="1">
        <v>1</v>
      </c>
      <c r="H10" s="1">
        <f t="shared" si="1"/>
        <v>9.1238016105589441</v>
      </c>
      <c r="I10" s="1">
        <f t="shared" si="2"/>
        <v>12.323949010164606</v>
      </c>
    </row>
    <row r="11" spans="1:36" x14ac:dyDescent="0.2">
      <c r="A11">
        <v>1960</v>
      </c>
      <c r="B11">
        <v>150511</v>
      </c>
      <c r="C11">
        <v>9569</v>
      </c>
      <c r="D11">
        <v>237026</v>
      </c>
      <c r="F11">
        <f t="shared" si="0"/>
        <v>11.921791450201143</v>
      </c>
      <c r="G11" s="1">
        <v>1</v>
      </c>
      <c r="H11" s="1">
        <f t="shared" si="1"/>
        <v>9.1662839857792626</v>
      </c>
      <c r="I11" s="1">
        <f t="shared" si="2"/>
        <v>12.375925118741504</v>
      </c>
      <c r="L11">
        <f t="array" ref="L11:N13">MMULT(L6:AE8,G6:I25)</f>
        <v>20</v>
      </c>
      <c r="M11">
        <v>186.04744681934994</v>
      </c>
      <c r="N11">
        <v>253.38510639728915</v>
      </c>
    </row>
    <row r="12" spans="1:36" x14ac:dyDescent="0.2">
      <c r="A12">
        <v>1961</v>
      </c>
      <c r="B12">
        <v>157897</v>
      </c>
      <c r="C12">
        <v>9527</v>
      </c>
      <c r="D12">
        <v>248897</v>
      </c>
      <c r="F12">
        <f t="shared" si="0"/>
        <v>11.969698200696556</v>
      </c>
      <c r="G12" s="1">
        <v>1</v>
      </c>
      <c r="H12" s="1">
        <f t="shared" si="1"/>
        <v>9.1618851517067785</v>
      </c>
      <c r="I12" s="1">
        <f t="shared" si="2"/>
        <v>12.424794435249698</v>
      </c>
      <c r="K12" s="2" t="s">
        <v>10</v>
      </c>
      <c r="L12">
        <v>186.04744681934994</v>
      </c>
      <c r="M12">
        <v>1731.3585451167835</v>
      </c>
      <c r="N12">
        <v>2358.4038430534742</v>
      </c>
      <c r="P12" s="2" t="s">
        <v>19</v>
      </c>
      <c r="Q12">
        <v>11.644330849239699</v>
      </c>
      <c r="R12">
        <v>11.698657864886265</v>
      </c>
      <c r="S12">
        <v>11.769016246073141</v>
      </c>
      <c r="T12">
        <v>11.810842481234413</v>
      </c>
      <c r="U12">
        <v>11.849111946481624</v>
      </c>
      <c r="V12">
        <v>11.921791450201143</v>
      </c>
      <c r="W12">
        <v>11.969698200696556</v>
      </c>
      <c r="X12">
        <v>12.015432585727476</v>
      </c>
      <c r="Y12">
        <v>12.092293458762624</v>
      </c>
      <c r="Z12">
        <v>12.203353953233101</v>
      </c>
      <c r="AA12">
        <v>12.265863979081887</v>
      </c>
      <c r="AB12">
        <v>12.332603969744259</v>
      </c>
      <c r="AC12">
        <v>12.393356867903874</v>
      </c>
      <c r="AD12">
        <v>12.471819643635861</v>
      </c>
      <c r="AE12">
        <v>12.533569004935448</v>
      </c>
      <c r="AF12">
        <v>12.59990367273997</v>
      </c>
      <c r="AG12">
        <v>12.63366447551887</v>
      </c>
      <c r="AH12">
        <v>12.703904211000706</v>
      </c>
      <c r="AI12">
        <v>12.777213196103226</v>
      </c>
      <c r="AJ12">
        <v>12.834619969738249</v>
      </c>
    </row>
    <row r="13" spans="1:36" x14ac:dyDescent="0.2">
      <c r="A13">
        <v>1962</v>
      </c>
      <c r="B13">
        <v>165286</v>
      </c>
      <c r="C13">
        <v>9662</v>
      </c>
      <c r="D13">
        <v>260661</v>
      </c>
      <c r="F13">
        <f t="shared" si="0"/>
        <v>12.015432585727476</v>
      </c>
      <c r="G13" s="1">
        <v>1</v>
      </c>
      <c r="H13" s="1">
        <f t="shared" si="1"/>
        <v>9.1759559451143513</v>
      </c>
      <c r="I13" s="1">
        <f t="shared" si="2"/>
        <v>12.470975991492605</v>
      </c>
      <c r="L13">
        <v>253.38510639728915</v>
      </c>
      <c r="M13">
        <v>2358.4038430534742</v>
      </c>
      <c r="N13">
        <v>3212.8750872060546</v>
      </c>
    </row>
    <row r="14" spans="1:36" x14ac:dyDescent="0.2">
      <c r="A14">
        <v>1963</v>
      </c>
      <c r="B14">
        <v>178491</v>
      </c>
      <c r="C14">
        <v>10334</v>
      </c>
      <c r="D14">
        <v>275466</v>
      </c>
      <c r="F14">
        <f t="shared" si="0"/>
        <v>12.092293458762624</v>
      </c>
      <c r="G14" s="1">
        <v>1</v>
      </c>
      <c r="H14" s="1">
        <f t="shared" si="1"/>
        <v>9.2431947088471293</v>
      </c>
      <c r="I14" s="1">
        <f t="shared" si="2"/>
        <v>12.526219487981001</v>
      </c>
    </row>
    <row r="15" spans="1:36" x14ac:dyDescent="0.2">
      <c r="A15">
        <v>1964</v>
      </c>
      <c r="B15">
        <v>199457</v>
      </c>
      <c r="C15">
        <v>10981</v>
      </c>
      <c r="D15">
        <v>295378</v>
      </c>
      <c r="F15">
        <f t="shared" si="0"/>
        <v>12.203353953233101</v>
      </c>
      <c r="G15" s="1">
        <v>1</v>
      </c>
      <c r="H15" s="1">
        <f t="shared" si="1"/>
        <v>9.3039217855977139</v>
      </c>
      <c r="I15" s="1">
        <f t="shared" si="2"/>
        <v>12.596011171018249</v>
      </c>
    </row>
    <row r="16" spans="1:36" x14ac:dyDescent="0.2">
      <c r="A16">
        <v>1965</v>
      </c>
      <c r="B16">
        <v>212323</v>
      </c>
      <c r="C16">
        <v>11746</v>
      </c>
      <c r="D16">
        <v>315715</v>
      </c>
      <c r="F16">
        <f t="shared" si="0"/>
        <v>12.265863979081887</v>
      </c>
      <c r="G16" s="1">
        <v>1</v>
      </c>
      <c r="H16" s="1">
        <f t="shared" si="1"/>
        <v>9.3712680360824656</v>
      </c>
      <c r="I16" s="1">
        <f t="shared" si="2"/>
        <v>12.662595186879502</v>
      </c>
      <c r="L16">
        <f t="array" ref="L16:N18">MINVERSE(L11:N13)</f>
        <v>459.19842284228127</v>
      </c>
      <c r="M16">
        <v>-131.14064993117992</v>
      </c>
      <c r="N16">
        <v>60.048575282968372</v>
      </c>
      <c r="Q16">
        <f t="shared" ref="Q16:S18" si="3">$M$31*L16</f>
        <v>0.36747713448009389</v>
      </c>
      <c r="R16">
        <f t="shared" si="3"/>
        <v>-0.10494633224626541</v>
      </c>
      <c r="S16">
        <f t="shared" si="3"/>
        <v>4.8054342691365215E-2</v>
      </c>
    </row>
    <row r="17" spans="1:24" x14ac:dyDescent="0.2">
      <c r="A17">
        <v>1966</v>
      </c>
      <c r="B17">
        <v>226977</v>
      </c>
      <c r="C17">
        <v>11521</v>
      </c>
      <c r="D17">
        <v>337642</v>
      </c>
      <c r="F17">
        <f t="shared" si="0"/>
        <v>12.332603969744259</v>
      </c>
      <c r="G17" s="1">
        <v>1</v>
      </c>
      <c r="H17" s="1">
        <f t="shared" si="1"/>
        <v>9.3519267360380542</v>
      </c>
      <c r="I17" s="1">
        <f t="shared" si="2"/>
        <v>12.729741441548896</v>
      </c>
      <c r="K17" s="2" t="s">
        <v>12</v>
      </c>
      <c r="L17">
        <v>-131.14064993124555</v>
      </c>
      <c r="M17">
        <v>43.088067815298395</v>
      </c>
      <c r="N17">
        <v>-21.28622350176169</v>
      </c>
      <c r="P17" s="2" t="s">
        <v>21</v>
      </c>
      <c r="Q17">
        <f t="shared" si="3"/>
        <v>-0.10494633224631793</v>
      </c>
      <c r="R17">
        <f t="shared" si="3"/>
        <v>3.4481563749813232E-2</v>
      </c>
      <c r="S17">
        <f t="shared" si="3"/>
        <v>-1.7034467078335044E-2</v>
      </c>
    </row>
    <row r="18" spans="1:24" x14ac:dyDescent="0.2">
      <c r="A18">
        <v>1967</v>
      </c>
      <c r="B18">
        <v>241194</v>
      </c>
      <c r="C18">
        <v>11540</v>
      </c>
      <c r="D18">
        <v>363599</v>
      </c>
      <c r="F18">
        <f t="shared" si="0"/>
        <v>12.393356867903874</v>
      </c>
      <c r="G18" s="1">
        <v>1</v>
      </c>
      <c r="H18" s="1">
        <f t="shared" si="1"/>
        <v>9.3535745400620911</v>
      </c>
      <c r="I18" s="1">
        <f t="shared" si="2"/>
        <v>12.803806891006651</v>
      </c>
      <c r="L18">
        <v>60.048575283016511</v>
      </c>
      <c r="M18">
        <v>-21.286223501766862</v>
      </c>
      <c r="N18">
        <v>10.889653573178434</v>
      </c>
      <c r="Q18">
        <f t="shared" si="3"/>
        <v>4.8054342691403733E-2</v>
      </c>
      <c r="R18">
        <f t="shared" si="3"/>
        <v>-1.7034467078339183E-2</v>
      </c>
      <c r="S18">
        <f t="shared" si="3"/>
        <v>8.7145305634618239E-3</v>
      </c>
    </row>
    <row r="19" spans="1:24" x14ac:dyDescent="0.2">
      <c r="A19">
        <v>1968</v>
      </c>
      <c r="B19">
        <v>260881</v>
      </c>
      <c r="C19">
        <v>12066</v>
      </c>
      <c r="D19">
        <v>391847</v>
      </c>
      <c r="F19">
        <f t="shared" si="0"/>
        <v>12.471819643635861</v>
      </c>
      <c r="G19" s="1">
        <v>1</v>
      </c>
      <c r="H19" s="1">
        <f t="shared" si="1"/>
        <v>9.3981468590007076</v>
      </c>
      <c r="I19" s="1">
        <f t="shared" si="2"/>
        <v>12.878626736460891</v>
      </c>
    </row>
    <row r="20" spans="1:24" x14ac:dyDescent="0.2">
      <c r="A20">
        <v>1969</v>
      </c>
      <c r="B20">
        <v>277498</v>
      </c>
      <c r="C20">
        <v>12297</v>
      </c>
      <c r="D20">
        <v>422382</v>
      </c>
      <c r="F20">
        <f t="shared" si="0"/>
        <v>12.533569004935448</v>
      </c>
      <c r="G20" s="1">
        <v>1</v>
      </c>
      <c r="H20" s="1">
        <f t="shared" si="1"/>
        <v>9.4171106091724468</v>
      </c>
      <c r="I20" s="1">
        <f t="shared" si="2"/>
        <v>12.953665396829839</v>
      </c>
      <c r="O20" s="2" t="s">
        <v>28</v>
      </c>
      <c r="P20" s="2" t="s">
        <v>29</v>
      </c>
      <c r="Q20" s="2" t="s">
        <v>30</v>
      </c>
    </row>
    <row r="21" spans="1:24" x14ac:dyDescent="0.2">
      <c r="A21">
        <v>1970</v>
      </c>
      <c r="B21">
        <v>296530</v>
      </c>
      <c r="C21">
        <v>12955</v>
      </c>
      <c r="D21">
        <v>455049</v>
      </c>
      <c r="F21">
        <f t="shared" si="0"/>
        <v>12.59990367273997</v>
      </c>
      <c r="G21" s="1">
        <v>1</v>
      </c>
      <c r="H21" s="1">
        <f t="shared" si="1"/>
        <v>9.4692370929962095</v>
      </c>
      <c r="I21" s="1">
        <f t="shared" si="2"/>
        <v>13.02816038444238</v>
      </c>
      <c r="L21">
        <f t="array" ref="L21:L23">MMULT(L6:AE8,F6:F25)</f>
        <v>244.52104802693842</v>
      </c>
      <c r="O21">
        <f t="array" ref="O21:O23">MMULT(L16:N18,L21:L23)</f>
        <v>-1.652419392572483</v>
      </c>
      <c r="P21">
        <f>+Q16^0.5</f>
        <v>0.60619892319278657</v>
      </c>
      <c r="Q21">
        <f>+O21/P21</f>
        <v>-2.7258698908097068</v>
      </c>
    </row>
    <row r="22" spans="1:24" x14ac:dyDescent="0.2">
      <c r="A22">
        <v>1971</v>
      </c>
      <c r="B22">
        <v>306712</v>
      </c>
      <c r="C22">
        <v>13338</v>
      </c>
      <c r="D22">
        <v>484677</v>
      </c>
      <c r="F22">
        <f t="shared" si="0"/>
        <v>12.63366447551887</v>
      </c>
      <c r="G22" s="1">
        <v>1</v>
      </c>
      <c r="H22" s="1">
        <f t="shared" si="1"/>
        <v>9.4983723831922511</v>
      </c>
      <c r="I22" s="1">
        <f t="shared" si="2"/>
        <v>13.091237968675399</v>
      </c>
      <c r="K22" s="2" t="s">
        <v>13</v>
      </c>
      <c r="L22">
        <v>2275.9732298663839</v>
      </c>
      <c r="N22" s="2" t="s">
        <v>14</v>
      </c>
      <c r="O22">
        <v>0.3397323180543026</v>
      </c>
      <c r="P22">
        <f>+R17^0.5</f>
        <v>0.18569212086088421</v>
      </c>
      <c r="Q22">
        <f>+O22/P22</f>
        <v>1.8295462213435612</v>
      </c>
      <c r="S22" t="s">
        <v>32</v>
      </c>
      <c r="U22" s="2" t="s">
        <v>22</v>
      </c>
      <c r="V22">
        <v>-1.652419392572483</v>
      </c>
      <c r="W22">
        <v>0.3397323180543026</v>
      </c>
      <c r="X22">
        <v>0.8459972590644611</v>
      </c>
    </row>
    <row r="23" spans="1:24" x14ac:dyDescent="0.2">
      <c r="A23">
        <v>1972</v>
      </c>
      <c r="B23">
        <v>329030</v>
      </c>
      <c r="C23">
        <v>13738</v>
      </c>
      <c r="D23">
        <v>520553</v>
      </c>
      <c r="F23">
        <f t="shared" si="0"/>
        <v>12.703904211000706</v>
      </c>
      <c r="G23" s="1">
        <v>1</v>
      </c>
      <c r="H23" s="1">
        <f t="shared" si="1"/>
        <v>9.5279209947738277</v>
      </c>
      <c r="I23" s="1">
        <f t="shared" si="2"/>
        <v>13.162646987021438</v>
      </c>
      <c r="L23">
        <v>3100.611058433361</v>
      </c>
      <c r="O23">
        <v>0.8459972590644611</v>
      </c>
      <c r="P23">
        <f>+S18^0.5</f>
        <v>9.3351650030740349E-2</v>
      </c>
      <c r="Q23">
        <f>+O23/P23</f>
        <v>9.0624778328597024</v>
      </c>
      <c r="S23" s="1">
        <f>+O22+O23</f>
        <v>1.1857295771187637</v>
      </c>
    </row>
    <row r="24" spans="1:24" x14ac:dyDescent="0.2">
      <c r="A24">
        <v>1973</v>
      </c>
      <c r="B24">
        <v>354057</v>
      </c>
      <c r="C24">
        <v>15924</v>
      </c>
      <c r="D24">
        <v>561531</v>
      </c>
      <c r="F24">
        <f t="shared" si="0"/>
        <v>12.777213196103226</v>
      </c>
      <c r="G24" s="1">
        <v>1</v>
      </c>
      <c r="H24" s="1">
        <f t="shared" si="1"/>
        <v>9.6755826841202079</v>
      </c>
      <c r="I24" s="1">
        <f t="shared" si="2"/>
        <v>13.238422260897568</v>
      </c>
    </row>
    <row r="25" spans="1:24" x14ac:dyDescent="0.2">
      <c r="A25">
        <v>1974</v>
      </c>
      <c r="B25">
        <v>374977</v>
      </c>
      <c r="C25">
        <v>14154</v>
      </c>
      <c r="D25">
        <v>609825</v>
      </c>
      <c r="F25">
        <f t="shared" si="0"/>
        <v>12.834619969738249</v>
      </c>
      <c r="G25" s="1">
        <v>1</v>
      </c>
      <c r="H25" s="1">
        <f t="shared" si="1"/>
        <v>9.5577525486357295</v>
      </c>
      <c r="I25" s="1">
        <f t="shared" si="2"/>
        <v>13.320927309744148</v>
      </c>
    </row>
    <row r="26" spans="1:24" x14ac:dyDescent="0.2">
      <c r="A26" t="s">
        <v>16</v>
      </c>
      <c r="F26">
        <f>SUM(F6:F25)</f>
        <v>244.52104802693842</v>
      </c>
      <c r="G26">
        <f>SUM(G6:G25)</f>
        <v>20</v>
      </c>
      <c r="H26">
        <f>SUM(H6:H25)</f>
        <v>186.04744681934994</v>
      </c>
      <c r="I26">
        <f>SUM(I6:I25)</f>
        <v>253.38510639728915</v>
      </c>
      <c r="L26" s="2" t="s">
        <v>25</v>
      </c>
      <c r="M26" s="2" t="s">
        <v>26</v>
      </c>
      <c r="N26" s="2" t="s">
        <v>27</v>
      </c>
      <c r="O26" s="2" t="s">
        <v>17</v>
      </c>
    </row>
    <row r="27" spans="1:24" x14ac:dyDescent="0.2">
      <c r="A27" t="s">
        <v>17</v>
      </c>
      <c r="F27">
        <f>+F26/20</f>
        <v>12.226052401346921</v>
      </c>
      <c r="G27">
        <f>+G26/20</f>
        <v>1</v>
      </c>
      <c r="H27">
        <f>+H26/20</f>
        <v>9.3023723409674979</v>
      </c>
      <c r="I27">
        <f>+I26/20</f>
        <v>12.669255319864458</v>
      </c>
      <c r="K27" s="2" t="s">
        <v>18</v>
      </c>
      <c r="L27">
        <f>MMULT(Q12:AJ12,F6:F25)</f>
        <v>2992.2924008029149</v>
      </c>
      <c r="M27">
        <f>+L27-20*F27*F27</f>
        <v>2.7652543932986191</v>
      </c>
      <c r="N27">
        <v>19</v>
      </c>
      <c r="O27">
        <f>+M27/N27</f>
        <v>0.14553970491045365</v>
      </c>
      <c r="Q27" s="2" t="s">
        <v>24</v>
      </c>
      <c r="R27">
        <f>+O28/O29</f>
        <v>1719.2271658778538</v>
      </c>
    </row>
    <row r="28" spans="1:24" x14ac:dyDescent="0.2">
      <c r="K28" s="2" t="s">
        <v>15</v>
      </c>
      <c r="L28">
        <f>MMULT(V22:X22,L21:L23)</f>
        <v>2992.2787964197651</v>
      </c>
      <c r="M28">
        <f>+L28-20*F27*F27</f>
        <v>2.7516500101487509</v>
      </c>
      <c r="N28">
        <v>2</v>
      </c>
      <c r="O28">
        <f>+M28/N28</f>
        <v>1.3758250050743754</v>
      </c>
      <c r="Q28" s="2" t="s">
        <v>23</v>
      </c>
      <c r="R28">
        <f>+M28/M27</f>
        <v>0.99508024173731091</v>
      </c>
    </row>
    <row r="29" spans="1:24" x14ac:dyDescent="0.2">
      <c r="K29" s="2" t="s">
        <v>20</v>
      </c>
      <c r="M29" s="1">
        <f>+M27-M28</f>
        <v>1.3604383149868227E-2</v>
      </c>
      <c r="N29">
        <v>17</v>
      </c>
      <c r="O29">
        <f>+M29/N29</f>
        <v>8.0025783234518981E-4</v>
      </c>
    </row>
    <row r="31" spans="1:24" x14ac:dyDescent="0.2">
      <c r="K31" s="2" t="s">
        <v>31</v>
      </c>
      <c r="M31">
        <f>+M29/17</f>
        <v>8.0025783234518981E-4</v>
      </c>
    </row>
    <row r="33" spans="11:17" x14ac:dyDescent="0.2">
      <c r="K33" s="2" t="s">
        <v>36</v>
      </c>
    </row>
    <row r="34" spans="11:17" x14ac:dyDescent="0.2">
      <c r="K34" s="3" t="s">
        <v>34</v>
      </c>
      <c r="N34" s="2" t="s">
        <v>39</v>
      </c>
      <c r="O34">
        <f>+R17</f>
        <v>3.4481563749813232E-2</v>
      </c>
    </row>
    <row r="35" spans="11:17" x14ac:dyDescent="0.2">
      <c r="K35" s="3" t="s">
        <v>35</v>
      </c>
      <c r="N35" s="2" t="s">
        <v>40</v>
      </c>
      <c r="O35">
        <f>+S18</f>
        <v>8.7145305634618239E-3</v>
      </c>
      <c r="P35" s="2" t="s">
        <v>42</v>
      </c>
      <c r="Q35">
        <f>+O34+O35+2*O36</f>
        <v>9.1271601565966892E-3</v>
      </c>
    </row>
    <row r="36" spans="11:17" x14ac:dyDescent="0.2">
      <c r="N36" s="2" t="s">
        <v>41</v>
      </c>
      <c r="O36">
        <f>+R18</f>
        <v>-1.7034467078339183E-2</v>
      </c>
    </row>
    <row r="37" spans="11:17" x14ac:dyDescent="0.2">
      <c r="K37" s="2" t="s">
        <v>37</v>
      </c>
      <c r="L37" s="2"/>
    </row>
    <row r="39" spans="11:17" ht="13.5" thickBot="1" x14ac:dyDescent="0.25">
      <c r="N39">
        <f>+O22+O23-1</f>
        <v>0.1857295771187637</v>
      </c>
      <c r="P39" s="9" t="s">
        <v>62</v>
      </c>
    </row>
    <row r="40" spans="11:17" ht="13.5" thickBot="1" x14ac:dyDescent="0.25">
      <c r="M40" s="2" t="s">
        <v>38</v>
      </c>
      <c r="O40" s="5">
        <f>+N39/N41</f>
        <v>1.9440759794897255</v>
      </c>
      <c r="P40">
        <f>_xlfn.T.DIST.2T(O40,17)</f>
        <v>6.8626430575885966E-2</v>
      </c>
    </row>
    <row r="41" spans="11:17" x14ac:dyDescent="0.2">
      <c r="N41">
        <f>+Q35^0.5</f>
        <v>9.5536171980023829E-2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8"/>
  <sheetViews>
    <sheetView topLeftCell="E1" workbookViewId="0">
      <selection activeCell="L3" sqref="L3"/>
    </sheetView>
  </sheetViews>
  <sheetFormatPr baseColWidth="10" defaultRowHeight="12.75" x14ac:dyDescent="0.2"/>
  <cols>
    <col min="11" max="11" width="13.5" customWidth="1"/>
    <col min="12" max="13" width="12" bestFit="1" customWidth="1"/>
    <col min="14" max="14" width="12.875" bestFit="1" customWidth="1"/>
    <col min="17" max="17" width="11.125" bestFit="1" customWidth="1"/>
    <col min="18" max="18" width="12" bestFit="1" customWidth="1"/>
    <col min="19" max="19" width="27.375" customWidth="1"/>
    <col min="20" max="20" width="12.875" bestFit="1" customWidth="1"/>
    <col min="22" max="22" width="12.125" bestFit="1" customWidth="1"/>
    <col min="23" max="23" width="15" customWidth="1"/>
    <col min="24" max="24" width="12" bestFit="1" customWidth="1"/>
  </cols>
  <sheetData>
    <row r="1" spans="1:31" ht="15" x14ac:dyDescent="0.2">
      <c r="K1" s="6" t="s">
        <v>45</v>
      </c>
      <c r="L1" s="6"/>
      <c r="M1" s="6"/>
      <c r="N1" s="6"/>
    </row>
    <row r="6" spans="1:31" x14ac:dyDescent="0.2">
      <c r="A6" s="4" t="s">
        <v>3</v>
      </c>
      <c r="B6" s="4" t="s">
        <v>4</v>
      </c>
      <c r="C6" s="4" t="s">
        <v>5</v>
      </c>
      <c r="D6" s="4" t="s">
        <v>6</v>
      </c>
      <c r="F6" s="4" t="s">
        <v>7</v>
      </c>
      <c r="G6" s="4">
        <v>1</v>
      </c>
      <c r="H6" s="4" t="s">
        <v>8</v>
      </c>
      <c r="I6" s="4" t="s">
        <v>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">
      <c r="A7" s="9">
        <v>1955</v>
      </c>
      <c r="B7" s="9">
        <v>114043</v>
      </c>
      <c r="C7" s="9">
        <v>8310</v>
      </c>
      <c r="D7" s="9">
        <v>182113</v>
      </c>
      <c r="F7">
        <f>+LN(B7)</f>
        <v>11.644330849239699</v>
      </c>
      <c r="G7" s="9">
        <v>1</v>
      </c>
      <c r="H7" s="3">
        <f>LN(C7)</f>
        <v>9.0252148878494936</v>
      </c>
      <c r="I7">
        <f>LN(D7)</f>
        <v>12.112382652514114</v>
      </c>
      <c r="K7" s="4" t="s">
        <v>11</v>
      </c>
      <c r="L7">
        <v>9.0252148878494936</v>
      </c>
      <c r="M7">
        <v>9.0512274003191102</v>
      </c>
      <c r="N7">
        <v>9.0754366095113816</v>
      </c>
      <c r="O7">
        <v>9.0996322499917603</v>
      </c>
      <c r="P7">
        <v>9.1238016105589441</v>
      </c>
      <c r="Q7">
        <v>9.1662839857792626</v>
      </c>
      <c r="R7">
        <v>9.1618851517067785</v>
      </c>
      <c r="S7">
        <v>9.1759559451143513</v>
      </c>
      <c r="T7">
        <v>9.2431947088471293</v>
      </c>
      <c r="U7">
        <v>9.3039217855977139</v>
      </c>
      <c r="V7">
        <v>9.3712680360824656</v>
      </c>
      <c r="W7">
        <v>9.3519267360380542</v>
      </c>
      <c r="X7">
        <v>9.3535745400620911</v>
      </c>
      <c r="Y7">
        <v>9.3981468590007076</v>
      </c>
      <c r="Z7">
        <v>9.4171106091724468</v>
      </c>
      <c r="AA7">
        <v>9.4692370929962095</v>
      </c>
      <c r="AB7">
        <v>9.4983723831922511</v>
      </c>
      <c r="AC7">
        <v>9.5279209947738277</v>
      </c>
      <c r="AD7">
        <v>9.6755826841202079</v>
      </c>
      <c r="AE7">
        <v>9.5577525486357295</v>
      </c>
    </row>
    <row r="8" spans="1:31" x14ac:dyDescent="0.2">
      <c r="A8" s="9">
        <v>1956</v>
      </c>
      <c r="B8" s="9">
        <v>120410</v>
      </c>
      <c r="C8" s="9">
        <v>8529</v>
      </c>
      <c r="D8" s="9">
        <v>193749</v>
      </c>
      <c r="F8">
        <f t="shared" ref="F8:F26" si="0">+LN(B8)</f>
        <v>11.698657864886265</v>
      </c>
      <c r="G8" s="9">
        <v>1</v>
      </c>
      <c r="H8" s="3">
        <f t="shared" ref="H8:H26" si="1">LN(C8)</f>
        <v>9.0512274003191102</v>
      </c>
      <c r="I8">
        <f t="shared" ref="I8:I26" si="2">LN(D8)</f>
        <v>12.174318785911952</v>
      </c>
      <c r="L8">
        <v>12.112382652514114</v>
      </c>
      <c r="M8">
        <v>12.174318785911952</v>
      </c>
      <c r="N8">
        <v>12.231701405163989</v>
      </c>
      <c r="O8">
        <v>12.278997775544731</v>
      </c>
      <c r="P8">
        <v>12.323949010164606</v>
      </c>
      <c r="Q8">
        <v>12.375925118741504</v>
      </c>
      <c r="R8">
        <v>12.424794435249698</v>
      </c>
      <c r="S8">
        <v>12.470975991492605</v>
      </c>
      <c r="T8">
        <v>12.526219487981001</v>
      </c>
      <c r="U8">
        <v>12.596011171018249</v>
      </c>
      <c r="V8">
        <v>12.662595186879502</v>
      </c>
      <c r="W8">
        <v>12.729741441548896</v>
      </c>
      <c r="X8">
        <v>12.803806891006651</v>
      </c>
      <c r="Y8">
        <v>12.878626736460891</v>
      </c>
      <c r="Z8">
        <v>12.953665396829839</v>
      </c>
      <c r="AA8">
        <v>13.02816038444238</v>
      </c>
      <c r="AB8">
        <v>13.091237968675399</v>
      </c>
      <c r="AC8">
        <v>13.162646987021438</v>
      </c>
      <c r="AD8">
        <v>13.238422260897568</v>
      </c>
      <c r="AE8">
        <v>13.320927309744148</v>
      </c>
    </row>
    <row r="9" spans="1:31" x14ac:dyDescent="0.2">
      <c r="A9" s="9">
        <v>1957</v>
      </c>
      <c r="B9" s="9">
        <v>129187</v>
      </c>
      <c r="C9" s="9">
        <v>8738</v>
      </c>
      <c r="D9" s="9">
        <v>205192</v>
      </c>
      <c r="F9">
        <f t="shared" si="0"/>
        <v>11.769016246073141</v>
      </c>
      <c r="G9" s="9">
        <v>1</v>
      </c>
      <c r="H9" s="3">
        <f t="shared" si="1"/>
        <v>9.0754366095113816</v>
      </c>
      <c r="I9">
        <f t="shared" si="2"/>
        <v>12.231701405163989</v>
      </c>
    </row>
    <row r="10" spans="1:31" x14ac:dyDescent="0.2">
      <c r="A10" s="9">
        <v>1958</v>
      </c>
      <c r="B10" s="9">
        <v>134705</v>
      </c>
      <c r="C10" s="9">
        <v>8952</v>
      </c>
      <c r="D10" s="9">
        <v>215130</v>
      </c>
      <c r="F10">
        <f t="shared" si="0"/>
        <v>11.810842481234413</v>
      </c>
      <c r="G10" s="9">
        <v>1</v>
      </c>
      <c r="H10" s="3">
        <f t="shared" si="1"/>
        <v>9.0996322499917603</v>
      </c>
      <c r="I10">
        <f t="shared" si="2"/>
        <v>12.278997775544731</v>
      </c>
      <c r="L10">
        <f t="array" ref="L10:N12">MMULT(L6:AE8,G7:I26)</f>
        <v>20</v>
      </c>
      <c r="M10">
        <v>186.04744681934994</v>
      </c>
      <c r="N10">
        <v>253.38510639728915</v>
      </c>
      <c r="P10" s="7" t="s">
        <v>46</v>
      </c>
      <c r="Q10">
        <v>0</v>
      </c>
      <c r="R10">
        <v>1</v>
      </c>
      <c r="S10">
        <v>1</v>
      </c>
    </row>
    <row r="11" spans="1:31" x14ac:dyDescent="0.2">
      <c r="A11" s="9">
        <v>1959</v>
      </c>
      <c r="B11" s="9">
        <v>139960</v>
      </c>
      <c r="C11" s="9">
        <v>9171</v>
      </c>
      <c r="D11" s="9">
        <v>225021</v>
      </c>
      <c r="F11">
        <f t="shared" si="0"/>
        <v>11.849111946481624</v>
      </c>
      <c r="G11" s="9">
        <v>1</v>
      </c>
      <c r="H11" s="3">
        <f t="shared" si="1"/>
        <v>9.1238016105589441</v>
      </c>
      <c r="I11">
        <f t="shared" si="2"/>
        <v>12.323949010164606</v>
      </c>
      <c r="K11" s="4" t="s">
        <v>10</v>
      </c>
      <c r="L11">
        <v>186.04744681934994</v>
      </c>
      <c r="M11">
        <v>1731.3585451167835</v>
      </c>
      <c r="N11">
        <v>2358.4038430534742</v>
      </c>
      <c r="P11" s="8" t="s">
        <v>49</v>
      </c>
    </row>
    <row r="12" spans="1:31" x14ac:dyDescent="0.2">
      <c r="A12" s="9">
        <v>1960</v>
      </c>
      <c r="B12" s="9">
        <v>150511</v>
      </c>
      <c r="C12" s="9">
        <v>9569</v>
      </c>
      <c r="D12" s="9">
        <v>237026</v>
      </c>
      <c r="F12">
        <f t="shared" si="0"/>
        <v>11.921791450201143</v>
      </c>
      <c r="G12" s="9">
        <v>1</v>
      </c>
      <c r="H12" s="3">
        <f t="shared" si="1"/>
        <v>9.1662839857792626</v>
      </c>
      <c r="I12">
        <f t="shared" si="2"/>
        <v>12.375925118741504</v>
      </c>
      <c r="L12">
        <v>253.38510639728915</v>
      </c>
      <c r="M12">
        <v>2358.4038430534742</v>
      </c>
      <c r="N12">
        <v>3212.8750872060546</v>
      </c>
      <c r="Q12">
        <v>0</v>
      </c>
      <c r="T12" s="1">
        <f t="array" ref="T12:T14">MMULT(L14:N16,Q12:Q14)</f>
        <v>-71.09207464821155</v>
      </c>
    </row>
    <row r="13" spans="1:31" x14ac:dyDescent="0.2">
      <c r="A13" s="9">
        <v>1961</v>
      </c>
      <c r="B13" s="9">
        <v>157897</v>
      </c>
      <c r="C13" s="9">
        <v>9527</v>
      </c>
      <c r="D13" s="9">
        <v>248897</v>
      </c>
      <c r="F13">
        <f t="shared" si="0"/>
        <v>11.969698200696556</v>
      </c>
      <c r="G13" s="9">
        <v>1</v>
      </c>
      <c r="H13" s="3">
        <f t="shared" si="1"/>
        <v>9.1618851517067785</v>
      </c>
      <c r="I13">
        <f t="shared" si="2"/>
        <v>12.424794435249698</v>
      </c>
      <c r="P13" s="7" t="s">
        <v>47</v>
      </c>
      <c r="Q13">
        <v>1</v>
      </c>
      <c r="S13" s="7" t="s">
        <v>52</v>
      </c>
      <c r="T13" s="1">
        <v>21.801844313536705</v>
      </c>
    </row>
    <row r="14" spans="1:31" x14ac:dyDescent="0.2">
      <c r="A14" s="9">
        <v>1962</v>
      </c>
      <c r="B14" s="9">
        <v>165286</v>
      </c>
      <c r="C14" s="9">
        <v>9662</v>
      </c>
      <c r="D14" s="9">
        <v>260661</v>
      </c>
      <c r="F14">
        <f t="shared" si="0"/>
        <v>12.015432585727476</v>
      </c>
      <c r="G14" s="9">
        <v>1</v>
      </c>
      <c r="H14" s="3">
        <f t="shared" si="1"/>
        <v>9.1759559451143513</v>
      </c>
      <c r="I14">
        <f t="shared" si="2"/>
        <v>12.470975991492605</v>
      </c>
      <c r="L14">
        <f t="array" ref="L14:N16">MINVERSE(L10:N12)</f>
        <v>459.19842284228127</v>
      </c>
      <c r="M14">
        <v>-131.14064993117992</v>
      </c>
      <c r="N14">
        <v>60.048575282968372</v>
      </c>
      <c r="P14" s="8" t="s">
        <v>50</v>
      </c>
      <c r="Q14">
        <v>1</v>
      </c>
      <c r="T14" s="1">
        <v>-10.396569928588429</v>
      </c>
    </row>
    <row r="15" spans="1:31" x14ac:dyDescent="0.2">
      <c r="A15" s="9">
        <v>1963</v>
      </c>
      <c r="B15" s="9">
        <v>178491</v>
      </c>
      <c r="C15" s="9">
        <v>10334</v>
      </c>
      <c r="D15" s="9">
        <v>275466</v>
      </c>
      <c r="F15">
        <f t="shared" si="0"/>
        <v>12.092293458762624</v>
      </c>
      <c r="G15" s="9">
        <v>1</v>
      </c>
      <c r="H15" s="3">
        <f t="shared" si="1"/>
        <v>9.2431947088471293</v>
      </c>
      <c r="I15">
        <f t="shared" si="2"/>
        <v>12.526219487981001</v>
      </c>
      <c r="K15" s="4" t="s">
        <v>33</v>
      </c>
      <c r="L15">
        <v>-131.14064993124555</v>
      </c>
      <c r="M15">
        <v>43.088067815298395</v>
      </c>
      <c r="N15">
        <v>-21.28622350176169</v>
      </c>
    </row>
    <row r="16" spans="1:31" x14ac:dyDescent="0.2">
      <c r="A16" s="9">
        <v>1964</v>
      </c>
      <c r="B16" s="9">
        <v>199457</v>
      </c>
      <c r="C16" s="9">
        <v>10981</v>
      </c>
      <c r="D16" s="9">
        <v>295378</v>
      </c>
      <c r="F16">
        <f t="shared" si="0"/>
        <v>12.203353953233101</v>
      </c>
      <c r="G16" s="9">
        <v>1</v>
      </c>
      <c r="H16" s="3">
        <f t="shared" si="1"/>
        <v>9.3039217855977139</v>
      </c>
      <c r="I16">
        <f t="shared" si="2"/>
        <v>12.596011171018249</v>
      </c>
      <c r="L16">
        <v>60.048575283016511</v>
      </c>
      <c r="M16">
        <v>-21.286223501766862</v>
      </c>
      <c r="N16">
        <v>10.889653573178434</v>
      </c>
      <c r="Q16" s="3"/>
      <c r="R16" s="3"/>
    </row>
    <row r="17" spans="1:25" x14ac:dyDescent="0.2">
      <c r="A17" s="9">
        <v>1965</v>
      </c>
      <c r="B17" s="9">
        <v>212323</v>
      </c>
      <c r="C17" s="9">
        <v>11746</v>
      </c>
      <c r="D17" s="9">
        <v>315715</v>
      </c>
      <c r="F17">
        <f t="shared" si="0"/>
        <v>12.265863979081887</v>
      </c>
      <c r="G17" s="9">
        <v>1</v>
      </c>
      <c r="H17" s="3">
        <f t="shared" si="1"/>
        <v>9.3712680360824656</v>
      </c>
      <c r="I17">
        <f t="shared" si="2"/>
        <v>12.662595186879502</v>
      </c>
      <c r="M17" s="8" t="s">
        <v>53</v>
      </c>
      <c r="P17" s="7" t="s">
        <v>51</v>
      </c>
      <c r="Q17">
        <f t="array" ref="Q17:S17">MMULT(Q10:S10,L14:N16)</f>
        <v>-71.092074648229044</v>
      </c>
      <c r="R17">
        <v>21.801844313531532</v>
      </c>
      <c r="S17">
        <v>-10.396569928583256</v>
      </c>
      <c r="U17" s="7" t="s">
        <v>48</v>
      </c>
      <c r="V17">
        <f>MMULT(Q17:S17,Q12:Q14)</f>
        <v>11.405274384948276</v>
      </c>
      <c r="X17" s="7" t="s">
        <v>54</v>
      </c>
      <c r="Y17">
        <f>MINVERSE(V17)</f>
        <v>8.7678732334551812E-2</v>
      </c>
    </row>
    <row r="18" spans="1:25" x14ac:dyDescent="0.2">
      <c r="A18" s="9">
        <v>1966</v>
      </c>
      <c r="B18" s="9">
        <v>226977</v>
      </c>
      <c r="C18" s="9">
        <v>11521</v>
      </c>
      <c r="D18" s="9">
        <v>337642</v>
      </c>
      <c r="F18">
        <f t="shared" si="0"/>
        <v>12.332603969744259</v>
      </c>
      <c r="G18" s="9">
        <v>1</v>
      </c>
      <c r="H18" s="3">
        <f t="shared" si="1"/>
        <v>9.3519267360380542</v>
      </c>
      <c r="I18">
        <f t="shared" si="2"/>
        <v>12.729741441548896</v>
      </c>
      <c r="L18">
        <f t="array" ref="L18:L20">MMULT(L6:AE8,F7:F26)</f>
        <v>244.52104802693842</v>
      </c>
      <c r="P18" s="8" t="s">
        <v>49</v>
      </c>
      <c r="U18" s="8" t="s">
        <v>55</v>
      </c>
      <c r="X18" s="8" t="s">
        <v>55</v>
      </c>
    </row>
    <row r="19" spans="1:25" x14ac:dyDescent="0.2">
      <c r="A19" s="9">
        <v>1967</v>
      </c>
      <c r="B19" s="9">
        <v>241194</v>
      </c>
      <c r="C19" s="9">
        <v>11540</v>
      </c>
      <c r="D19" s="9">
        <v>363599</v>
      </c>
      <c r="F19">
        <f t="shared" si="0"/>
        <v>12.393356867903874</v>
      </c>
      <c r="G19" s="9">
        <v>1</v>
      </c>
      <c r="H19" s="3">
        <f t="shared" si="1"/>
        <v>9.3535745400620911</v>
      </c>
      <c r="I19">
        <f t="shared" si="2"/>
        <v>12.803806891006651</v>
      </c>
      <c r="K19" s="4" t="s">
        <v>13</v>
      </c>
      <c r="L19">
        <v>2275.9732298663839</v>
      </c>
    </row>
    <row r="20" spans="1:25" x14ac:dyDescent="0.2">
      <c r="A20" s="9">
        <v>1968</v>
      </c>
      <c r="B20" s="9">
        <v>260881</v>
      </c>
      <c r="C20" s="9">
        <v>12066</v>
      </c>
      <c r="D20" s="9">
        <v>391847</v>
      </c>
      <c r="F20">
        <f t="shared" si="0"/>
        <v>12.471819643635861</v>
      </c>
      <c r="G20" s="9">
        <v>1</v>
      </c>
      <c r="H20" s="3">
        <f t="shared" si="1"/>
        <v>9.3981468590007076</v>
      </c>
      <c r="I20">
        <f t="shared" si="2"/>
        <v>12.878626736460891</v>
      </c>
      <c r="L20">
        <v>3100.611058433361</v>
      </c>
    </row>
    <row r="21" spans="1:25" x14ac:dyDescent="0.2">
      <c r="A21" s="9">
        <v>1969</v>
      </c>
      <c r="B21" s="9">
        <v>277498</v>
      </c>
      <c r="C21" s="9">
        <v>12297</v>
      </c>
      <c r="D21" s="9">
        <v>422382</v>
      </c>
      <c r="F21">
        <f t="shared" si="0"/>
        <v>12.533569004935448</v>
      </c>
      <c r="G21" s="9">
        <v>1</v>
      </c>
      <c r="H21" s="3">
        <f t="shared" si="1"/>
        <v>9.4171106091724468</v>
      </c>
      <c r="I21">
        <f t="shared" si="2"/>
        <v>12.953665396829839</v>
      </c>
      <c r="P21" s="7" t="s">
        <v>56</v>
      </c>
      <c r="Q21">
        <f>MMULT(Q10:S10,L22:L24)</f>
        <v>1.1857295771187637</v>
      </c>
      <c r="S21" s="7" t="s">
        <v>57</v>
      </c>
      <c r="T21">
        <v>1</v>
      </c>
      <c r="V21" s="7" t="s">
        <v>58</v>
      </c>
      <c r="W21">
        <f>+Q21-T21</f>
        <v>0.1857295771187637</v>
      </c>
    </row>
    <row r="22" spans="1:25" x14ac:dyDescent="0.2">
      <c r="A22" s="9">
        <v>1970</v>
      </c>
      <c r="B22" s="9">
        <v>296530</v>
      </c>
      <c r="C22" s="9">
        <v>12955</v>
      </c>
      <c r="D22" s="9">
        <v>455049</v>
      </c>
      <c r="F22">
        <f t="shared" si="0"/>
        <v>12.59990367273997</v>
      </c>
      <c r="G22" s="9">
        <v>1</v>
      </c>
      <c r="H22" s="3">
        <f t="shared" si="1"/>
        <v>9.4692370929962095</v>
      </c>
      <c r="I22">
        <f t="shared" si="2"/>
        <v>13.02816038444238</v>
      </c>
      <c r="L22">
        <f t="array" ref="L22:L24">MMULT(L14:N16,L18:L20)</f>
        <v>-1.652419392572483</v>
      </c>
    </row>
    <row r="23" spans="1:25" x14ac:dyDescent="0.2">
      <c r="A23" s="9">
        <v>1971</v>
      </c>
      <c r="B23" s="9">
        <v>306712</v>
      </c>
      <c r="C23" s="9">
        <v>13338</v>
      </c>
      <c r="D23" s="9">
        <v>484677</v>
      </c>
      <c r="F23">
        <f t="shared" si="0"/>
        <v>12.63366447551887</v>
      </c>
      <c r="G23" s="9">
        <v>1</v>
      </c>
      <c r="H23" s="3">
        <f t="shared" si="1"/>
        <v>9.4983723831922511</v>
      </c>
      <c r="I23">
        <f t="shared" si="2"/>
        <v>13.091237968675399</v>
      </c>
      <c r="K23" s="4" t="s">
        <v>14</v>
      </c>
      <c r="L23">
        <v>0.3397323180543026</v>
      </c>
    </row>
    <row r="24" spans="1:25" x14ac:dyDescent="0.2">
      <c r="A24" s="9">
        <v>1972</v>
      </c>
      <c r="B24" s="9">
        <v>329030</v>
      </c>
      <c r="C24" s="9">
        <v>13738</v>
      </c>
      <c r="D24" s="9">
        <v>520553</v>
      </c>
      <c r="F24">
        <f t="shared" si="0"/>
        <v>12.703904211000706</v>
      </c>
      <c r="G24" s="9">
        <v>1</v>
      </c>
      <c r="H24" s="3">
        <f t="shared" si="1"/>
        <v>9.5279209947738277</v>
      </c>
      <c r="I24">
        <f t="shared" si="2"/>
        <v>13.162646987021438</v>
      </c>
      <c r="L24">
        <v>0.8459972590644611</v>
      </c>
      <c r="S24" s="7" t="s">
        <v>59</v>
      </c>
      <c r="T24">
        <f>+Y17*W21</f>
        <v>1.6284533878805581E-2</v>
      </c>
    </row>
    <row r="25" spans="1:25" x14ac:dyDescent="0.2">
      <c r="A25" s="9">
        <v>1973</v>
      </c>
      <c r="B25" s="9">
        <v>354057</v>
      </c>
      <c r="C25" s="9">
        <v>15924</v>
      </c>
      <c r="D25" s="9">
        <v>561531</v>
      </c>
      <c r="F25">
        <f t="shared" si="0"/>
        <v>12.777213196103226</v>
      </c>
      <c r="G25" s="9">
        <v>1</v>
      </c>
      <c r="H25" s="3">
        <f t="shared" si="1"/>
        <v>9.6755826841202079</v>
      </c>
      <c r="I25">
        <f t="shared" si="2"/>
        <v>13.238422260897568</v>
      </c>
    </row>
    <row r="26" spans="1:25" x14ac:dyDescent="0.2">
      <c r="A26" s="9">
        <v>1974</v>
      </c>
      <c r="B26" s="9">
        <v>374977</v>
      </c>
      <c r="C26" s="9">
        <v>14154</v>
      </c>
      <c r="D26" s="9">
        <v>609825</v>
      </c>
      <c r="F26">
        <f t="shared" si="0"/>
        <v>12.834619969738249</v>
      </c>
      <c r="G26" s="9">
        <v>1</v>
      </c>
      <c r="H26" s="3">
        <f t="shared" si="1"/>
        <v>9.5577525486357295</v>
      </c>
      <c r="I26">
        <f t="shared" si="2"/>
        <v>13.320927309744148</v>
      </c>
      <c r="L26">
        <f>+L22-T26</f>
        <v>-0.49471809444910675</v>
      </c>
      <c r="T26" s="1">
        <f>+$T$24*T12</f>
        <v>-1.1577012981233763</v>
      </c>
    </row>
    <row r="27" spans="1:25" x14ac:dyDescent="0.2">
      <c r="K27" s="2" t="s">
        <v>60</v>
      </c>
      <c r="L27">
        <f>+L23-T27</f>
        <v>-1.5300554289930657E-2</v>
      </c>
      <c r="S27" s="7" t="s">
        <v>61</v>
      </c>
      <c r="T27" s="1">
        <f>+$T$24*T13</f>
        <v>0.35503287234423325</v>
      </c>
    </row>
    <row r="28" spans="1:25" x14ac:dyDescent="0.2">
      <c r="L28">
        <f>+L24-T28</f>
        <v>1.0153005542899307</v>
      </c>
      <c r="T28" s="1">
        <f>+$T$24*T14</f>
        <v>-0.16930329522546958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073" r:id="rId4">
          <objectPr defaultSize="0" r:id="rId5">
            <anchor moveWithCells="1">
              <from>
                <xdr:col>10</xdr:col>
                <xdr:colOff>19050</xdr:colOff>
                <xdr:row>1</xdr:row>
                <xdr:rowOff>104775</xdr:rowOff>
              </from>
              <to>
                <xdr:col>15</xdr:col>
                <xdr:colOff>561975</xdr:colOff>
                <xdr:row>4</xdr:row>
                <xdr:rowOff>57150</xdr:rowOff>
              </to>
            </anchor>
          </objectPr>
        </oleObject>
      </mc:Choice>
      <mc:Fallback>
        <oleObject progId="Equation.3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8_8</vt:lpstr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</dc:creator>
  <cp:lastModifiedBy>Edison Achalma</cp:lastModifiedBy>
  <dcterms:created xsi:type="dcterms:W3CDTF">2016-09-03T16:11:51Z</dcterms:created>
  <dcterms:modified xsi:type="dcterms:W3CDTF">2020-02-09T01:59:27Z</dcterms:modified>
</cp:coreProperties>
</file>