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oleObject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ACENTER\Desktop\ESTADISTICA II\exmane final\"/>
    </mc:Choice>
  </mc:AlternateContent>
  <bookViews>
    <workbookView xWindow="0" yWindow="0" windowWidth="20730" windowHeight="11760" activeTab="1"/>
  </bookViews>
  <sheets>
    <sheet name="plantilla de contribucion" sheetId="1" r:id="rId1"/>
    <sheet name="PRUEBA DE RACHAS O ALEATORIEDAD" sheetId="2" r:id="rId2"/>
    <sheet name="PRUEBA DE D-W" sheetId="4" r:id="rId3"/>
    <sheet name="PRUEBA DE INDEPENDENCIA" sheetId="3" r:id="rId4"/>
    <sheet name="ro mediante DW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5" l="1"/>
  <c r="L6" i="5" s="1"/>
  <c r="C16" i="5"/>
  <c r="K17" i="5"/>
  <c r="J6" i="1" l="1"/>
  <c r="L6" i="1" s="1"/>
  <c r="X10" i="4" l="1"/>
  <c r="X9" i="4"/>
  <c r="F3" i="4"/>
  <c r="D8" i="4"/>
  <c r="E8" i="4" s="1"/>
  <c r="F4" i="4"/>
  <c r="F27" i="4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D4" i="4"/>
  <c r="E4" i="4" s="1"/>
  <c r="D5" i="4"/>
  <c r="E5" i="4" s="1"/>
  <c r="D6" i="4"/>
  <c r="E6" i="4" s="1"/>
  <c r="D7" i="4"/>
  <c r="E7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E27" i="4" l="1"/>
  <c r="M58" i="3" l="1"/>
  <c r="L58" i="3"/>
  <c r="N57" i="3"/>
  <c r="N56" i="3"/>
  <c r="D4" i="2"/>
  <c r="D6" i="2" s="1"/>
  <c r="D8" i="2" l="1"/>
  <c r="D9" i="2" s="1"/>
  <c r="D12" i="2" s="1"/>
  <c r="N58" i="3"/>
  <c r="M64" i="3" s="1"/>
  <c r="D14" i="2" l="1"/>
  <c r="L64" i="3"/>
  <c r="L63" i="3"/>
  <c r="M63" i="3"/>
  <c r="M65" i="3" s="1"/>
  <c r="L65" i="3" l="1"/>
  <c r="R61" i="3"/>
  <c r="T61" i="3" s="1"/>
  <c r="N63" i="3"/>
  <c r="N64" i="3"/>
</calcChain>
</file>

<file path=xl/sharedStrings.xml><?xml version="1.0" encoding="utf-8"?>
<sst xmlns="http://schemas.openxmlformats.org/spreadsheetml/2006/main" count="161" uniqueCount="88">
  <si>
    <t>SCEnueva</t>
  </si>
  <si>
    <t>SCEvieja</t>
  </si>
  <si>
    <t>n</t>
  </si>
  <si>
    <t>n de regresoras nuevas</t>
  </si>
  <si>
    <t>n-k</t>
  </si>
  <si>
    <t>F</t>
  </si>
  <si>
    <t>pi valium</t>
  </si>
  <si>
    <t>SCRnueva</t>
  </si>
  <si>
    <t>e</t>
  </si>
  <si>
    <t>N1</t>
  </si>
  <si>
    <t>N2</t>
  </si>
  <si>
    <t>N</t>
  </si>
  <si>
    <t>E®</t>
  </si>
  <si>
    <t>VAR</t>
  </si>
  <si>
    <t>DES EST</t>
  </si>
  <si>
    <t>LIM INFERIOR</t>
  </si>
  <si>
    <t>LIM SUPERIOR</t>
  </si>
  <si>
    <t>Frecuencia observada</t>
  </si>
  <si>
    <t>+</t>
  </si>
  <si>
    <t>-</t>
  </si>
  <si>
    <t>total</t>
  </si>
  <si>
    <t>e-1</t>
  </si>
  <si>
    <t>frecuencia esperada</t>
  </si>
  <si>
    <t>E(-1)</t>
  </si>
  <si>
    <t>DATOS</t>
  </si>
  <si>
    <t>Y</t>
  </si>
  <si>
    <t>X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</si>
  <si>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</si>
  <si>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</si>
  <si>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</si>
  <si>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</si>
  <si>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</si>
  <si>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</si>
  <si>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</si>
  <si>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</si>
  <si>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</si>
  <si>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</si>
  <si>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</si>
  <si>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</si>
  <si>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</si>
  <si>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</si>
  <si>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</si>
  <si>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</si>
  <si>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</si>
  <si>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</si>
  <si>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</si>
  <si>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</si>
  <si>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</si>
  <si>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</si>
  <si>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</si>
  <si>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</si>
  <si>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Análisis de los residuales</t>
  </si>
  <si>
    <t>Observación</t>
  </si>
  <si>
    <t>Pronóstico para Y</t>
  </si>
  <si>
    <t>CHI</t>
  </si>
  <si>
    <t>PI VALIUM</t>
  </si>
  <si>
    <t>COMO PI VALIUM ES ELEVADO NO SE RECHAZA LA Ho NULA, POR TANTO NO EXISTE AUTOCORRELACIÓN</t>
  </si>
  <si>
    <t>et</t>
  </si>
  <si>
    <t>(et-e(t-1))^2</t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</si>
  <si>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(et-e(t-1))^2</t>
    </r>
  </si>
  <si>
    <t>∑et^2</t>
  </si>
  <si>
    <t>e(t-1)</t>
  </si>
  <si>
    <t>et^2</t>
  </si>
  <si>
    <t>(et-e(t-1))</t>
  </si>
  <si>
    <t>d</t>
  </si>
  <si>
    <t>k(sin intercepto)</t>
  </si>
  <si>
    <t>dl</t>
  </si>
  <si>
    <t>du</t>
  </si>
  <si>
    <t>4-dl</t>
  </si>
  <si>
    <t>4-du</t>
  </si>
  <si>
    <t>para muestras pequeñas (n menor a 30)</t>
  </si>
  <si>
    <t>Para muestras grandes( n mayor o igual a 30)</t>
  </si>
  <si>
    <t>ro</t>
  </si>
  <si>
    <t>k</t>
  </si>
  <si>
    <t>X2</t>
  </si>
  <si>
    <t>X3</t>
  </si>
  <si>
    <t>Variable X 2</t>
  </si>
  <si>
    <t>x4</t>
  </si>
  <si>
    <t>x5</t>
  </si>
  <si>
    <t>modelo viejo</t>
  </si>
  <si>
    <t>modelo nuevo</t>
  </si>
  <si>
    <t>Variable X 3</t>
  </si>
  <si>
    <t>Variable X 4</t>
  </si>
  <si>
    <t>k=exogen incluida el intercepto</t>
  </si>
  <si>
    <t>SE ACEPTA LA Ho SI EL VALOR DE R ESTA DENTRO DEL INTERVALO, CASO CONTRARIO SE RECHAZA</t>
  </si>
  <si>
    <t>R=NUMERO DE SIGNOS</t>
  </si>
  <si>
    <t>varx2</t>
  </si>
  <si>
    <t>desv y(-1)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</si>
</sst>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7" borderId="0" xfId="0" applyFill="1" applyBorder="1" applyAlignment="1"/>
    <xf numFmtId="0" fontId="0" fillId="7" borderId="1" xfId="0" applyFill="1" applyBorder="1" applyAlignment="1"/>
    <xf numFmtId="164" fontId="0" fillId="0" borderId="0" xfId="0" applyNumberFormat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top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2" Type="http://schemas.openxmlformats.org/officeDocument/2006/relationships/image" Target="../media/image5.wmf"/><Relationship Id="rId1" Type="http://schemas.openxmlformats.org/officeDocument/2006/relationships/image" Target="../media/image4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wmf"/><Relationship Id="rId1" Type="http://schemas.openxmlformats.org/officeDocument/2006/relationships/image" Target="../media/image7.wmf"/><Relationship Id="rId5" Type="http://schemas.openxmlformats.org/officeDocument/2006/relationships/image" Target="../media/image11.wmf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Relationship Id="rId5" Type="http://schemas.openxmlformats.org/officeDocument/2006/relationships/image" Target="../media/image16.wmf"/><Relationship Id="rId4" Type="http://schemas.openxmlformats.org/officeDocument/2006/relationships/image" Target="../media/image15.w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wmf"/><Relationship Id="rId1" Type="http://schemas.openxmlformats.org/officeDocument/2006/relationships/image" Target="../media/image18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238124</xdr:colOff>
      <xdr:row>1</xdr:row>
      <xdr:rowOff>131546</xdr:rowOff>
    </xdr:from>
    <xdr:to>
      <xdr:col>13</xdr:col>
      <xdr:colOff>620711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8F15880E-7D79-4CE8-80BC-C6AE82E55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4" y="322046"/>
          <a:ext cx="382587" cy="211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283933</xdr:colOff>
      <xdr:row>3</xdr:row>
      <xdr:rowOff>180974</xdr:rowOff>
    </xdr:from>
    <xdr:to>
      <xdr:col>13</xdr:col>
      <xdr:colOff>647700</xdr:colOff>
      <xdr:row>5</xdr:row>
      <xdr:rowOff>2215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A8E82366-558C-478A-89D0-2E5D487EC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8033" y="752474"/>
          <a:ext cx="363767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179656</xdr:colOff>
      <xdr:row>7</xdr:row>
      <xdr:rowOff>152400</xdr:rowOff>
    </xdr:from>
    <xdr:to>
      <xdr:col>18</xdr:col>
      <xdr:colOff>750885</xdr:colOff>
      <xdr:row>14</xdr:row>
      <xdr:rowOff>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900B6D6D-120C-4453-9315-E3B35AEDD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56" y="1485900"/>
          <a:ext cx="361923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0</xdr:colOff>
      <xdr:row>1</xdr:row>
      <xdr:rowOff>57150</xdr:rowOff>
    </xdr:from>
    <xdr:to>
      <xdr:col>22</xdr:col>
      <xdr:colOff>198438</xdr:colOff>
      <xdr:row>3</xdr:row>
      <xdr:rowOff>49457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64967730-6AF6-40E6-9579-8E3354EC1775}"/>
            </a:ext>
          </a:extLst>
        </xdr:cNvPr>
        <xdr:cNvSpPr txBox="1">
          <a:spLocks noChangeArrowheads="1"/>
        </xdr:cNvSpPr>
      </xdr:nvSpPr>
      <xdr:spPr bwMode="auto">
        <a:xfrm>
          <a:off x="10706100" y="247650"/>
          <a:ext cx="6294438" cy="3733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PE" sz="1800">
              <a:latin typeface="Arial" panose="020B0604020202020204" pitchFamily="34" charset="0"/>
            </a:rPr>
            <a:t>La variable exógena no debe incorporase al modelo</a:t>
          </a:r>
          <a:endParaRPr lang="es-ES_tradnl" altLang="es-PE" sz="2000">
            <a:sym typeface="Wingdings" panose="05000000000000000000" pitchFamily="2" charset="2"/>
          </a:endParaRPr>
        </a:p>
      </xdr:txBody>
    </xdr:sp>
    <xdr:clientData/>
  </xdr:twoCellAnchor>
  <xdr:twoCellAnchor>
    <xdr:from>
      <xdr:col>13</xdr:col>
      <xdr:colOff>733426</xdr:colOff>
      <xdr:row>3</xdr:row>
      <xdr:rowOff>47626</xdr:rowOff>
    </xdr:from>
    <xdr:to>
      <xdr:col>22</xdr:col>
      <xdr:colOff>198438</xdr:colOff>
      <xdr:row>5</xdr:row>
      <xdr:rowOff>39933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xmlns="" id="{6CEA4219-1949-4D1E-B91C-E6F4F8291A49}"/>
            </a:ext>
          </a:extLst>
        </xdr:cNvPr>
        <xdr:cNvSpPr txBox="1">
          <a:spLocks noChangeArrowheads="1"/>
        </xdr:cNvSpPr>
      </xdr:nvSpPr>
      <xdr:spPr bwMode="auto">
        <a:xfrm>
          <a:off x="10677526" y="619126"/>
          <a:ext cx="6323012" cy="3733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PE" sz="1800">
              <a:latin typeface="Arial" panose="020B0604020202020204" pitchFamily="34" charset="0"/>
            </a:rPr>
            <a:t>La variable exógena debe incorporase al modelo</a:t>
          </a:r>
          <a:endParaRPr lang="es-ES_tradnl" altLang="es-PE" sz="2000">
            <a:sym typeface="Wingdings" panose="05000000000000000000" pitchFamily="2" charset="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295275</xdr:colOff>
      <xdr:row>1</xdr:row>
      <xdr:rowOff>157168</xdr:rowOff>
    </xdr:from>
    <xdr:to>
      <xdr:col>14</xdr:col>
      <xdr:colOff>242887</xdr:colOff>
      <xdr:row>4</xdr:row>
      <xdr:rowOff>82550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FC09EE6-40D3-46F2-984E-7729D2FF0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347668"/>
          <a:ext cx="1471612" cy="496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10444</xdr:colOff>
      <xdr:row>5</xdr:row>
      <xdr:rowOff>109235</xdr:rowOff>
    </xdr:from>
    <xdr:to>
      <xdr:col>14</xdr:col>
      <xdr:colOff>546100</xdr:colOff>
      <xdr:row>8</xdr:row>
      <xdr:rowOff>66674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78ADD3B7-3743-444A-90B8-7EE28A1C3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6444" y="1061735"/>
          <a:ext cx="2059656" cy="528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569967</xdr:colOff>
      <xdr:row>13</xdr:row>
      <xdr:rowOff>92641</xdr:rowOff>
    </xdr:from>
    <xdr:to>
      <xdr:col>16</xdr:col>
      <xdr:colOff>650874</xdr:colOff>
      <xdr:row>14</xdr:row>
      <xdr:rowOff>174625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89425EE5-1A1A-4CE6-B10F-210D80973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3967" y="2569141"/>
          <a:ext cx="3890907" cy="2724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228600</xdr:colOff>
      <xdr:row>1</xdr:row>
      <xdr:rowOff>57150</xdr:rowOff>
    </xdr:from>
    <xdr:to>
      <xdr:col>15</xdr:col>
      <xdr:colOff>85169</xdr:colOff>
      <xdr:row>4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72E72F9-24E9-4F1E-A49F-366B5AC71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247650"/>
          <a:ext cx="1532969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652462</xdr:colOff>
      <xdr:row>5</xdr:row>
      <xdr:rowOff>82550</xdr:rowOff>
    </xdr:from>
    <xdr:to>
      <xdr:col>14</xdr:col>
      <xdr:colOff>548157</xdr:colOff>
      <xdr:row>6</xdr:row>
      <xdr:rowOff>141770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4807C3BC-8D51-475B-BE36-D5597CD17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8462" y="1035050"/>
          <a:ext cx="810095" cy="249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</xdr:colOff>
      <xdr:row>12</xdr:row>
      <xdr:rowOff>180975</xdr:rowOff>
    </xdr:from>
    <xdr:to>
      <xdr:col>21</xdr:col>
      <xdr:colOff>323850</xdr:colOff>
      <xdr:row>38</xdr:row>
      <xdr:rowOff>9514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EC968588-4878-4332-B1C1-9EEBB2E51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2466975"/>
          <a:ext cx="9182100" cy="4781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 editAs="oneCell">
    <xdr:from>
      <xdr:col>21</xdr:col>
      <xdr:colOff>744904</xdr:colOff>
      <xdr:row>15</xdr:row>
      <xdr:rowOff>85481</xdr:rowOff>
    </xdr:from>
    <xdr:to>
      <xdr:col>32</xdr:col>
      <xdr:colOff>409698</xdr:colOff>
      <xdr:row>33</xdr:row>
      <xdr:rowOff>34071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xmlns="" id="{2F6C91D6-7D77-4F51-AF14-480744EFD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6058" y="3016250"/>
          <a:ext cx="7993063" cy="34655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 editAs="oneCell">
    <xdr:from>
      <xdr:col>13</xdr:col>
      <xdr:colOff>573942</xdr:colOff>
      <xdr:row>7</xdr:row>
      <xdr:rowOff>1</xdr:rowOff>
    </xdr:from>
    <xdr:to>
      <xdr:col>14</xdr:col>
      <xdr:colOff>683846</xdr:colOff>
      <xdr:row>8</xdr:row>
      <xdr:rowOff>88528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56BB672A-421A-4B22-9CB9-BCFA17B09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1367693"/>
          <a:ext cx="1025769" cy="283912"/>
        </a:xfrm>
        <a:prstGeom prst="rect">
          <a:avLst/>
        </a:prstGeom>
        <a:solidFill>
          <a:sysClr val="window" lastClr="FFFFFF"/>
        </a:solidFill>
        <a:ln>
          <a:noFill/>
        </a:ln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447675</xdr:colOff>
      <xdr:row>46</xdr:row>
      <xdr:rowOff>52524</xdr:rowOff>
    </xdr:from>
    <xdr:to>
      <xdr:col>21</xdr:col>
      <xdr:colOff>498475</xdr:colOff>
      <xdr:row>50</xdr:row>
      <xdr:rowOff>26988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23626975-E94E-4DE8-8052-BDF5B0FED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3675" y="8863149"/>
          <a:ext cx="2336800" cy="745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77788</xdr:colOff>
      <xdr:row>49</xdr:row>
      <xdr:rowOff>115888</xdr:rowOff>
    </xdr:from>
    <xdr:to>
      <xdr:col>18</xdr:col>
      <xdr:colOff>381000</xdr:colOff>
      <xdr:row>51</xdr:row>
      <xdr:rowOff>160338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192C44B9-E816-4C73-BF15-ACDE3F000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3788" y="9507538"/>
          <a:ext cx="303212" cy="42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66675</xdr:colOff>
      <xdr:row>51</xdr:row>
      <xdr:rowOff>165100</xdr:rowOff>
    </xdr:from>
    <xdr:to>
      <xdr:col>18</xdr:col>
      <xdr:colOff>393700</xdr:colOff>
      <xdr:row>54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7C998B6-8509-419D-939D-8B908984F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2675" y="9937750"/>
          <a:ext cx="327025" cy="42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107950</xdr:colOff>
      <xdr:row>53</xdr:row>
      <xdr:rowOff>179388</xdr:rowOff>
    </xdr:from>
    <xdr:to>
      <xdr:col>18</xdr:col>
      <xdr:colOff>319088</xdr:colOff>
      <xdr:row>55</xdr:row>
      <xdr:rowOff>34925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9FE9700E-F7B6-4480-A83B-7B55A737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3950" y="10342563"/>
          <a:ext cx="211138" cy="236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84138</xdr:colOff>
      <xdr:row>55</xdr:row>
      <xdr:rowOff>123825</xdr:rowOff>
    </xdr:from>
    <xdr:to>
      <xdr:col>18</xdr:col>
      <xdr:colOff>293688</xdr:colOff>
      <xdr:row>57</xdr:row>
      <xdr:rowOff>3175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FEAC0FA8-B744-46BE-B6D9-4B1A0A436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0138" y="10668000"/>
          <a:ext cx="209550" cy="26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107950</xdr:colOff>
      <xdr:row>49</xdr:row>
      <xdr:rowOff>169863</xdr:rowOff>
    </xdr:from>
    <xdr:to>
      <xdr:col>22</xdr:col>
      <xdr:colOff>485775</xdr:colOff>
      <xdr:row>51</xdr:row>
      <xdr:rowOff>158750</xdr:rowOff>
    </xdr:to>
    <xdr:sp macro="" textlink="">
      <xdr:nvSpPr>
        <xdr:cNvPr id="7" name="Text Box 193">
          <a:extLst>
            <a:ext uri="{FF2B5EF4-FFF2-40B4-BE49-F238E27FC236}">
              <a16:creationId xmlns:a16="http://schemas.microsoft.com/office/drawing/2014/main" xmlns="" id="{8FF0AD37-3C77-4AD8-BB5A-2F0D4AB870F8}"/>
            </a:ext>
          </a:extLst>
        </xdr:cNvPr>
        <xdr:cNvSpPr txBox="1">
          <a:spLocks noChangeArrowheads="1"/>
        </xdr:cNvSpPr>
      </xdr:nvSpPr>
      <xdr:spPr bwMode="auto">
        <a:xfrm>
          <a:off x="14585950" y="9561513"/>
          <a:ext cx="2663825" cy="3698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PE" sz="1800">
              <a:latin typeface="Arial" panose="020B0604020202020204" pitchFamily="34" charset="0"/>
            </a:rPr>
            <a:t>= Frecuencia observada</a:t>
          </a:r>
          <a:endParaRPr lang="es-ES_tradnl" altLang="es-PE" sz="2000">
            <a:sym typeface="Wingdings" panose="05000000000000000000" pitchFamily="2" charset="2"/>
          </a:endParaRPr>
        </a:p>
      </xdr:txBody>
    </xdr:sp>
    <xdr:clientData/>
  </xdr:twoCellAnchor>
  <xdr:twoCellAnchor>
    <xdr:from>
      <xdr:col>19</xdr:col>
      <xdr:colOff>107950</xdr:colOff>
      <xdr:row>51</xdr:row>
      <xdr:rowOff>149225</xdr:rowOff>
    </xdr:from>
    <xdr:to>
      <xdr:col>22</xdr:col>
      <xdr:colOff>485775</xdr:colOff>
      <xdr:row>53</xdr:row>
      <xdr:rowOff>128588</xdr:rowOff>
    </xdr:to>
    <xdr:sp macro="" textlink="">
      <xdr:nvSpPr>
        <xdr:cNvPr id="8" name="Text Box 193">
          <a:extLst>
            <a:ext uri="{FF2B5EF4-FFF2-40B4-BE49-F238E27FC236}">
              <a16:creationId xmlns:a16="http://schemas.microsoft.com/office/drawing/2014/main" xmlns="" id="{825F8FDA-5675-4732-8834-13353A832F92}"/>
            </a:ext>
          </a:extLst>
        </xdr:cNvPr>
        <xdr:cNvSpPr txBox="1">
          <a:spLocks noChangeArrowheads="1"/>
        </xdr:cNvSpPr>
      </xdr:nvSpPr>
      <xdr:spPr bwMode="auto">
        <a:xfrm>
          <a:off x="14585950" y="9921875"/>
          <a:ext cx="2663825" cy="3698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PE" sz="1800">
              <a:latin typeface="Arial" panose="020B0604020202020204" pitchFamily="34" charset="0"/>
            </a:rPr>
            <a:t>= Frecuencia esperada</a:t>
          </a:r>
          <a:endParaRPr lang="es-ES_tradnl" altLang="es-PE" sz="2000">
            <a:sym typeface="Wingdings" panose="05000000000000000000" pitchFamily="2" charset="2"/>
          </a:endParaRPr>
        </a:p>
      </xdr:txBody>
    </xdr:sp>
    <xdr:clientData/>
  </xdr:twoCellAnchor>
  <xdr:twoCellAnchor>
    <xdr:from>
      <xdr:col>19</xdr:col>
      <xdr:colOff>107950</xdr:colOff>
      <xdr:row>53</xdr:row>
      <xdr:rowOff>128588</xdr:rowOff>
    </xdr:from>
    <xdr:to>
      <xdr:col>22</xdr:col>
      <xdr:colOff>485775</xdr:colOff>
      <xdr:row>55</xdr:row>
      <xdr:rowOff>115888</xdr:rowOff>
    </xdr:to>
    <xdr:sp macro="" textlink="">
      <xdr:nvSpPr>
        <xdr:cNvPr id="9" name="Text Box 193">
          <a:extLst>
            <a:ext uri="{FF2B5EF4-FFF2-40B4-BE49-F238E27FC236}">
              <a16:creationId xmlns:a16="http://schemas.microsoft.com/office/drawing/2014/main" xmlns="" id="{5B9C5C14-7FEB-4541-AB12-B1AC2606FD52}"/>
            </a:ext>
          </a:extLst>
        </xdr:cNvPr>
        <xdr:cNvSpPr txBox="1">
          <a:spLocks noChangeArrowheads="1"/>
        </xdr:cNvSpPr>
      </xdr:nvSpPr>
      <xdr:spPr bwMode="auto">
        <a:xfrm>
          <a:off x="14585950" y="10291763"/>
          <a:ext cx="2663825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PE" sz="1800">
              <a:latin typeface="Arial" panose="020B0604020202020204" pitchFamily="34" charset="0"/>
            </a:rPr>
            <a:t>= Filas</a:t>
          </a:r>
          <a:endParaRPr lang="es-ES_tradnl" altLang="es-PE" sz="2000">
            <a:sym typeface="Wingdings" panose="05000000000000000000" pitchFamily="2" charset="2"/>
          </a:endParaRPr>
        </a:p>
      </xdr:txBody>
    </xdr:sp>
    <xdr:clientData/>
  </xdr:twoCellAnchor>
  <xdr:twoCellAnchor>
    <xdr:from>
      <xdr:col>19</xdr:col>
      <xdr:colOff>107950</xdr:colOff>
      <xdr:row>55</xdr:row>
      <xdr:rowOff>96838</xdr:rowOff>
    </xdr:from>
    <xdr:to>
      <xdr:col>22</xdr:col>
      <xdr:colOff>485775</xdr:colOff>
      <xdr:row>57</xdr:row>
      <xdr:rowOff>85725</xdr:rowOff>
    </xdr:to>
    <xdr:sp macro="" textlink="">
      <xdr:nvSpPr>
        <xdr:cNvPr id="10" name="Text Box 193">
          <a:extLst>
            <a:ext uri="{FF2B5EF4-FFF2-40B4-BE49-F238E27FC236}">
              <a16:creationId xmlns:a16="http://schemas.microsoft.com/office/drawing/2014/main" xmlns="" id="{36C65A87-2A63-41B1-BFCA-108E88CDFF78}"/>
            </a:ext>
          </a:extLst>
        </xdr:cNvPr>
        <xdr:cNvSpPr txBox="1">
          <a:spLocks noChangeArrowheads="1"/>
        </xdr:cNvSpPr>
      </xdr:nvSpPr>
      <xdr:spPr bwMode="auto">
        <a:xfrm>
          <a:off x="14585950" y="10641013"/>
          <a:ext cx="2663825" cy="3698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Verdana" panose="020B0604030504040204" pitchFamily="34" charset="0"/>
              <a:ea typeface="+mn-ea"/>
              <a:cs typeface="+mn-cs"/>
            </a:defRPr>
          </a:lvl9pPr>
        </a:lstStyle>
        <a:p>
          <a:pPr algn="just" eaLnBrk="1" hangingPunct="1">
            <a:spcBef>
              <a:spcPct val="50000"/>
            </a:spcBef>
            <a:buClrTx/>
            <a:buFont typeface="Wingdings" panose="05000000000000000000" pitchFamily="2" charset="2"/>
            <a:buNone/>
          </a:pPr>
          <a:r>
            <a:rPr lang="es-ES_tradnl" altLang="es-PE" sz="1800">
              <a:latin typeface="Arial" panose="020B0604020202020204" pitchFamily="34" charset="0"/>
            </a:rPr>
            <a:t>= Columnas</a:t>
          </a:r>
          <a:endParaRPr lang="es-ES_tradnl" altLang="es-PE" sz="2000">
            <a:sym typeface="Wingdings" panose="05000000000000000000" pitchFamily="2" charset="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52388</xdr:colOff>
      <xdr:row>3</xdr:row>
      <xdr:rowOff>95250</xdr:rowOff>
    </xdr:from>
    <xdr:to>
      <xdr:col>6</xdr:col>
      <xdr:colOff>390525</xdr:colOff>
      <xdr:row>7</xdr:row>
      <xdr:rowOff>69850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82CFBE01-39DC-4B08-B06E-267B6D0EA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388" y="666750"/>
          <a:ext cx="1100137" cy="736600"/>
        </a:xfrm>
        <a:prstGeom prst="rect">
          <a:avLst/>
        </a:prstGeom>
        <a:solidFill>
          <a:srgbClr val="FF00FF"/>
        </a:solidFill>
        <a:ln w="9525">
          <a:solidFill>
            <a:srgbClr val="0033CC"/>
          </a:solidFill>
          <a:miter lim="800000"/>
          <a:headEnd/>
          <a:tailEnd/>
        </a:ln>
      </xdr:spPr>
    </xdr:pic>
    <xdr:clientData/>
  </xdr:twoCellAnchor>
  <xdr:twoCellAnchor editAs="oneCell">
    <xdr:from>
      <xdr:col>5</xdr:col>
      <xdr:colOff>28575</xdr:colOff>
      <xdr:row>14</xdr:row>
      <xdr:rowOff>155575</xdr:rowOff>
    </xdr:from>
    <xdr:to>
      <xdr:col>8</xdr:col>
      <xdr:colOff>153988</xdr:colOff>
      <xdr:row>18</xdr:row>
      <xdr:rowOff>177800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E82A6C78-3277-499A-BFE6-0AAA16635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2822575"/>
          <a:ext cx="2411413" cy="784225"/>
        </a:xfrm>
        <a:prstGeom prst="rect">
          <a:avLst/>
        </a:prstGeom>
        <a:solidFill>
          <a:srgbClr val="FF00FF"/>
        </a:solidFill>
        <a:ln w="9525">
          <a:solidFill>
            <a:srgbClr val="0033CC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647700</xdr:colOff>
          <xdr:row>8</xdr:row>
          <xdr:rowOff>161925</xdr:rowOff>
        </xdr:from>
        <xdr:to>
          <xdr:col>13</xdr:col>
          <xdr:colOff>276225</xdr:colOff>
          <xdr:row>13</xdr:row>
          <xdr:rowOff>133350</xdr:rowOff>
        </xdr:to>
        <xdr:sp macro="" textlink="">
          <xdr:nvSpPr>
            <xdr:cNvPr id="5121" name="6 Objeto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openxmlformats.org/officeDocument/2006/relationships/image" Target="../media/image17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40"/>
  <sheetViews>
    <sheetView topLeftCell="H4" zoomScale="86" zoomScaleNormal="86" workbookViewId="0">
      <selection activeCell="H9" sqref="H9"/>
    </sheetView>
  </sheetViews>
  <sheetFormatPr baseColWidth="10" defaultRowHeight="15" x14ac:dyDescent="0.25"/>
  <cols>
    <col min="7" max="7" width="22.85546875" customWidth="1"/>
    <col min="8" max="8" width="16.42578125" customWidth="1"/>
    <col min="10" max="10" width="18.42578125" customWidth="1"/>
    <col min="12" max="12" width="12" bestFit="1" customWidth="1"/>
    <col min="20" max="20" width="18.7109375" customWidth="1"/>
  </cols>
  <sheetData>
    <row r="3" spans="2:13" x14ac:dyDescent="0.25">
      <c r="B3" s="4" t="s">
        <v>0</v>
      </c>
      <c r="C3" s="7">
        <v>52249136.398651496</v>
      </c>
    </row>
    <row r="4" spans="2:13" x14ac:dyDescent="0.25">
      <c r="G4" s="2" t="s">
        <v>3</v>
      </c>
      <c r="H4" s="2">
        <v>2</v>
      </c>
    </row>
    <row r="6" spans="2:13" x14ac:dyDescent="0.25">
      <c r="B6" s="1" t="s">
        <v>1</v>
      </c>
      <c r="C6" s="7">
        <v>48239732.52736856</v>
      </c>
      <c r="I6" s="6" t="s">
        <v>5</v>
      </c>
      <c r="J6">
        <f>+((C3-C6)/H4)/(C8/H8)</f>
        <v>2.1311736042774472</v>
      </c>
      <c r="K6" s="6" t="s">
        <v>6</v>
      </c>
      <c r="L6">
        <f>+_xlfn.F.DIST.RT(J6,H4,H8)</f>
        <v>0.1650982452935684</v>
      </c>
    </row>
    <row r="8" spans="2:13" x14ac:dyDescent="0.25">
      <c r="B8" s="5" t="s">
        <v>7</v>
      </c>
      <c r="C8" s="7">
        <v>10347219.601348504</v>
      </c>
      <c r="G8" s="5" t="s">
        <v>4</v>
      </c>
      <c r="H8" s="5">
        <v>11</v>
      </c>
    </row>
    <row r="14" spans="2:13" x14ac:dyDescent="0.25">
      <c r="M14" t="s">
        <v>83</v>
      </c>
    </row>
    <row r="18" spans="2:23" x14ac:dyDescent="0.25">
      <c r="H18" t="s">
        <v>79</v>
      </c>
      <c r="R18" t="s">
        <v>80</v>
      </c>
    </row>
    <row r="20" spans="2:23" x14ac:dyDescent="0.25">
      <c r="B20" t="s">
        <v>25</v>
      </c>
      <c r="C20" t="s">
        <v>74</v>
      </c>
      <c r="D20" t="s">
        <v>75</v>
      </c>
      <c r="E20" t="s">
        <v>77</v>
      </c>
      <c r="F20" t="s">
        <v>78</v>
      </c>
      <c r="H20" t="s">
        <v>27</v>
      </c>
      <c r="R20" t="s">
        <v>27</v>
      </c>
    </row>
    <row r="21" spans="2:23" ht="15.75" thickBot="1" x14ac:dyDescent="0.3">
      <c r="B21">
        <v>11484</v>
      </c>
      <c r="C21">
        <v>2.2599999999999998</v>
      </c>
      <c r="D21">
        <v>3.49</v>
      </c>
      <c r="E21">
        <v>158.11000000000001</v>
      </c>
      <c r="F21">
        <v>1</v>
      </c>
    </row>
    <row r="22" spans="2:23" x14ac:dyDescent="0.25">
      <c r="B22">
        <v>9348</v>
      </c>
      <c r="C22">
        <v>2.54</v>
      </c>
      <c r="D22">
        <v>2.85</v>
      </c>
      <c r="E22">
        <v>173.36</v>
      </c>
      <c r="F22">
        <v>2</v>
      </c>
      <c r="H22" s="10" t="s">
        <v>28</v>
      </c>
      <c r="I22" s="10"/>
      <c r="R22" s="10" t="s">
        <v>28</v>
      </c>
      <c r="S22" s="10"/>
    </row>
    <row r="23" spans="2:23" x14ac:dyDescent="0.25">
      <c r="B23">
        <v>8429</v>
      </c>
      <c r="C23">
        <v>3.07</v>
      </c>
      <c r="D23">
        <v>4.0599999999999996</v>
      </c>
      <c r="E23">
        <v>165.26</v>
      </c>
      <c r="F23">
        <v>3</v>
      </c>
      <c r="H23" s="7" t="s">
        <v>29</v>
      </c>
      <c r="I23" s="7">
        <v>0.8778653746963484</v>
      </c>
      <c r="R23" s="7" t="s">
        <v>29</v>
      </c>
      <c r="S23" s="7">
        <v>0.91361880987670641</v>
      </c>
    </row>
    <row r="24" spans="2:23" x14ac:dyDescent="0.25">
      <c r="B24">
        <v>10079</v>
      </c>
      <c r="C24">
        <v>2.91</v>
      </c>
      <c r="D24">
        <v>3.64</v>
      </c>
      <c r="E24">
        <v>172.92</v>
      </c>
      <c r="F24">
        <v>4</v>
      </c>
      <c r="H24" s="7" t="s">
        <v>30</v>
      </c>
      <c r="I24" s="7">
        <v>0.77064761609076027</v>
      </c>
      <c r="R24" s="7" t="s">
        <v>30</v>
      </c>
      <c r="S24" s="7">
        <v>0.83469932976052941</v>
      </c>
    </row>
    <row r="25" spans="2:23" x14ac:dyDescent="0.25">
      <c r="B25">
        <v>9240</v>
      </c>
      <c r="C25">
        <v>2.73</v>
      </c>
      <c r="D25">
        <v>3.21</v>
      </c>
      <c r="E25">
        <v>178.46</v>
      </c>
      <c r="F25">
        <v>5</v>
      </c>
      <c r="H25" s="7" t="s">
        <v>31</v>
      </c>
      <c r="I25" s="7">
        <v>0.7353626339508772</v>
      </c>
      <c r="R25" s="7" t="s">
        <v>31</v>
      </c>
      <c r="S25" s="7">
        <v>0.77458999512799476</v>
      </c>
    </row>
    <row r="26" spans="2:23" x14ac:dyDescent="0.25">
      <c r="B26">
        <v>8862</v>
      </c>
      <c r="C26">
        <v>2.77</v>
      </c>
      <c r="D26">
        <v>3.66</v>
      </c>
      <c r="E26">
        <v>198.62</v>
      </c>
      <c r="F26">
        <v>6</v>
      </c>
      <c r="H26" s="7" t="s">
        <v>32</v>
      </c>
      <c r="I26" s="7">
        <v>1050.8832721767342</v>
      </c>
      <c r="R26" s="7" t="s">
        <v>32</v>
      </c>
      <c r="S26" s="7">
        <v>969.87438743134078</v>
      </c>
    </row>
    <row r="27" spans="2:23" ht="15.75" thickBot="1" x14ac:dyDescent="0.3">
      <c r="B27">
        <v>6216</v>
      </c>
      <c r="C27">
        <v>3.59</v>
      </c>
      <c r="D27">
        <v>3.76</v>
      </c>
      <c r="E27">
        <v>186.28</v>
      </c>
      <c r="F27">
        <v>7</v>
      </c>
      <c r="H27" s="8" t="s">
        <v>33</v>
      </c>
      <c r="I27" s="8">
        <v>16</v>
      </c>
      <c r="R27" s="8" t="s">
        <v>33</v>
      </c>
      <c r="S27" s="8">
        <v>16</v>
      </c>
    </row>
    <row r="28" spans="2:23" x14ac:dyDescent="0.25">
      <c r="B28">
        <v>8253</v>
      </c>
      <c r="C28">
        <v>3.23</v>
      </c>
      <c r="D28">
        <v>3.49</v>
      </c>
      <c r="E28">
        <v>188.98</v>
      </c>
      <c r="F28">
        <v>8</v>
      </c>
    </row>
    <row r="29" spans="2:23" ht="15.75" thickBot="1" x14ac:dyDescent="0.3">
      <c r="B29">
        <v>8038</v>
      </c>
      <c r="C29">
        <v>2.6</v>
      </c>
      <c r="D29">
        <v>3.13</v>
      </c>
      <c r="E29">
        <v>180.49</v>
      </c>
      <c r="F29">
        <v>9</v>
      </c>
      <c r="H29" t="s">
        <v>34</v>
      </c>
      <c r="R29" t="s">
        <v>34</v>
      </c>
    </row>
    <row r="30" spans="2:23" x14ac:dyDescent="0.25">
      <c r="B30">
        <v>7476</v>
      </c>
      <c r="C30">
        <v>2.89</v>
      </c>
      <c r="D30">
        <v>3.2</v>
      </c>
      <c r="E30">
        <v>183.33</v>
      </c>
      <c r="F30">
        <v>10</v>
      </c>
      <c r="H30" s="9"/>
      <c r="I30" s="9" t="s">
        <v>39</v>
      </c>
      <c r="J30" s="9" t="s">
        <v>40</v>
      </c>
      <c r="K30" s="9" t="s">
        <v>41</v>
      </c>
      <c r="L30" s="9" t="s">
        <v>5</v>
      </c>
      <c r="M30" s="9" t="s">
        <v>42</v>
      </c>
      <c r="R30" s="9"/>
      <c r="S30" s="9" t="s">
        <v>39</v>
      </c>
      <c r="T30" s="9" t="s">
        <v>40</v>
      </c>
      <c r="U30" s="9" t="s">
        <v>41</v>
      </c>
      <c r="V30" s="9" t="s">
        <v>5</v>
      </c>
      <c r="W30" s="9" t="s">
        <v>42</v>
      </c>
    </row>
    <row r="31" spans="2:23" x14ac:dyDescent="0.25">
      <c r="B31">
        <v>5911</v>
      </c>
      <c r="C31">
        <v>3.77</v>
      </c>
      <c r="D31">
        <v>3.65</v>
      </c>
      <c r="E31">
        <v>181.87</v>
      </c>
      <c r="F31">
        <v>11</v>
      </c>
      <c r="H31" s="7" t="s">
        <v>35</v>
      </c>
      <c r="I31" s="7">
        <v>2</v>
      </c>
      <c r="J31" s="7">
        <v>48239732.52736856</v>
      </c>
      <c r="K31" s="7">
        <v>24119866.26368428</v>
      </c>
      <c r="L31" s="7">
        <v>21.840669014245819</v>
      </c>
      <c r="M31" s="7">
        <v>6.970616353183407E-5</v>
      </c>
      <c r="R31" s="7" t="s">
        <v>35</v>
      </c>
      <c r="S31" s="7">
        <v>4</v>
      </c>
      <c r="T31" s="7">
        <v>52249136.398651496</v>
      </c>
      <c r="U31" s="7">
        <v>13062284.099662874</v>
      </c>
      <c r="V31" s="7">
        <v>13.886351177621263</v>
      </c>
      <c r="W31" s="7">
        <v>2.8053556947997993E-4</v>
      </c>
    </row>
    <row r="32" spans="2:23" x14ac:dyDescent="0.25">
      <c r="B32">
        <v>7950</v>
      </c>
      <c r="C32">
        <v>3.64</v>
      </c>
      <c r="D32">
        <v>3.6</v>
      </c>
      <c r="E32">
        <v>185</v>
      </c>
      <c r="F32">
        <v>12</v>
      </c>
      <c r="H32" s="7" t="s">
        <v>36</v>
      </c>
      <c r="I32" s="7">
        <v>13</v>
      </c>
      <c r="J32" s="7">
        <v>14356623.472631436</v>
      </c>
      <c r="K32" s="7">
        <v>1104355.6517408798</v>
      </c>
      <c r="L32" s="7"/>
      <c r="M32" s="7"/>
      <c r="R32" s="7" t="s">
        <v>36</v>
      </c>
      <c r="S32" s="7">
        <v>11</v>
      </c>
      <c r="T32" s="7">
        <v>10347219.601348504</v>
      </c>
      <c r="U32" s="7">
        <v>940656.32739531854</v>
      </c>
      <c r="V32" s="7"/>
      <c r="W32" s="7"/>
    </row>
    <row r="33" spans="2:26" ht="15.75" thickBot="1" x14ac:dyDescent="0.3">
      <c r="B33">
        <v>6134</v>
      </c>
      <c r="C33">
        <v>2.82</v>
      </c>
      <c r="D33">
        <v>2.94</v>
      </c>
      <c r="E33">
        <v>184</v>
      </c>
      <c r="F33">
        <v>13</v>
      </c>
      <c r="H33" s="8" t="s">
        <v>37</v>
      </c>
      <c r="I33" s="8">
        <v>15</v>
      </c>
      <c r="J33" s="8">
        <v>62596356</v>
      </c>
      <c r="K33" s="8"/>
      <c r="L33" s="8"/>
      <c r="M33" s="8"/>
      <c r="R33" s="8" t="s">
        <v>37</v>
      </c>
      <c r="S33" s="8">
        <v>15</v>
      </c>
      <c r="T33" s="8">
        <v>62596356</v>
      </c>
      <c r="U33" s="8"/>
      <c r="V33" s="8"/>
      <c r="W33" s="8"/>
    </row>
    <row r="34" spans="2:26" ht="15.75" thickBot="1" x14ac:dyDescent="0.3">
      <c r="B34">
        <v>5868</v>
      </c>
      <c r="C34">
        <v>2.96</v>
      </c>
      <c r="D34">
        <v>3.12</v>
      </c>
      <c r="E34">
        <v>188.2</v>
      </c>
      <c r="F34">
        <v>14</v>
      </c>
    </row>
    <row r="35" spans="2:26" x14ac:dyDescent="0.25">
      <c r="B35">
        <v>3160</v>
      </c>
      <c r="C35">
        <v>4.24</v>
      </c>
      <c r="D35">
        <v>3.58</v>
      </c>
      <c r="E35">
        <v>175.67</v>
      </c>
      <c r="F35">
        <v>15</v>
      </c>
      <c r="H35" s="9"/>
      <c r="I35" s="9" t="s">
        <v>43</v>
      </c>
      <c r="J35" s="9" t="s">
        <v>32</v>
      </c>
      <c r="K35" s="9" t="s">
        <v>44</v>
      </c>
      <c r="L35" s="9" t="s">
        <v>45</v>
      </c>
      <c r="M35" s="9" t="s">
        <v>46</v>
      </c>
      <c r="N35" s="9" t="s">
        <v>47</v>
      </c>
      <c r="O35" s="9" t="s">
        <v>48</v>
      </c>
      <c r="P35" s="9" t="s">
        <v>49</v>
      </c>
      <c r="R35" s="9"/>
      <c r="S35" s="9" t="s">
        <v>43</v>
      </c>
      <c r="T35" s="9" t="s">
        <v>32</v>
      </c>
      <c r="U35" s="9" t="s">
        <v>44</v>
      </c>
      <c r="V35" s="9" t="s">
        <v>45</v>
      </c>
      <c r="W35" s="9" t="s">
        <v>46</v>
      </c>
      <c r="X35" s="9" t="s">
        <v>47</v>
      </c>
      <c r="Y35" s="9" t="s">
        <v>48</v>
      </c>
      <c r="Z35" s="9" t="s">
        <v>49</v>
      </c>
    </row>
    <row r="36" spans="2:26" x14ac:dyDescent="0.25">
      <c r="B36">
        <v>5872</v>
      </c>
      <c r="C36">
        <v>3.69</v>
      </c>
      <c r="D36">
        <v>3.53</v>
      </c>
      <c r="E36">
        <v>188</v>
      </c>
      <c r="F36">
        <v>16</v>
      </c>
      <c r="H36" s="7" t="s">
        <v>38</v>
      </c>
      <c r="I36" s="7">
        <v>9734.2174014531811</v>
      </c>
      <c r="J36" s="7">
        <v>2888.0592537331627</v>
      </c>
      <c r="K36" s="7">
        <v>3.3705047390805913</v>
      </c>
      <c r="L36" s="7">
        <v>5.0189043017717424E-3</v>
      </c>
      <c r="M36" s="7">
        <v>3494.9447116807332</v>
      </c>
      <c r="N36" s="7">
        <v>15973.490091225629</v>
      </c>
      <c r="O36" s="7">
        <v>3494.9447116807332</v>
      </c>
      <c r="P36" s="7">
        <v>15973.490091225629</v>
      </c>
      <c r="R36" s="7" t="s">
        <v>38</v>
      </c>
      <c r="S36" s="7">
        <v>10816.043254984872</v>
      </c>
      <c r="T36" s="7">
        <v>5988.3484389525793</v>
      </c>
      <c r="U36" s="7">
        <v>1.8061813478703828</v>
      </c>
      <c r="V36" s="7">
        <v>9.8296300089963887E-2</v>
      </c>
      <c r="W36" s="7">
        <v>-2364.222792607683</v>
      </c>
      <c r="X36" s="7">
        <v>23996.309302577429</v>
      </c>
      <c r="Y36" s="7">
        <v>-2364.222792607683</v>
      </c>
      <c r="Z36" s="7">
        <v>23996.309302577429</v>
      </c>
    </row>
    <row r="37" spans="2:26" x14ac:dyDescent="0.25">
      <c r="H37" s="7" t="s">
        <v>50</v>
      </c>
      <c r="I37" s="7">
        <v>-3782.1957300048248</v>
      </c>
      <c r="J37" s="7">
        <v>572.45466075642298</v>
      </c>
      <c r="K37" s="7">
        <v>-6.6069786644887376</v>
      </c>
      <c r="L37" s="7">
        <v>1.6969708595934367E-5</v>
      </c>
      <c r="M37" s="7">
        <v>-5018.9088363490418</v>
      </c>
      <c r="N37" s="7">
        <v>-2545.4826236606077</v>
      </c>
      <c r="O37" s="7">
        <v>-5018.9088363490418</v>
      </c>
      <c r="P37" s="7">
        <v>-2545.4826236606077</v>
      </c>
      <c r="R37" s="7" t="s">
        <v>50</v>
      </c>
      <c r="S37" s="7">
        <v>-2227.7043597538004</v>
      </c>
      <c r="T37" s="7">
        <v>920.46571672662162</v>
      </c>
      <c r="U37" s="7">
        <v>-2.4201926473437889</v>
      </c>
      <c r="V37" s="7">
        <v>3.3995282911836677E-2</v>
      </c>
      <c r="W37" s="7">
        <v>-4253.6357426422082</v>
      </c>
      <c r="X37" s="7">
        <v>-201.77297686539259</v>
      </c>
      <c r="Y37" s="7">
        <v>-4253.6357426422082</v>
      </c>
      <c r="Z37" s="7">
        <v>-201.77297686539259</v>
      </c>
    </row>
    <row r="38" spans="2:26" ht="15.75" thickBot="1" x14ac:dyDescent="0.3">
      <c r="H38" s="8" t="s">
        <v>76</v>
      </c>
      <c r="I38" s="8">
        <v>2815.2517085283007</v>
      </c>
      <c r="J38" s="8">
        <v>947.51117480398523</v>
      </c>
      <c r="K38" s="8">
        <v>2.9712068663577513</v>
      </c>
      <c r="L38" s="8">
        <v>1.0821690132067852E-2</v>
      </c>
      <c r="M38" s="8">
        <v>768.27826483353283</v>
      </c>
      <c r="N38" s="8">
        <v>4862.225152223069</v>
      </c>
      <c r="O38" s="8">
        <v>768.27826483353283</v>
      </c>
      <c r="P38" s="8">
        <v>4862.225152223069</v>
      </c>
      <c r="R38" s="7" t="s">
        <v>76</v>
      </c>
      <c r="S38" s="7">
        <v>1251.1412021539443</v>
      </c>
      <c r="T38" s="7">
        <v>1157.0206448883764</v>
      </c>
      <c r="U38" s="7">
        <v>1.0813473447352775</v>
      </c>
      <c r="V38" s="7">
        <v>0.3026793492353243</v>
      </c>
      <c r="W38" s="7">
        <v>-1295.4440671650293</v>
      </c>
      <c r="X38" s="7">
        <v>3797.7264714729181</v>
      </c>
      <c r="Y38" s="7">
        <v>-1295.4440671650293</v>
      </c>
      <c r="Z38" s="7">
        <v>3797.7264714729181</v>
      </c>
    </row>
    <row r="39" spans="2:26" x14ac:dyDescent="0.25">
      <c r="R39" s="7" t="s">
        <v>81</v>
      </c>
      <c r="S39" s="7">
        <v>6.282986279474712</v>
      </c>
      <c r="T39" s="7">
        <v>30.621656003222895</v>
      </c>
      <c r="U39" s="7">
        <v>0.20518113974023594</v>
      </c>
      <c r="V39" s="7">
        <v>0.84117813097495597</v>
      </c>
      <c r="W39" s="7">
        <v>-61.11482416104991</v>
      </c>
      <c r="X39" s="7">
        <v>73.680796719999336</v>
      </c>
      <c r="Y39" s="7">
        <v>-61.11482416104991</v>
      </c>
      <c r="Z39" s="7">
        <v>73.680796719999336</v>
      </c>
    </row>
    <row r="40" spans="2:26" ht="15.75" thickBot="1" x14ac:dyDescent="0.3">
      <c r="R40" s="8" t="s">
        <v>82</v>
      </c>
      <c r="S40" s="8">
        <v>-197.3999395900459</v>
      </c>
      <c r="T40" s="8">
        <v>101.56122804184301</v>
      </c>
      <c r="U40" s="8">
        <v>-1.9436545165515087</v>
      </c>
      <c r="V40" s="8">
        <v>7.7955259204815691E-2</v>
      </c>
      <c r="W40" s="8">
        <v>-420.93469535082511</v>
      </c>
      <c r="X40" s="8">
        <v>26.13481617073333</v>
      </c>
      <c r="Y40" s="8">
        <v>-420.93469535082511</v>
      </c>
      <c r="Z40" s="8">
        <v>26.13481617073333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topLeftCell="A4" workbookViewId="0">
      <selection activeCell="B82" sqref="B82:B83"/>
    </sheetView>
  </sheetViews>
  <sheetFormatPr baseColWidth="10" defaultRowHeight="15" x14ac:dyDescent="0.25"/>
  <cols>
    <col min="3" max="3" width="13.140625" customWidth="1"/>
  </cols>
  <sheetData>
    <row r="1" spans="2:6" x14ac:dyDescent="0.25">
      <c r="B1" t="s">
        <v>8</v>
      </c>
    </row>
    <row r="2" spans="2:6" x14ac:dyDescent="0.25">
      <c r="B2">
        <v>2403.6977534900002</v>
      </c>
      <c r="C2" s="3" t="s">
        <v>9</v>
      </c>
      <c r="D2" s="3">
        <v>10</v>
      </c>
      <c r="F2" t="s">
        <v>85</v>
      </c>
    </row>
    <row r="3" spans="2:6" x14ac:dyDescent="0.25">
      <c r="B3">
        <v>2005.47801198</v>
      </c>
      <c r="C3" s="5" t="s">
        <v>10</v>
      </c>
      <c r="D3" s="5">
        <v>14</v>
      </c>
    </row>
    <row r="4" spans="2:6" x14ac:dyDescent="0.25">
      <c r="B4">
        <v>2358.5053843000001</v>
      </c>
      <c r="C4" s="1" t="s">
        <v>11</v>
      </c>
      <c r="D4" s="1">
        <f>+D3+D2</f>
        <v>24</v>
      </c>
    </row>
    <row r="5" spans="2:6" x14ac:dyDescent="0.25">
      <c r="B5">
        <v>2285.6225024700002</v>
      </c>
    </row>
    <row r="6" spans="2:6" x14ac:dyDescent="0.25">
      <c r="B6">
        <v>971.32293651400005</v>
      </c>
      <c r="C6" s="4" t="s">
        <v>12</v>
      </c>
      <c r="D6" s="4">
        <f>+(2*D2*D3/D4)+1</f>
        <v>12.666666666666666</v>
      </c>
    </row>
    <row r="7" spans="2:6" x14ac:dyDescent="0.25">
      <c r="B7">
        <v>1399.2551304000001</v>
      </c>
    </row>
    <row r="8" spans="2:6" x14ac:dyDescent="0.25">
      <c r="B8">
        <v>1294.7504740899999</v>
      </c>
      <c r="C8" t="s">
        <v>13</v>
      </c>
      <c r="D8">
        <f>+((2*D2*D3*(2*D2*D3-D4)))/(D4^2*(D4-1))</f>
        <v>5.4106280193236715</v>
      </c>
    </row>
    <row r="9" spans="2:6" x14ac:dyDescent="0.25">
      <c r="B9">
        <v>1310.1207603</v>
      </c>
      <c r="C9" s="4" t="s">
        <v>14</v>
      </c>
      <c r="D9" s="4">
        <f>+SQRT(D8)</f>
        <v>2.3260756693030586</v>
      </c>
    </row>
    <row r="10" spans="2:6" x14ac:dyDescent="0.25">
      <c r="B10">
        <v>1114.0943621700001</v>
      </c>
    </row>
    <row r="11" spans="2:6" x14ac:dyDescent="0.25">
      <c r="B11">
        <v>1390.61597426</v>
      </c>
    </row>
    <row r="12" spans="2:6" x14ac:dyDescent="0.25">
      <c r="B12">
        <v>1076.2343081199999</v>
      </c>
      <c r="C12" s="4" t="s">
        <v>15</v>
      </c>
      <c r="D12" s="4">
        <f>+D6-1.96*D9</f>
        <v>8.1075583548326708</v>
      </c>
    </row>
    <row r="13" spans="2:6" x14ac:dyDescent="0.25">
      <c r="B13">
        <v>826.00332972499996</v>
      </c>
    </row>
    <row r="14" spans="2:6" x14ac:dyDescent="0.25">
      <c r="B14">
        <v>287.91880070500002</v>
      </c>
      <c r="C14" s="4" t="s">
        <v>16</v>
      </c>
      <c r="D14" s="4">
        <f>+D6+1.96*D9</f>
        <v>17.22577497850066</v>
      </c>
    </row>
    <row r="15" spans="2:6" x14ac:dyDescent="0.25">
      <c r="B15">
        <v>120.046735189</v>
      </c>
    </row>
    <row r="16" spans="2:6" x14ac:dyDescent="0.25">
      <c r="B16" s="1">
        <v>-17.791951446700001</v>
      </c>
      <c r="C16" t="s">
        <v>84</v>
      </c>
    </row>
    <row r="17" spans="1:2" x14ac:dyDescent="0.25">
      <c r="B17" s="1">
        <v>-798.25365554999996</v>
      </c>
    </row>
    <row r="18" spans="1:2" x14ac:dyDescent="0.25">
      <c r="B18" s="1">
        <v>-389.45788435700001</v>
      </c>
    </row>
    <row r="19" spans="1:2" x14ac:dyDescent="0.25">
      <c r="B19" s="1">
        <v>-119.288064772</v>
      </c>
    </row>
    <row r="20" spans="1:2" x14ac:dyDescent="0.25">
      <c r="B20" s="1">
        <v>-1031.62038452</v>
      </c>
    </row>
    <row r="21" spans="1:2" x14ac:dyDescent="0.25">
      <c r="B21" s="1">
        <v>-901.809587265</v>
      </c>
    </row>
    <row r="22" spans="1:2" x14ac:dyDescent="0.25">
      <c r="B22" s="1">
        <v>-2192.9842357299999</v>
      </c>
    </row>
    <row r="23" spans="1:2" x14ac:dyDescent="0.25">
      <c r="B23" s="1">
        <v>-1380.64366292</v>
      </c>
    </row>
    <row r="24" spans="1:2" x14ac:dyDescent="0.25">
      <c r="B24" s="1">
        <v>-1030.1180113299999</v>
      </c>
    </row>
    <row r="25" spans="1:2" x14ac:dyDescent="0.25">
      <c r="B25" s="1">
        <v>-930.90085540200005</v>
      </c>
    </row>
    <row r="26" spans="1:2" x14ac:dyDescent="0.25">
      <c r="B26">
        <v>207.72393884799999</v>
      </c>
    </row>
    <row r="27" spans="1:2" x14ac:dyDescent="0.25">
      <c r="A27" t="s">
        <v>11</v>
      </c>
      <c r="B27">
        <v>1173.16065531</v>
      </c>
    </row>
    <row r="28" spans="1:2" x14ac:dyDescent="0.25">
      <c r="B28">
        <v>2024.8753089100001</v>
      </c>
    </row>
    <row r="29" spans="1:2" x14ac:dyDescent="0.25">
      <c r="B29">
        <v>1365.6053119799999</v>
      </c>
    </row>
    <row r="30" spans="1:2" x14ac:dyDescent="0.25">
      <c r="B30">
        <v>135.06592196899999</v>
      </c>
    </row>
    <row r="31" spans="1:2" x14ac:dyDescent="0.25">
      <c r="B31">
        <v>320.91144940999999</v>
      </c>
    </row>
    <row r="32" spans="1:2" x14ac:dyDescent="0.25">
      <c r="B32">
        <v>702.66268827399995</v>
      </c>
    </row>
    <row r="33" spans="2:2" x14ac:dyDescent="0.25">
      <c r="B33">
        <v>822.65406571300002</v>
      </c>
    </row>
    <row r="34" spans="2:2" x14ac:dyDescent="0.25">
      <c r="B34">
        <v>152.67491968100001</v>
      </c>
    </row>
    <row r="35" spans="2:2" x14ac:dyDescent="0.25">
      <c r="B35">
        <v>264.23025117999998</v>
      </c>
    </row>
    <row r="36" spans="2:2" x14ac:dyDescent="0.25">
      <c r="B36">
        <v>447.38504878399999</v>
      </c>
    </row>
    <row r="37" spans="2:2" x14ac:dyDescent="0.25">
      <c r="B37" s="1">
        <v>-451.76063731099998</v>
      </c>
    </row>
    <row r="38" spans="2:2" x14ac:dyDescent="0.25">
      <c r="B38">
        <v>597.20877483300001</v>
      </c>
    </row>
    <row r="39" spans="2:2" x14ac:dyDescent="0.25">
      <c r="B39" s="1">
        <v>-1320.9487612999999</v>
      </c>
    </row>
    <row r="40" spans="2:2" x14ac:dyDescent="0.25">
      <c r="B40" s="1">
        <v>-1742.8772100000001</v>
      </c>
    </row>
    <row r="41" spans="2:2" x14ac:dyDescent="0.25">
      <c r="B41" s="1">
        <v>-2134.72551251</v>
      </c>
    </row>
    <row r="42" spans="2:2" x14ac:dyDescent="0.25">
      <c r="B42" s="1">
        <v>-985.50446445199998</v>
      </c>
    </row>
    <row r="43" spans="2:2" x14ac:dyDescent="0.25">
      <c r="B43" s="1">
        <v>-1049.2014546600001</v>
      </c>
    </row>
    <row r="44" spans="2:2" x14ac:dyDescent="0.25">
      <c r="B44" s="1">
        <v>-2584.2768494400002</v>
      </c>
    </row>
    <row r="45" spans="2:2" x14ac:dyDescent="0.25">
      <c r="B45" s="1">
        <v>-3572.6441790499998</v>
      </c>
    </row>
    <row r="46" spans="2:2" x14ac:dyDescent="0.25">
      <c r="B46" s="1">
        <v>-2254.38753864</v>
      </c>
    </row>
    <row r="47" spans="2:2" x14ac:dyDescent="0.25">
      <c r="B47" s="1">
        <v>-1725.92526649</v>
      </c>
    </row>
    <row r="48" spans="2:2" x14ac:dyDescent="0.25">
      <c r="B48" s="1">
        <v>-2151.8200863299999</v>
      </c>
    </row>
    <row r="49" spans="2:2" x14ac:dyDescent="0.25">
      <c r="B49" s="1">
        <v>-2455.8609503799998</v>
      </c>
    </row>
    <row r="50" spans="2:2" x14ac:dyDescent="0.25">
      <c r="B50" s="1">
        <v>-2004.4557625100001</v>
      </c>
    </row>
    <row r="51" spans="2:2" x14ac:dyDescent="0.25">
      <c r="B51" s="1">
        <v>-2553.4453198900001</v>
      </c>
    </row>
    <row r="52" spans="2:2" x14ac:dyDescent="0.25">
      <c r="B52" s="1">
        <v>-2489.3234673299999</v>
      </c>
    </row>
    <row r="53" spans="2:2" x14ac:dyDescent="0.25">
      <c r="B53" s="1">
        <v>-2470.7986453899998</v>
      </c>
    </row>
    <row r="54" spans="2:2" x14ac:dyDescent="0.25">
      <c r="B54" s="1">
        <v>-3043.2736501899999</v>
      </c>
    </row>
    <row r="55" spans="2:2" x14ac:dyDescent="0.25">
      <c r="B55" s="1">
        <v>-3063.4439481499999</v>
      </c>
    </row>
    <row r="56" spans="2:2" x14ac:dyDescent="0.25">
      <c r="B56" s="1">
        <v>-3035.15148529</v>
      </c>
    </row>
    <row r="57" spans="2:2" x14ac:dyDescent="0.25">
      <c r="B57" s="1">
        <v>-719.93955617500001</v>
      </c>
    </row>
    <row r="58" spans="2:2" x14ac:dyDescent="0.25">
      <c r="B58" s="1">
        <v>-967.084475924</v>
      </c>
    </row>
    <row r="59" spans="2:2" x14ac:dyDescent="0.25">
      <c r="B59" s="1">
        <v>-1286.36826711</v>
      </c>
    </row>
    <row r="60" spans="2:2" x14ac:dyDescent="0.25">
      <c r="B60" s="1">
        <v>-930.02871168199999</v>
      </c>
    </row>
    <row r="61" spans="2:2" x14ac:dyDescent="0.25">
      <c r="B61" s="1">
        <v>-532.27744671100004</v>
      </c>
    </row>
    <row r="62" spans="2:2" x14ac:dyDescent="0.25">
      <c r="B62">
        <v>1288.8539090500001</v>
      </c>
    </row>
    <row r="63" spans="2:2" x14ac:dyDescent="0.25">
      <c r="B63">
        <v>335.04670604799998</v>
      </c>
    </row>
    <row r="64" spans="2:2" x14ac:dyDescent="0.25">
      <c r="B64" s="1">
        <v>-148.42064394299999</v>
      </c>
    </row>
    <row r="65" spans="2:2" x14ac:dyDescent="0.25">
      <c r="B65" s="1">
        <v>-77.431873657899999</v>
      </c>
    </row>
    <row r="66" spans="2:2" x14ac:dyDescent="0.25">
      <c r="B66" s="1">
        <v>-554.24365230499996</v>
      </c>
    </row>
    <row r="67" spans="2:2" x14ac:dyDescent="0.25">
      <c r="B67" s="1">
        <v>-428.228716394</v>
      </c>
    </row>
    <row r="68" spans="2:2" x14ac:dyDescent="0.25">
      <c r="B68">
        <v>1416.75387914</v>
      </c>
    </row>
    <row r="69" spans="2:2" x14ac:dyDescent="0.25">
      <c r="B69">
        <v>209.36082595299999</v>
      </c>
    </row>
    <row r="70" spans="2:2" x14ac:dyDescent="0.25">
      <c r="B70">
        <v>468.11002444399998</v>
      </c>
    </row>
    <row r="71" spans="2:2" x14ac:dyDescent="0.25">
      <c r="B71">
        <v>1170.0917392599999</v>
      </c>
    </row>
    <row r="72" spans="2:2" x14ac:dyDescent="0.25">
      <c r="B72">
        <v>881.27784765599995</v>
      </c>
    </row>
    <row r="73" spans="2:2" x14ac:dyDescent="0.25">
      <c r="B73">
        <v>1282.8891118900001</v>
      </c>
    </row>
    <row r="74" spans="2:2" x14ac:dyDescent="0.25">
      <c r="B74">
        <v>1571.4318324599999</v>
      </c>
    </row>
    <row r="75" spans="2:2" x14ac:dyDescent="0.25">
      <c r="B75">
        <v>3113.5820408200002</v>
      </c>
    </row>
    <row r="76" spans="2:2" x14ac:dyDescent="0.25">
      <c r="B76">
        <v>2922.7912648299998</v>
      </c>
    </row>
    <row r="77" spans="2:2" x14ac:dyDescent="0.25">
      <c r="B77">
        <v>3580.0834324500001</v>
      </c>
    </row>
    <row r="78" spans="2:2" x14ac:dyDescent="0.25">
      <c r="B78">
        <v>2899.82696734</v>
      </c>
    </row>
    <row r="79" spans="2:2" x14ac:dyDescent="0.25">
      <c r="B79">
        <v>3033.0238190300001</v>
      </c>
    </row>
    <row r="80" spans="2:2" x14ac:dyDescent="0.25">
      <c r="B80">
        <v>2328.7295593700001</v>
      </c>
    </row>
    <row r="81" spans="2:2" x14ac:dyDescent="0.25">
      <c r="B81">
        <v>1998.3292664400001</v>
      </c>
    </row>
    <row r="82" spans="2:2" x14ac:dyDescent="0.25">
      <c r="B82">
        <v>-112.921617767</v>
      </c>
    </row>
    <row r="83" spans="2:2" x14ac:dyDescent="0.25">
      <c r="B83">
        <v>-13.4540004416</v>
      </c>
    </row>
    <row r="84" spans="2:2" x14ac:dyDescent="0.25">
      <c r="B84">
        <v>1538.4620678799999</v>
      </c>
    </row>
    <row r="85" spans="2:2" x14ac:dyDescent="0.25">
      <c r="B85">
        <v>42.929451849300001</v>
      </c>
    </row>
    <row r="86" spans="2:2" x14ac:dyDescent="0.25">
      <c r="B86">
        <v>1280.4553167700001</v>
      </c>
    </row>
    <row r="87" spans="2:2" x14ac:dyDescent="0.25">
      <c r="B87">
        <v>282.11832784699999</v>
      </c>
    </row>
    <row r="88" spans="2:2" x14ac:dyDescent="0.25">
      <c r="B88">
        <v>-760.88854023900001</v>
      </c>
    </row>
    <row r="89" spans="2:2" x14ac:dyDescent="0.25">
      <c r="B89">
        <v>-19.2261445139</v>
      </c>
    </row>
    <row r="90" spans="2:2" x14ac:dyDescent="0.25">
      <c r="B90">
        <v>-581.35402237200003</v>
      </c>
    </row>
    <row r="91" spans="2:2" x14ac:dyDescent="0.25">
      <c r="B91">
        <v>-1687.41103727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7"/>
  <sheetViews>
    <sheetView topLeftCell="E1" zoomScale="53" zoomScaleNormal="53" workbookViewId="0">
      <selection activeCell="R10" sqref="R10"/>
    </sheetView>
  </sheetViews>
  <sheetFormatPr baseColWidth="10" defaultRowHeight="15" x14ac:dyDescent="0.25"/>
  <cols>
    <col min="4" max="4" width="12.28515625" customWidth="1"/>
    <col min="14" max="14" width="13.7109375" customWidth="1"/>
    <col min="18" max="18" width="16.5703125" customWidth="1"/>
  </cols>
  <sheetData>
    <row r="2" spans="2:24" x14ac:dyDescent="0.25">
      <c r="B2" t="s">
        <v>57</v>
      </c>
      <c r="C2" t="s">
        <v>61</v>
      </c>
      <c r="D2" t="s">
        <v>63</v>
      </c>
      <c r="E2" s="4" t="s">
        <v>58</v>
      </c>
      <c r="F2" s="1" t="s">
        <v>62</v>
      </c>
    </row>
    <row r="3" spans="2:24" x14ac:dyDescent="0.25">
      <c r="B3">
        <v>1.86929888662</v>
      </c>
      <c r="C3">
        <v>0</v>
      </c>
      <c r="D3">
        <v>0</v>
      </c>
      <c r="E3" s="4">
        <v>0</v>
      </c>
      <c r="F3">
        <f>+B3*B3</f>
        <v>3.4942783275187717</v>
      </c>
    </row>
    <row r="4" spans="2:24" x14ac:dyDescent="0.25">
      <c r="B4">
        <v>-7.16895342769</v>
      </c>
      <c r="C4">
        <v>1.86929888662</v>
      </c>
      <c r="D4">
        <f t="shared" ref="D4:D26" si="0">+B4-C4</f>
        <v>-9.0382523143100002</v>
      </c>
      <c r="E4">
        <f t="shared" ref="E4:E25" si="1">+D4*D4</f>
        <v>81.690004897130081</v>
      </c>
      <c r="F4">
        <f t="shared" ref="F4:F26" si="2">+B4*B4</f>
        <v>51.393893248388203</v>
      </c>
      <c r="R4" s="6" t="s">
        <v>2</v>
      </c>
      <c r="S4">
        <v>24</v>
      </c>
    </row>
    <row r="5" spans="2:24" x14ac:dyDescent="0.25">
      <c r="B5">
        <v>-5.4907011133800001</v>
      </c>
      <c r="C5">
        <v>-7.16895342769</v>
      </c>
      <c r="D5">
        <f t="shared" si="0"/>
        <v>1.6782523143099999</v>
      </c>
      <c r="E5">
        <f t="shared" si="1"/>
        <v>2.8165308304868706</v>
      </c>
      <c r="F5">
        <f t="shared" si="2"/>
        <v>30.147798716472373</v>
      </c>
      <c r="R5" s="6" t="s">
        <v>65</v>
      </c>
      <c r="S5">
        <v>1</v>
      </c>
    </row>
    <row r="6" spans="2:24" x14ac:dyDescent="0.25">
      <c r="B6">
        <v>-8.2262750512</v>
      </c>
      <c r="C6">
        <v>-5.4907011133800001</v>
      </c>
      <c r="D6">
        <f t="shared" si="0"/>
        <v>-2.7355739378199999</v>
      </c>
      <c r="E6">
        <f t="shared" si="1"/>
        <v>7.4833647692800209</v>
      </c>
      <c r="F6">
        <f t="shared" si="2"/>
        <v>67.671601217995558</v>
      </c>
    </row>
    <row r="7" spans="2:24" x14ac:dyDescent="0.25">
      <c r="B7">
        <v>5.3431251387499996</v>
      </c>
      <c r="C7">
        <v>-8.2262750512</v>
      </c>
      <c r="D7">
        <f t="shared" si="0"/>
        <v>13.569400189949999</v>
      </c>
      <c r="E7">
        <f t="shared" si="1"/>
        <v>184.12862151501506</v>
      </c>
      <c r="F7">
        <f t="shared" si="2"/>
        <v>28.548986248342203</v>
      </c>
    </row>
    <row r="8" spans="2:24" x14ac:dyDescent="0.25">
      <c r="B8">
        <v>0.48678595050700002</v>
      </c>
      <c r="C8">
        <v>5.3431251387499996</v>
      </c>
      <c r="D8">
        <f>+B8-C8</f>
        <v>-4.856339188243</v>
      </c>
      <c r="E8">
        <f t="shared" si="1"/>
        <v>23.58403031126468</v>
      </c>
      <c r="F8">
        <f t="shared" si="2"/>
        <v>0.23696056161100348</v>
      </c>
    </row>
    <row r="9" spans="2:24" x14ac:dyDescent="0.25">
      <c r="B9">
        <v>-6.9870403016299996</v>
      </c>
      <c r="C9">
        <v>0.48678595050700002</v>
      </c>
      <c r="D9">
        <f t="shared" si="0"/>
        <v>-7.473826252137</v>
      </c>
      <c r="E9">
        <f t="shared" si="1"/>
        <v>55.858078847132198</v>
      </c>
      <c r="F9">
        <f t="shared" si="2"/>
        <v>48.818732176601834</v>
      </c>
      <c r="T9" s="3" t="s">
        <v>66</v>
      </c>
      <c r="U9">
        <v>1.59</v>
      </c>
      <c r="W9" s="3" t="s">
        <v>68</v>
      </c>
      <c r="X9">
        <f>4-U9</f>
        <v>2.41</v>
      </c>
    </row>
    <row r="10" spans="2:24" x14ac:dyDescent="0.25">
      <c r="B10">
        <v>10.869298886599999</v>
      </c>
      <c r="C10">
        <v>-6.9870403016299996</v>
      </c>
      <c r="D10">
        <f t="shared" si="0"/>
        <v>17.856339188229999</v>
      </c>
      <c r="E10">
        <f t="shared" si="1"/>
        <v>318.84884920511837</v>
      </c>
      <c r="F10">
        <f t="shared" si="2"/>
        <v>118.14165828624398</v>
      </c>
      <c r="N10" s="4" t="s">
        <v>59</v>
      </c>
      <c r="O10">
        <v>1341.1539215521393</v>
      </c>
      <c r="Q10" s="3" t="s">
        <v>64</v>
      </c>
      <c r="R10" s="3">
        <v>0.26169999999999999</v>
      </c>
      <c r="T10" s="3" t="s">
        <v>67</v>
      </c>
      <c r="U10">
        <v>1.73</v>
      </c>
      <c r="W10" s="3" t="s">
        <v>69</v>
      </c>
      <c r="X10">
        <f>4-U10</f>
        <v>2.27</v>
      </c>
    </row>
    <row r="11" spans="2:24" x14ac:dyDescent="0.25">
      <c r="B11">
        <v>6.3010465723099998</v>
      </c>
      <c r="C11">
        <v>10.869298886599999</v>
      </c>
      <c r="D11">
        <f t="shared" si="0"/>
        <v>-4.5682523142899996</v>
      </c>
      <c r="E11">
        <f t="shared" si="1"/>
        <v>20.868929207015938</v>
      </c>
      <c r="F11">
        <f t="shared" si="2"/>
        <v>39.7031879064196</v>
      </c>
      <c r="N11" s="1" t="s">
        <v>60</v>
      </c>
      <c r="O11" s="1">
        <v>826.97443062413481</v>
      </c>
    </row>
    <row r="12" spans="2:24" x14ac:dyDescent="0.25">
      <c r="B12">
        <v>-0.34277967982599999</v>
      </c>
      <c r="C12">
        <v>6.3010465723099998</v>
      </c>
      <c r="D12">
        <f t="shared" si="0"/>
        <v>-6.6438262521359999</v>
      </c>
      <c r="E12">
        <f t="shared" si="1"/>
        <v>44.140427268571486</v>
      </c>
      <c r="F12">
        <f t="shared" si="2"/>
        <v>0.11749790890161507</v>
      </c>
    </row>
    <row r="13" spans="2:24" x14ac:dyDescent="0.25">
      <c r="B13">
        <v>-4.97660593196</v>
      </c>
      <c r="C13">
        <v>-0.34277967982599999</v>
      </c>
      <c r="D13">
        <f t="shared" si="0"/>
        <v>-4.6338262521339999</v>
      </c>
      <c r="E13">
        <f t="shared" si="1"/>
        <v>21.472345734966233</v>
      </c>
      <c r="F13">
        <f t="shared" si="2"/>
        <v>24.766606602019461</v>
      </c>
    </row>
    <row r="14" spans="2:24" x14ac:dyDescent="0.25">
      <c r="B14">
        <v>3.6933940680399999</v>
      </c>
      <c r="C14">
        <v>-4.97660593196</v>
      </c>
      <c r="D14">
        <f t="shared" si="0"/>
        <v>8.67</v>
      </c>
      <c r="E14">
        <f t="shared" si="1"/>
        <v>75.168899999999994</v>
      </c>
      <c r="F14">
        <f t="shared" si="2"/>
        <v>13.641159741833059</v>
      </c>
    </row>
    <row r="15" spans="2:24" x14ac:dyDescent="0.25">
      <c r="B15">
        <v>3.32399387809</v>
      </c>
      <c r="C15">
        <v>3.6933940680399999</v>
      </c>
      <c r="D15">
        <f t="shared" si="0"/>
        <v>-0.3694001899499999</v>
      </c>
      <c r="E15">
        <f t="shared" si="1"/>
        <v>0.13645650033509601</v>
      </c>
      <c r="F15">
        <f t="shared" si="2"/>
        <v>11.048935301579798</v>
      </c>
    </row>
    <row r="16" spans="2:24" x14ac:dyDescent="0.25">
      <c r="B16">
        <v>2.0807520220499998E-3</v>
      </c>
      <c r="C16">
        <v>3.32399387809</v>
      </c>
      <c r="D16">
        <f t="shared" si="0"/>
        <v>-3.3219131260679502</v>
      </c>
      <c r="E16">
        <f t="shared" si="1"/>
        <v>11.035106817142541</v>
      </c>
      <c r="F16">
        <f t="shared" si="2"/>
        <v>4.329528977265163E-6</v>
      </c>
    </row>
    <row r="17" spans="2:6" x14ac:dyDescent="0.25">
      <c r="B17">
        <v>-4.8880846883600002</v>
      </c>
      <c r="C17">
        <v>2.0807520220499998E-3</v>
      </c>
      <c r="D17">
        <f t="shared" si="0"/>
        <v>-4.8901654403820505</v>
      </c>
      <c r="E17">
        <f t="shared" si="1"/>
        <v>23.913718034306974</v>
      </c>
      <c r="F17">
        <f t="shared" si="2"/>
        <v>23.893371920579479</v>
      </c>
    </row>
    <row r="18" spans="2:6" x14ac:dyDescent="0.25">
      <c r="B18">
        <v>9.0169411838699993</v>
      </c>
      <c r="C18">
        <v>-4.8880846883600002</v>
      </c>
      <c r="D18">
        <f t="shared" si="0"/>
        <v>13.905025872229999</v>
      </c>
      <c r="E18">
        <f t="shared" si="1"/>
        <v>193.34974450738562</v>
      </c>
      <c r="F18">
        <f t="shared" si="2"/>
        <v>81.305228313370904</v>
      </c>
    </row>
    <row r="19" spans="2:6" x14ac:dyDescent="0.25">
      <c r="B19">
        <v>5.4748626174200004</v>
      </c>
      <c r="C19">
        <v>9.0169411838699993</v>
      </c>
      <c r="D19">
        <f t="shared" si="0"/>
        <v>-3.542078566449999</v>
      </c>
      <c r="E19">
        <f t="shared" si="1"/>
        <v>12.546320570904479</v>
      </c>
      <c r="F19">
        <f t="shared" si="2"/>
        <v>29.974120679622978</v>
      </c>
    </row>
    <row r="20" spans="2:6" x14ac:dyDescent="0.25">
      <c r="B20">
        <v>2.73120180567</v>
      </c>
      <c r="C20">
        <v>5.4748626174200004</v>
      </c>
      <c r="D20">
        <f t="shared" si="0"/>
        <v>-2.7436608117500003</v>
      </c>
      <c r="E20">
        <f t="shared" si="1"/>
        <v>7.5276746499326705</v>
      </c>
      <c r="F20">
        <f t="shared" si="2"/>
        <v>7.4594633032950686</v>
      </c>
    </row>
    <row r="21" spans="2:6" x14ac:dyDescent="0.25">
      <c r="B21">
        <v>2.87043655524</v>
      </c>
      <c r="C21">
        <v>2.73120180567</v>
      </c>
      <c r="D21">
        <f t="shared" si="0"/>
        <v>0.13923474956999993</v>
      </c>
      <c r="E21">
        <f t="shared" si="1"/>
        <v>1.9386315487820594E-2</v>
      </c>
      <c r="F21">
        <f t="shared" si="2"/>
        <v>8.2394060176580766</v>
      </c>
    </row>
    <row r="22" spans="2:6" x14ac:dyDescent="0.25">
      <c r="B22">
        <v>0.75737555353800001</v>
      </c>
      <c r="C22">
        <v>2.87043655524</v>
      </c>
      <c r="D22">
        <f t="shared" si="0"/>
        <v>-2.113061001702</v>
      </c>
      <c r="E22">
        <f t="shared" si="1"/>
        <v>4.4650267969138593</v>
      </c>
      <c r="F22">
        <f t="shared" si="2"/>
        <v>0.57361772909699194</v>
      </c>
    </row>
    <row r="23" spans="2:6" x14ac:dyDescent="0.25">
      <c r="B23">
        <v>-6.7733896968899998</v>
      </c>
      <c r="C23">
        <v>0.75737555353800001</v>
      </c>
      <c r="D23">
        <f t="shared" si="0"/>
        <v>-7.5307652504279998</v>
      </c>
      <c r="E23">
        <f t="shared" si="1"/>
        <v>56.712425257053894</v>
      </c>
      <c r="F23">
        <f t="shared" si="2"/>
        <v>45.878807985935602</v>
      </c>
    </row>
    <row r="24" spans="2:6" x14ac:dyDescent="0.25">
      <c r="B24">
        <v>-11.1951373826</v>
      </c>
      <c r="C24">
        <v>-6.7733896968899998</v>
      </c>
      <c r="D24">
        <f t="shared" si="0"/>
        <v>-4.4217476857100007</v>
      </c>
      <c r="E24">
        <f t="shared" si="1"/>
        <v>19.551852596081748</v>
      </c>
      <c r="F24">
        <f t="shared" si="2"/>
        <v>125.33110101528798</v>
      </c>
    </row>
    <row r="25" spans="2:6" x14ac:dyDescent="0.25">
      <c r="B25">
        <v>-3.8732242565099999</v>
      </c>
      <c r="C25">
        <v>-11.1951373826</v>
      </c>
      <c r="D25">
        <f t="shared" si="0"/>
        <v>7.321913126090001</v>
      </c>
      <c r="E25">
        <f t="shared" si="1"/>
        <v>53.610411826009049</v>
      </c>
      <c r="F25">
        <f t="shared" si="2"/>
        <v>15.001866141217441</v>
      </c>
    </row>
    <row r="26" spans="2:6" x14ac:dyDescent="0.25">
      <c r="B26">
        <v>7.1823496813099998</v>
      </c>
      <c r="C26">
        <v>-3.8732242565099999</v>
      </c>
      <c r="D26">
        <f t="shared" si="0"/>
        <v>11.05557393782</v>
      </c>
      <c r="E26">
        <f>+D26*D26</f>
        <v>122.22571509460482</v>
      </c>
      <c r="F26">
        <f t="shared" si="2"/>
        <v>51.586146944613859</v>
      </c>
    </row>
    <row r="27" spans="2:6" x14ac:dyDescent="0.25">
      <c r="E27">
        <f>SUM(E3:E26)</f>
        <v>1341.1539215521393</v>
      </c>
      <c r="F27">
        <f>SUM(F3:F26)</f>
        <v>826.97443062413481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A40" zoomScale="60" zoomScaleNormal="60" workbookViewId="0">
      <selection activeCell="M58" sqref="M58"/>
    </sheetView>
  </sheetViews>
  <sheetFormatPr baseColWidth="10" defaultRowHeight="15" x14ac:dyDescent="0.25"/>
  <sheetData>
    <row r="1" spans="1:2" x14ac:dyDescent="0.25">
      <c r="A1" t="s">
        <v>24</v>
      </c>
    </row>
    <row r="2" spans="1:2" x14ac:dyDescent="0.25">
      <c r="A2" t="s">
        <v>25</v>
      </c>
      <c r="B2" t="s">
        <v>26</v>
      </c>
    </row>
    <row r="3" spans="1:2" x14ac:dyDescent="0.25">
      <c r="A3">
        <v>104.66</v>
      </c>
      <c r="B3">
        <v>5.63</v>
      </c>
    </row>
    <row r="4" spans="1:2" x14ac:dyDescent="0.25">
      <c r="A4">
        <v>103.53</v>
      </c>
      <c r="B4">
        <v>5.46</v>
      </c>
    </row>
    <row r="5" spans="1:2" x14ac:dyDescent="0.25">
      <c r="A5">
        <v>97.3</v>
      </c>
      <c r="B5">
        <v>5.63</v>
      </c>
    </row>
    <row r="6" spans="1:2" x14ac:dyDescent="0.25">
      <c r="A6">
        <v>95.959999999999894</v>
      </c>
      <c r="B6">
        <v>5.6</v>
      </c>
    </row>
    <row r="7" spans="1:2" x14ac:dyDescent="0.25">
      <c r="A7">
        <v>98.83</v>
      </c>
      <c r="B7">
        <v>5.83</v>
      </c>
    </row>
    <row r="8" spans="1:2" x14ac:dyDescent="0.25">
      <c r="A8">
        <v>97.23</v>
      </c>
      <c r="B8">
        <v>5.76</v>
      </c>
    </row>
    <row r="9" spans="1:2" x14ac:dyDescent="0.25">
      <c r="A9">
        <v>99.06</v>
      </c>
      <c r="B9">
        <v>5.56</v>
      </c>
    </row>
    <row r="10" spans="1:2" x14ac:dyDescent="0.25">
      <c r="A10">
        <v>113.66</v>
      </c>
      <c r="B10">
        <v>5.63</v>
      </c>
    </row>
    <row r="11" spans="1:2" x14ac:dyDescent="0.25">
      <c r="A11">
        <v>117</v>
      </c>
      <c r="B11">
        <v>5.46</v>
      </c>
    </row>
    <row r="12" spans="1:2" x14ac:dyDescent="0.25">
      <c r="A12">
        <v>119.66</v>
      </c>
      <c r="B12">
        <v>5.26</v>
      </c>
    </row>
    <row r="13" spans="1:2" x14ac:dyDescent="0.25">
      <c r="A13">
        <v>124.33</v>
      </c>
      <c r="B13">
        <v>5.0599999999999996</v>
      </c>
    </row>
    <row r="14" spans="1:2" x14ac:dyDescent="0.25">
      <c r="A14">
        <v>133</v>
      </c>
      <c r="B14">
        <v>5.0599999999999996</v>
      </c>
    </row>
    <row r="15" spans="1:2" x14ac:dyDescent="0.25">
      <c r="A15">
        <v>143.33000000000001</v>
      </c>
      <c r="B15">
        <v>4.83</v>
      </c>
    </row>
    <row r="16" spans="1:2" x14ac:dyDescent="0.25">
      <c r="A16">
        <v>144.66</v>
      </c>
      <c r="B16">
        <v>4.7300000000000004</v>
      </c>
    </row>
    <row r="17" spans="1:2" x14ac:dyDescent="0.25">
      <c r="A17">
        <v>152.33000000000001</v>
      </c>
      <c r="B17">
        <v>4.46</v>
      </c>
    </row>
    <row r="18" spans="1:2" x14ac:dyDescent="0.25">
      <c r="A18">
        <v>178.33</v>
      </c>
      <c r="B18">
        <v>4.2</v>
      </c>
    </row>
    <row r="19" spans="1:2" x14ac:dyDescent="0.25">
      <c r="A19">
        <v>192</v>
      </c>
      <c r="B19">
        <v>3.83</v>
      </c>
    </row>
    <row r="20" spans="1:2" x14ac:dyDescent="0.25">
      <c r="A20">
        <v>186</v>
      </c>
      <c r="B20">
        <v>3.9</v>
      </c>
    </row>
    <row r="21" spans="1:2" x14ac:dyDescent="0.25">
      <c r="A21">
        <v>188</v>
      </c>
      <c r="B21">
        <v>3.86</v>
      </c>
    </row>
    <row r="22" spans="1:2" x14ac:dyDescent="0.25">
      <c r="A22">
        <v>193.33</v>
      </c>
      <c r="B22">
        <v>3.7</v>
      </c>
    </row>
    <row r="23" spans="1:2" x14ac:dyDescent="0.25">
      <c r="A23">
        <v>187.66</v>
      </c>
      <c r="B23">
        <v>3.66</v>
      </c>
    </row>
    <row r="24" spans="1:2" x14ac:dyDescent="0.25">
      <c r="A24">
        <v>175.33</v>
      </c>
      <c r="B24">
        <v>3.83</v>
      </c>
    </row>
    <row r="25" spans="1:2" x14ac:dyDescent="0.25">
      <c r="A25">
        <v>178</v>
      </c>
      <c r="B25">
        <v>3.93</v>
      </c>
    </row>
    <row r="26" spans="1:2" x14ac:dyDescent="0.25">
      <c r="A26">
        <v>187.66</v>
      </c>
      <c r="B26">
        <v>3.96</v>
      </c>
    </row>
    <row r="31" spans="1:2" x14ac:dyDescent="0.25">
      <c r="B31" t="s">
        <v>27</v>
      </c>
    </row>
    <row r="32" spans="1:2" ht="15.75" thickBot="1" x14ac:dyDescent="0.3"/>
    <row r="33" spans="2:18" x14ac:dyDescent="0.25">
      <c r="B33" s="10" t="s">
        <v>28</v>
      </c>
      <c r="C33" s="10"/>
    </row>
    <row r="34" spans="2:18" x14ac:dyDescent="0.25">
      <c r="B34" s="7" t="s">
        <v>29</v>
      </c>
      <c r="C34" s="7">
        <v>0.98708442494976645</v>
      </c>
    </row>
    <row r="35" spans="2:18" x14ac:dyDescent="0.25">
      <c r="B35" s="7" t="s">
        <v>30</v>
      </c>
      <c r="C35" s="7">
        <v>0.97433566197841115</v>
      </c>
    </row>
    <row r="36" spans="2:18" x14ac:dyDescent="0.25">
      <c r="B36" s="7" t="s">
        <v>31</v>
      </c>
      <c r="C36" s="7">
        <v>0.97316910115924804</v>
      </c>
    </row>
    <row r="37" spans="2:18" x14ac:dyDescent="0.25">
      <c r="B37" s="7" t="s">
        <v>32</v>
      </c>
      <c r="C37" s="7">
        <v>6.1310477772194094</v>
      </c>
    </row>
    <row r="38" spans="2:18" ht="15.75" thickBot="1" x14ac:dyDescent="0.3">
      <c r="B38" s="8" t="s">
        <v>33</v>
      </c>
      <c r="C38" s="8">
        <v>24</v>
      </c>
    </row>
    <row r="40" spans="2:18" ht="15.75" thickBot="1" x14ac:dyDescent="0.3">
      <c r="B40" t="s">
        <v>34</v>
      </c>
    </row>
    <row r="41" spans="2:18" x14ac:dyDescent="0.25">
      <c r="B41" s="9"/>
      <c r="C41" s="9" t="s">
        <v>39</v>
      </c>
      <c r="D41" s="9" t="s">
        <v>40</v>
      </c>
      <c r="E41" s="9" t="s">
        <v>41</v>
      </c>
      <c r="F41" s="9" t="s">
        <v>5</v>
      </c>
      <c r="G41" s="9" t="s">
        <v>42</v>
      </c>
    </row>
    <row r="42" spans="2:18" x14ac:dyDescent="0.25">
      <c r="B42" s="7" t="s">
        <v>35</v>
      </c>
      <c r="C42" s="7">
        <v>1</v>
      </c>
      <c r="D42" s="7">
        <v>31395.732031875978</v>
      </c>
      <c r="E42" s="7">
        <v>31395.732031875978</v>
      </c>
      <c r="F42" s="7">
        <v>835.22062971168816</v>
      </c>
      <c r="G42" s="7">
        <v>5.4149720980845965E-19</v>
      </c>
    </row>
    <row r="43" spans="2:18" x14ac:dyDescent="0.25">
      <c r="B43" s="7" t="s">
        <v>36</v>
      </c>
      <c r="C43" s="7">
        <v>22</v>
      </c>
      <c r="D43" s="7">
        <v>826.97443062403534</v>
      </c>
      <c r="E43" s="7">
        <v>37.589746846547058</v>
      </c>
      <c r="F43" s="7"/>
      <c r="G43" s="7"/>
    </row>
    <row r="44" spans="2:18" ht="15.75" thickBot="1" x14ac:dyDescent="0.3">
      <c r="B44" s="8" t="s">
        <v>37</v>
      </c>
      <c r="C44" s="8">
        <v>23</v>
      </c>
      <c r="D44" s="8">
        <v>32222.706462500013</v>
      </c>
      <c r="E44" s="8"/>
      <c r="F44" s="8"/>
      <c r="G44" s="8"/>
    </row>
    <row r="45" spans="2:18" ht="15.75" thickBot="1" x14ac:dyDescent="0.3"/>
    <row r="46" spans="2:18" x14ac:dyDescent="0.25">
      <c r="B46" s="9"/>
      <c r="C46" s="9" t="s">
        <v>43</v>
      </c>
      <c r="D46" s="9" t="s">
        <v>32</v>
      </c>
      <c r="E46" s="9" t="s">
        <v>44</v>
      </c>
      <c r="F46" s="9" t="s">
        <v>45</v>
      </c>
      <c r="G46" s="9" t="s">
        <v>46</v>
      </c>
      <c r="H46" s="9" t="s">
        <v>47</v>
      </c>
      <c r="I46" s="9" t="s">
        <v>48</v>
      </c>
      <c r="J46" s="9" t="s">
        <v>49</v>
      </c>
    </row>
    <row r="47" spans="2:18" x14ac:dyDescent="0.25">
      <c r="B47" s="7" t="s">
        <v>38</v>
      </c>
      <c r="C47" s="7">
        <v>364.69341011091876</v>
      </c>
      <c r="D47" s="7">
        <v>7.8025178682701153</v>
      </c>
      <c r="E47" s="7">
        <v>46.740477403324988</v>
      </c>
      <c r="F47" s="7">
        <v>1.6342644648641076E-23</v>
      </c>
      <c r="G47" s="7">
        <v>348.51197844207343</v>
      </c>
      <c r="H47" s="7">
        <v>380.8748417797641</v>
      </c>
      <c r="I47" s="7">
        <v>348.51197844207343</v>
      </c>
      <c r="J47" s="7">
        <v>380.8748417797641</v>
      </c>
    </row>
    <row r="48" spans="2:18" ht="15.75" thickBot="1" x14ac:dyDescent="0.3">
      <c r="B48" s="8" t="s">
        <v>50</v>
      </c>
      <c r="C48" s="8">
        <v>-46.519131260664039</v>
      </c>
      <c r="D48" s="8">
        <v>1.6096482781717796</v>
      </c>
      <c r="E48" s="8">
        <v>-28.900183904461382</v>
      </c>
      <c r="F48" s="8">
        <v>5.414972098084558E-19</v>
      </c>
      <c r="G48" s="8">
        <v>-49.85733747356258</v>
      </c>
      <c r="H48" s="8">
        <v>-43.180925047765498</v>
      </c>
      <c r="I48" s="8">
        <v>-49.85733747356258</v>
      </c>
      <c r="J48" s="8">
        <v>-43.180925047765498</v>
      </c>
      <c r="R48" t="s">
        <v>54</v>
      </c>
    </row>
    <row r="52" spans="2:20" x14ac:dyDescent="0.25">
      <c r="B52" t="s">
        <v>51</v>
      </c>
    </row>
    <row r="53" spans="2:20" ht="15.75" thickBot="1" x14ac:dyDescent="0.3">
      <c r="L53" s="4" t="s">
        <v>17</v>
      </c>
      <c r="M53" s="4"/>
    </row>
    <row r="54" spans="2:20" x14ac:dyDescent="0.25">
      <c r="B54" s="9" t="s">
        <v>52</v>
      </c>
      <c r="C54" s="9" t="s">
        <v>53</v>
      </c>
      <c r="D54" s="9" t="s">
        <v>36</v>
      </c>
      <c r="E54" s="11" t="s">
        <v>23</v>
      </c>
      <c r="L54" s="17" t="s">
        <v>8</v>
      </c>
      <c r="M54" s="17"/>
    </row>
    <row r="55" spans="2:20" x14ac:dyDescent="0.25">
      <c r="B55" s="7">
        <v>1</v>
      </c>
      <c r="C55" s="7">
        <v>102.79070111338024</v>
      </c>
      <c r="D55" s="7">
        <v>1.8692988866197595</v>
      </c>
      <c r="E55" s="7">
        <v>0</v>
      </c>
      <c r="L55" s="1" t="s">
        <v>18</v>
      </c>
      <c r="M55" s="1" t="s">
        <v>19</v>
      </c>
      <c r="N55" s="4" t="s">
        <v>20</v>
      </c>
    </row>
    <row r="56" spans="2:20" x14ac:dyDescent="0.25">
      <c r="B56" s="7">
        <v>2</v>
      </c>
      <c r="C56" s="7">
        <v>110.69895342769311</v>
      </c>
      <c r="D56" s="12">
        <v>-7.1689534276931113</v>
      </c>
      <c r="E56" s="12">
        <v>1.8692988866197595</v>
      </c>
      <c r="J56" s="18" t="s">
        <v>21</v>
      </c>
      <c r="K56" s="1" t="s">
        <v>18</v>
      </c>
      <c r="L56">
        <v>10</v>
      </c>
      <c r="M56">
        <v>4</v>
      </c>
      <c r="N56" s="4">
        <f>+M56+L56</f>
        <v>14</v>
      </c>
    </row>
    <row r="57" spans="2:20" x14ac:dyDescent="0.25">
      <c r="B57" s="7">
        <v>3</v>
      </c>
      <c r="C57" s="7">
        <v>102.79070111338024</v>
      </c>
      <c r="D57" s="13">
        <v>-5.4907011133802399</v>
      </c>
      <c r="E57" s="13">
        <v>-7.1689534276931113</v>
      </c>
      <c r="J57" s="18"/>
      <c r="K57" s="1" t="s">
        <v>19</v>
      </c>
      <c r="L57">
        <v>5</v>
      </c>
      <c r="M57">
        <v>10</v>
      </c>
      <c r="N57" s="4">
        <f>+M57+L57</f>
        <v>15</v>
      </c>
    </row>
    <row r="58" spans="2:20" x14ac:dyDescent="0.25">
      <c r="B58" s="7">
        <v>4</v>
      </c>
      <c r="C58" s="7">
        <v>104.18627505120014</v>
      </c>
      <c r="D58" s="13">
        <v>-8.2262750512002469</v>
      </c>
      <c r="E58" s="13">
        <v>-5.4907011133802399</v>
      </c>
      <c r="K58" s="4" t="s">
        <v>20</v>
      </c>
      <c r="L58" s="4">
        <f>+L56+L57</f>
        <v>15</v>
      </c>
      <c r="M58" s="4">
        <f>+M56+M57</f>
        <v>14</v>
      </c>
      <c r="N58" s="4">
        <f>+N56+N57</f>
        <v>29</v>
      </c>
    </row>
    <row r="59" spans="2:20" x14ac:dyDescent="0.25">
      <c r="B59" s="7">
        <v>5</v>
      </c>
      <c r="C59" s="7">
        <v>93.486874861247429</v>
      </c>
      <c r="D59" s="14">
        <v>5.3431251387525691</v>
      </c>
      <c r="E59" s="14">
        <v>-8.2262750512002469</v>
      </c>
    </row>
    <row r="60" spans="2:20" x14ac:dyDescent="0.25">
      <c r="B60" s="7">
        <v>6</v>
      </c>
      <c r="C60" s="7">
        <v>96.743214049493929</v>
      </c>
      <c r="D60" s="7">
        <v>0.48678595050607498</v>
      </c>
      <c r="E60" s="7">
        <v>5.3431251387525691</v>
      </c>
      <c r="L60" s="6" t="s">
        <v>22</v>
      </c>
      <c r="M60" s="6"/>
    </row>
    <row r="61" spans="2:20" x14ac:dyDescent="0.25">
      <c r="B61" s="7">
        <v>7</v>
      </c>
      <c r="C61" s="7">
        <v>106.04704030162674</v>
      </c>
      <c r="D61" s="12">
        <v>-6.9870403016267346</v>
      </c>
      <c r="E61" s="12">
        <v>0.48678595050607498</v>
      </c>
      <c r="L61" s="19" t="s">
        <v>8</v>
      </c>
      <c r="M61" s="19"/>
      <c r="Q61" t="s">
        <v>54</v>
      </c>
      <c r="R61">
        <f>+((L56-L63)^2/L63)+((L57-L64)^2/L64)+((M56-M63)^2/M63)+((M57-M64)^2/M64)</f>
        <v>4.208616780045352</v>
      </c>
      <c r="S61" t="s">
        <v>55</v>
      </c>
      <c r="T61">
        <f>+_xlfn.CHISQ.DIST.RT(R61,1)</f>
        <v>4.0219120653885922E-2</v>
      </c>
    </row>
    <row r="62" spans="2:20" x14ac:dyDescent="0.25">
      <c r="B62" s="7">
        <v>8</v>
      </c>
      <c r="C62" s="7">
        <v>102.79070111338024</v>
      </c>
      <c r="D62" s="14">
        <v>10.86929888661976</v>
      </c>
      <c r="E62" s="14">
        <v>-6.9870403016267346</v>
      </c>
      <c r="L62" s="1" t="s">
        <v>18</v>
      </c>
      <c r="M62" s="1" t="s">
        <v>19</v>
      </c>
    </row>
    <row r="63" spans="2:20" x14ac:dyDescent="0.25">
      <c r="B63" s="7">
        <v>9</v>
      </c>
      <c r="C63" s="7">
        <v>110.69895342769311</v>
      </c>
      <c r="D63" s="7">
        <v>6.3010465723068876</v>
      </c>
      <c r="E63" s="7">
        <v>10.86929888661976</v>
      </c>
      <c r="J63" s="20" t="s">
        <v>21</v>
      </c>
      <c r="K63" s="1" t="s">
        <v>18</v>
      </c>
      <c r="L63">
        <f>+(L58*N56)/N58</f>
        <v>7.2413793103448274</v>
      </c>
      <c r="M63">
        <f>+(M58*N56)/N58</f>
        <v>6.7586206896551726</v>
      </c>
      <c r="N63" s="6">
        <f>+M63+L63</f>
        <v>14</v>
      </c>
      <c r="Q63" t="s">
        <v>56</v>
      </c>
    </row>
    <row r="64" spans="2:20" x14ac:dyDescent="0.25">
      <c r="B64" s="7">
        <v>10</v>
      </c>
      <c r="C64" s="7">
        <v>120.00277967982592</v>
      </c>
      <c r="D64" s="12">
        <v>-0.34277967982592372</v>
      </c>
      <c r="E64" s="12">
        <v>6.3010465723068876</v>
      </c>
      <c r="J64" s="20"/>
      <c r="K64" s="1" t="s">
        <v>19</v>
      </c>
      <c r="L64">
        <f>+(L58*N57)/N58</f>
        <v>7.7586206896551726</v>
      </c>
      <c r="M64">
        <f>+(M58*N57)/N58</f>
        <v>7.2413793103448274</v>
      </c>
      <c r="N64" s="6">
        <f>+M64+L64</f>
        <v>15</v>
      </c>
    </row>
    <row r="65" spans="2:14" x14ac:dyDescent="0.25">
      <c r="B65" s="7">
        <v>11</v>
      </c>
      <c r="C65" s="7">
        <v>129.30660593195873</v>
      </c>
      <c r="D65" s="13">
        <v>-4.9766059319587299</v>
      </c>
      <c r="E65" s="13">
        <v>-0.34277967982592372</v>
      </c>
      <c r="K65" s="6" t="s">
        <v>20</v>
      </c>
      <c r="L65" s="6">
        <f>+L64+L63</f>
        <v>15</v>
      </c>
      <c r="M65" s="6">
        <f>+M64+M63</f>
        <v>14</v>
      </c>
      <c r="N65" s="6">
        <v>23</v>
      </c>
    </row>
    <row r="66" spans="2:14" x14ac:dyDescent="0.25">
      <c r="B66" s="7">
        <v>12</v>
      </c>
      <c r="C66" s="7">
        <v>129.30660593195873</v>
      </c>
      <c r="D66" s="14">
        <v>3.6933940680412718</v>
      </c>
      <c r="E66" s="14">
        <v>-4.9766059319587299</v>
      </c>
    </row>
    <row r="67" spans="2:14" x14ac:dyDescent="0.25">
      <c r="B67" s="7">
        <v>13</v>
      </c>
      <c r="C67" s="7">
        <v>140.00600612191144</v>
      </c>
      <c r="D67" s="7">
        <v>3.3239938780885723</v>
      </c>
      <c r="E67" s="7">
        <v>3.6933940680412718</v>
      </c>
    </row>
    <row r="68" spans="2:14" x14ac:dyDescent="0.25">
      <c r="B68" s="7">
        <v>14</v>
      </c>
      <c r="C68" s="7">
        <v>144.65791924797784</v>
      </c>
      <c r="D68" s="7">
        <v>2.0807520221524101E-3</v>
      </c>
      <c r="E68" s="7">
        <v>3.3239938780885723</v>
      </c>
    </row>
    <row r="69" spans="2:14" x14ac:dyDescent="0.25">
      <c r="B69" s="7">
        <v>15</v>
      </c>
      <c r="C69" s="7">
        <v>157.21808468835715</v>
      </c>
      <c r="D69" s="12">
        <v>-4.8880846883571394</v>
      </c>
      <c r="E69" s="12">
        <v>2.0807520221524101E-3</v>
      </c>
    </row>
    <row r="70" spans="2:14" x14ac:dyDescent="0.25">
      <c r="B70" s="7">
        <v>16</v>
      </c>
      <c r="C70" s="7">
        <v>169.3130588161298</v>
      </c>
      <c r="D70" s="14">
        <v>9.016941183870216</v>
      </c>
      <c r="E70" s="14">
        <v>-4.8880846883571394</v>
      </c>
    </row>
    <row r="71" spans="2:14" x14ac:dyDescent="0.25">
      <c r="B71" s="7">
        <v>17</v>
      </c>
      <c r="C71" s="7">
        <v>186.52513738257548</v>
      </c>
      <c r="D71" s="7">
        <v>5.4748626174245203</v>
      </c>
      <c r="E71" s="7">
        <v>9.016941183870216</v>
      </c>
    </row>
    <row r="72" spans="2:14" x14ac:dyDescent="0.25">
      <c r="B72" s="7">
        <v>18</v>
      </c>
      <c r="C72" s="7">
        <v>183.26879819432901</v>
      </c>
      <c r="D72" s="7">
        <v>2.7312018056709917</v>
      </c>
      <c r="E72" s="7">
        <v>5.4748626174245203</v>
      </c>
    </row>
    <row r="73" spans="2:14" x14ac:dyDescent="0.25">
      <c r="B73" s="7">
        <v>19</v>
      </c>
      <c r="C73" s="7">
        <v>185.12956344475558</v>
      </c>
      <c r="D73" s="7">
        <v>2.8704365552444244</v>
      </c>
      <c r="E73" s="7">
        <v>2.7312018056709917</v>
      </c>
    </row>
    <row r="74" spans="2:14" x14ac:dyDescent="0.25">
      <c r="B74" s="7">
        <v>20</v>
      </c>
      <c r="C74" s="7">
        <v>192.57262444646182</v>
      </c>
      <c r="D74" s="7">
        <v>0.7573755535381963</v>
      </c>
      <c r="E74" s="7">
        <v>2.8704365552444244</v>
      </c>
    </row>
    <row r="75" spans="2:14" x14ac:dyDescent="0.25">
      <c r="B75" s="7">
        <v>21</v>
      </c>
      <c r="C75" s="7">
        <v>194.43338969688838</v>
      </c>
      <c r="D75" s="12">
        <v>-6.7733896968883869</v>
      </c>
      <c r="E75" s="12">
        <v>0.7573755535381963</v>
      </c>
    </row>
    <row r="76" spans="2:14" x14ac:dyDescent="0.25">
      <c r="B76" s="7">
        <v>22</v>
      </c>
      <c r="C76" s="7">
        <v>186.52513738257548</v>
      </c>
      <c r="D76" s="13">
        <v>-11.195137382575467</v>
      </c>
      <c r="E76" s="13">
        <v>-6.7733896968883869</v>
      </c>
    </row>
    <row r="77" spans="2:14" x14ac:dyDescent="0.25">
      <c r="B77" s="7">
        <v>23</v>
      </c>
      <c r="C77" s="7">
        <v>181.87322425650908</v>
      </c>
      <c r="D77" s="13">
        <v>-3.8732242565090758</v>
      </c>
      <c r="E77" s="13">
        <v>-11.195137382575467</v>
      </c>
    </row>
    <row r="78" spans="2:14" ht="15.75" thickBot="1" x14ac:dyDescent="0.3">
      <c r="B78" s="8">
        <v>24</v>
      </c>
      <c r="C78" s="8">
        <v>180.47765031868917</v>
      </c>
      <c r="D78" s="15">
        <v>7.182349681310825</v>
      </c>
      <c r="E78" s="14">
        <v>-3.8732242565090758</v>
      </c>
    </row>
  </sheetData>
  <mergeCells count="4">
    <mergeCell ref="L54:M54"/>
    <mergeCell ref="J56:J57"/>
    <mergeCell ref="L61:M61"/>
    <mergeCell ref="J63:J6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8"/>
  <sheetViews>
    <sheetView workbookViewId="0">
      <selection activeCell="E13" sqref="E13"/>
    </sheetView>
  </sheetViews>
  <sheetFormatPr baseColWidth="10" defaultRowHeight="15" x14ac:dyDescent="0.25"/>
  <sheetData>
    <row r="1" spans="2:12" x14ac:dyDescent="0.25">
      <c r="F1" t="s">
        <v>71</v>
      </c>
    </row>
    <row r="6" spans="2:12" x14ac:dyDescent="0.25">
      <c r="I6" s="1" t="s">
        <v>72</v>
      </c>
      <c r="J6" s="1">
        <f>1-(C12/2)</f>
        <v>0.86914999999999998</v>
      </c>
      <c r="L6">
        <f>J6*(C17/(1-C17*C16))^(0.5)</f>
        <v>8.7976983653475092</v>
      </c>
    </row>
    <row r="11" spans="2:12" x14ac:dyDescent="0.25">
      <c r="C11" s="3">
        <v>0.26169999999999999</v>
      </c>
    </row>
    <row r="12" spans="2:12" x14ac:dyDescent="0.25">
      <c r="B12" s="3" t="s">
        <v>64</v>
      </c>
      <c r="C12" s="3">
        <v>0.26169999999999999</v>
      </c>
      <c r="F12" t="s">
        <v>70</v>
      </c>
    </row>
    <row r="15" spans="2:12" x14ac:dyDescent="0.25">
      <c r="B15" t="s">
        <v>87</v>
      </c>
      <c r="C15">
        <v>3.6756999999999998E-2</v>
      </c>
    </row>
    <row r="16" spans="2:12" x14ac:dyDescent="0.25">
      <c r="B16" t="s">
        <v>86</v>
      </c>
      <c r="C16" s="16">
        <f>C15*C15</f>
        <v>1.3510770489999998E-3</v>
      </c>
    </row>
    <row r="17" spans="2:11" x14ac:dyDescent="0.25">
      <c r="B17" s="3" t="s">
        <v>2</v>
      </c>
      <c r="C17" s="3">
        <v>90</v>
      </c>
      <c r="J17" t="s">
        <v>72</v>
      </c>
      <c r="K17">
        <f>+((C17^2*(1-C12/2))+C18^2)/(C17^2-C18^2)</f>
        <v>0.8712291434927697</v>
      </c>
    </row>
    <row r="18" spans="2:11" x14ac:dyDescent="0.25">
      <c r="B18" s="3" t="s">
        <v>73</v>
      </c>
      <c r="C18" s="3">
        <v>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8</xdr:col>
                <xdr:colOff>647700</xdr:colOff>
                <xdr:row>8</xdr:row>
                <xdr:rowOff>161925</xdr:rowOff>
              </from>
              <to>
                <xdr:col>13</xdr:col>
                <xdr:colOff>276225</xdr:colOff>
                <xdr:row>13</xdr:row>
                <xdr:rowOff>133350</xdr:rowOff>
              </to>
            </anchor>
          </objectPr>
        </oleObject>
      </mc:Choice>
      <mc:Fallback>
        <oleObject progId="Equation.3" shapeId="5121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plantilla de contribucion</vt:lpstr>
      <vt:lpstr>PRUEBA DE RACHAS O ALEATORIEDAD</vt:lpstr>
      <vt:lpstr>PRUEBA DE D-W</vt:lpstr>
      <vt:lpstr>PRUEBA DE INDEPENDENCIA</vt:lpstr>
      <vt:lpstr>ro mediante DW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MEGACENTER</cp:lastModifiedBy>
  <dcterms:created xsi:type="dcterms:W3CDTF">2018-01-07T18:25:58Z</dcterms:created>
  <dcterms:modified xsi:type="dcterms:W3CDTF">2018-08-12T21:43:18Z</dcterms:modified>
</cp:coreProperties>
</file>